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07"/>
  <workbookPr/>
  <mc:AlternateContent xmlns:mc="http://schemas.openxmlformats.org/markup-compatibility/2006">
    <mc:Choice Requires="x15">
      <x15ac:absPath xmlns:x15ac="http://schemas.microsoft.com/office/spreadsheetml/2010/11/ac" url="S:\Policy &amp; Research Team\Survey Data Sets\Annual Funding Survey\AFS Financial Years\AFS 201920\Core Data Files\1920 Official Statistics Release\"/>
    </mc:Choice>
  </mc:AlternateContent>
  <xr:revisionPtr revIDLastSave="0" documentId="8_{5F8A68CC-0DE5-4954-A56D-B11AECA286D6}" xr6:coauthVersionLast="47" xr6:coauthVersionMax="47" xr10:uidLastSave="{00000000-0000-0000-0000-000000000000}"/>
  <bookViews>
    <workbookView xWindow="-120" yWindow="-120" windowWidth="29040" windowHeight="15840" tabRatio="685" firstSheet="4" activeTab="4" xr2:uid="{00000000-000D-0000-FFFF-FFFF00000000}"/>
  </bookViews>
  <sheets>
    <sheet name="2016F" sheetId="3" state="hidden" r:id="rId1"/>
    <sheet name="2017F" sheetId="4" state="hidden" r:id="rId2"/>
    <sheet name="2018F" sheetId="5" state="hidden" r:id="rId3"/>
    <sheet name="2019F" sheetId="10" state="hidden" r:id="rId4"/>
    <sheet name="CONTENTS" sheetId="20" r:id="rId5"/>
    <sheet name="1. WORKFORCE" sheetId="19" r:id="rId6"/>
    <sheet name=" 2. FINANCE" sheetId="9" r:id="rId7"/>
    <sheet name="2018A" sheetId="12" state="hidden" r:id="rId8"/>
    <sheet name="2019A" sheetId="13" state="hidden" r:id="rId9"/>
    <sheet name="3. ACTIVITY" sheetId="14" r:id="rId10"/>
    <sheet name="2016E" sheetId="15" state="hidden" r:id="rId11"/>
    <sheet name="2017E" sheetId="16" state="hidden" r:id="rId12"/>
    <sheet name="2018E" sheetId="17" state="hidden" r:id="rId13"/>
    <sheet name="2019E" sheetId="18" state="hidden"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1516_AFS_Location_Excel" localSheetId="6">#REF!</definedName>
    <definedName name="_1516_AFS_Location_Excel" localSheetId="9">#REF!</definedName>
    <definedName name="_1516_AFS_Location_Excel" localSheetId="4">#REF!</definedName>
    <definedName name="_1516_AFS_Location_Excel">#REF!</definedName>
    <definedName name="_xlnm._FilterDatabase" localSheetId="6" hidden="1">'[1]Raw data'!$A$1:$W$103</definedName>
    <definedName name="_xlnm._FilterDatabase" localSheetId="10" hidden="1">'2016E'!$A$1:$LE$107</definedName>
    <definedName name="_xlnm._FilterDatabase" localSheetId="0" hidden="1">'2016F'!$A$1:$BN$135</definedName>
    <definedName name="_xlnm._FilterDatabase" localSheetId="11" hidden="1">'2017E'!$A$1:$LE$107</definedName>
    <definedName name="_xlnm._FilterDatabase" localSheetId="1" hidden="1">'2017F'!$A$1:$BP$120</definedName>
    <definedName name="_xlnm._FilterDatabase" localSheetId="7" hidden="1">'2018A'!$A$1:$FW$103</definedName>
    <definedName name="_xlnm._FilterDatabase" localSheetId="12" hidden="1">'2018E'!$A$1:$LE$103</definedName>
    <definedName name="_xlnm._FilterDatabase" localSheetId="2" hidden="1">'2018F'!$A$1:$BP$115</definedName>
    <definedName name="_xlnm._FilterDatabase" localSheetId="8" hidden="1">'2019A'!$A$1:$ED$98</definedName>
    <definedName name="_xlnm._FilterDatabase" localSheetId="13" hidden="1">'2019E'!$KU$2:$KU$99</definedName>
    <definedName name="_xlnm._FilterDatabase" localSheetId="3" hidden="1">'2019F'!$A$1:$BT$98</definedName>
    <definedName name="_xlnm._FilterDatabase" localSheetId="9" hidden="1">'3. ACTIVITY'!#REF!</definedName>
    <definedName name="_Hlk30070486" localSheetId="4">CONTENTS!#REF!</definedName>
    <definedName name="activity2014" localSheetId="9">'[2]2014A'!$A$2:$GH$129</definedName>
    <definedName name="activity2014" localSheetId="4">'[2]2014A'!$A$2:$GH$129</definedName>
    <definedName name="activity2014">'[3]2014A'!$A$2:$GH$129</definedName>
    <definedName name="activity2015" localSheetId="0">'[4]2015A Data'!$A$2:$FY$133</definedName>
    <definedName name="activity2015" localSheetId="9">'[2]2015A'!$A$2:$GV$134</definedName>
    <definedName name="activity2015" localSheetId="4">'[2]2015A'!$A$2:$GV$134</definedName>
    <definedName name="activity2015">'[3]2015A'!$A$2:$GV$134</definedName>
    <definedName name="activity2015f" localSheetId="4">'[5]2015A Data'!$A$2:$FY$133</definedName>
    <definedName name="activity2015f">'[6]2015A Data'!$A$2:$FY$133</definedName>
    <definedName name="activity2016" localSheetId="9">'[2]2016A'!$A$2:$FZ$132</definedName>
    <definedName name="activity2016" localSheetId="4">'[7]2016A'!$A$2:$FZ$5</definedName>
    <definedName name="activity2016">'[3]2016A'!$A$2:$FZ$132</definedName>
    <definedName name="activity2017" localSheetId="4">'[8]2017A'!$A$1:$GK$119</definedName>
    <definedName name="activity2017">'[9]2017A'!$A$1:$GK$119</definedName>
    <definedName name="activity2017a" localSheetId="9">'[2]2017A'!$A$1:$GM$132</definedName>
    <definedName name="activity2017a" localSheetId="4">'[2]2017A'!$A$1:$GM$132</definedName>
    <definedName name="activity2017a">'[3]2017A'!$A$1:$GM$132</definedName>
    <definedName name="All_organisations" localSheetId="4">'[7]2015A'!#REF!</definedName>
    <definedName name="All_organisations">#REF!</definedName>
    <definedName name="all_organisationse" localSheetId="4">'[7]2015E'!#REF!</definedName>
    <definedName name="all_organisationse">#REF!</definedName>
    <definedName name="alldata2014" localSheetId="0">'[10]2014 merged'!$A$2:$BN$138</definedName>
    <definedName name="alldata2014" localSheetId="4">'[11]2014 merged'!$A$2:$BN$126</definedName>
    <definedName name="alldata2014">'[12]2014 merged'!$A$2:$BN$126</definedName>
    <definedName name="alldata2014f" localSheetId="6">'[3]2014F'!$A$2:$BN$117</definedName>
    <definedName name="alldata2014f" localSheetId="9">'[2]2014F'!$A$2:$BN$133</definedName>
    <definedName name="alldata2014f" localSheetId="4">'[2]2014F'!$A$2:$BN$133</definedName>
    <definedName name="alldata2014f">#REF!</definedName>
    <definedName name="alldata2015" localSheetId="0">'[10]2015 merged'!$A$2:$BN$133</definedName>
    <definedName name="alldata2015" localSheetId="4">'[11]2015 merged'!$A$2:$BN$121</definedName>
    <definedName name="alldata2015">'[12]2015 merged'!$A$2:$BN$121</definedName>
    <definedName name="alldata2015f" localSheetId="6">'[3]2015F'!$A$2:$BN$118</definedName>
    <definedName name="alldata2015f" localSheetId="9">'[2]2015F'!$A$2:$BN$134</definedName>
    <definedName name="alldata2015f" localSheetId="4">'[2]2015F'!$A$2:$BN$134</definedName>
    <definedName name="alldata2015f">#REF!</definedName>
    <definedName name="alldata2016">'2016F'!$A$2:$BN$121</definedName>
    <definedName name="employment2014" localSheetId="4">#REF!</definedName>
    <definedName name="employment2014">#REF!</definedName>
    <definedName name="employment2014_2" localSheetId="4">'[7]2014A'!#REF!</definedName>
    <definedName name="employment2014_2">#REF!</definedName>
    <definedName name="employment2014_2e" localSheetId="4">'[7]2014E'!#REF!</definedName>
    <definedName name="employment2014_2e">#REF!</definedName>
    <definedName name="employment2014_3" localSheetId="10">'[13]2014E Data'!$A$2:$LD$138</definedName>
    <definedName name="employment2014_3" localSheetId="4">#REF!</definedName>
    <definedName name="employment2014_3">#REF!</definedName>
    <definedName name="employment2014_3e" localSheetId="4">#REF!</definedName>
    <definedName name="employment2014_3e">'[3]2014E'!$A$2:$LD$133</definedName>
    <definedName name="employment2014e" localSheetId="4">#REF!</definedName>
    <definedName name="employment2014e">#REF!</definedName>
    <definedName name="employment2015" localSheetId="4">#REF!</definedName>
    <definedName name="employment2015">#REF!</definedName>
    <definedName name="employment2015_2" localSheetId="10">'[13]2015E Data'!$A$2:$LD$133</definedName>
    <definedName name="employment2015_2" localSheetId="4">#REF!</definedName>
    <definedName name="employment2015_2">#REF!</definedName>
    <definedName name="employment2015_2e" localSheetId="4">#REF!</definedName>
    <definedName name="employment2015_2e">'[3]2015E'!$A$2:$LL$134</definedName>
    <definedName name="employment2015e" localSheetId="4">#REF!</definedName>
    <definedName name="employment2015e">#REF!</definedName>
    <definedName name="employment2016_1" comment="First Draft of Employment Array">'2016E'!$A$1:$LD$122</definedName>
    <definedName name="Employment2017">'2017E'!$A$1:$LD$124</definedName>
    <definedName name="expenditure1516" localSheetId="4">#REF!</definedName>
    <definedName name="expenditure1516">#REF!</definedName>
    <definedName name="finace3" localSheetId="6">#REF!</definedName>
    <definedName name="finace3" localSheetId="9">#REF!</definedName>
    <definedName name="finace3" localSheetId="4">#REF!</definedName>
    <definedName name="finace3">#REF!</definedName>
    <definedName name="finance2" localSheetId="6">#REF!</definedName>
    <definedName name="finance2" localSheetId="10">#REF!</definedName>
    <definedName name="finance2" localSheetId="0">#REF!</definedName>
    <definedName name="finance2" localSheetId="9">#REF!</definedName>
    <definedName name="finance2" localSheetId="4">#REF!</definedName>
    <definedName name="finance2">#REF!</definedName>
    <definedName name="finance2014" localSheetId="4">#REF!</definedName>
    <definedName name="finance2014">#REF!</definedName>
    <definedName name="finance2e" localSheetId="6">#REF!</definedName>
    <definedName name="finance2e" localSheetId="4">#REF!</definedName>
    <definedName name="finance2e">#REF!</definedName>
    <definedName name="finance2f" localSheetId="6">#REF!</definedName>
    <definedName name="finance2f" localSheetId="4">#REF!</definedName>
    <definedName name="finance2f">#REF!</definedName>
    <definedName name="finance3" localSheetId="6">#REF!</definedName>
    <definedName name="finance3" localSheetId="4">#REF!</definedName>
    <definedName name="finance3">#REF!</definedName>
    <definedName name="georange" localSheetId="6">OFFSET('[1]Raw data'!$A$2,0,MATCH(' 2. FINANCE'!#REF!,[1]!Table1[Organisation Name],0),110,8)</definedName>
    <definedName name="georange" localSheetId="10">OFFSET('[14]Raw data'!$A$2,0,MATCH(#REF!,[14]!Table1[Organisation Name],0),110,8)</definedName>
    <definedName name="georange" localSheetId="0">OFFSET('[1]Raw data'!$A$2,0,MATCH(#REF!,[1]!Table1[Organisation Name],0),110,8)</definedName>
    <definedName name="georange" localSheetId="9">OFFSET('[14]Raw data'!$A$2,0,MATCH(#REF!,[14]!Table1[Organisation Name],0),110,8)</definedName>
    <definedName name="georange" localSheetId="4">OFFSET('[14]Raw data'!$A$2,0,MATCH(#REF!,[14]!Table1[Organisation Name],0),110,8)</definedName>
    <definedName name="georange">OFFSET('[1]Raw data'!$A$2,0,MATCH(#REF!,[1]!Table1[Organisation Name],0),110,8)</definedName>
    <definedName name="georange2" localSheetId="6">OFFSET('[1]Raw data'!$A$2,0,MATCH(#REF!,[1]!Table1[Organisation Name],0),110,8)</definedName>
    <definedName name="georange2" localSheetId="4">OFFSET('[14]Raw data'!$A$2,0,MATCH(#REF!,[14]!Table1[Organisation Name],0),110,8)</definedName>
    <definedName name="georange2">OFFSET('[1]Raw data'!$A$2,0,MATCH(#REF!,[1]!Table1[Organisation Name],0),110,8)</definedName>
    <definedName name="georange3" localSheetId="6">OFFSET('[1]Raw data'!$A$2,0,MATCH(#REF!,[1]!Table1[Organisation Name],0),110,8)</definedName>
    <definedName name="georange3" localSheetId="4">OFFSET('[14]Raw data'!$A$2,0,MATCH(#REF!,[14]!Table1[Organisation Name],0),110,8)</definedName>
    <definedName name="georange3">OFFSET('[1]Raw data'!$A$2,0,MATCH(#REF!,[1]!Table1[Organisation Name],0),110,8)</definedName>
    <definedName name="georange7" localSheetId="4">OFFSET('[14]Raw data'!$A$2,0,MATCH(#REF!,[14]!Table1[Organisation Name],0),110,8)</definedName>
    <definedName name="georange7">OFFSET('[1]Raw data'!$A$2,0,MATCH(#REF!,[1]!Table1[Organisation Name],0),110,8)</definedName>
    <definedName name="georangee" localSheetId="6">OFFSET('[1]Raw data'!$A$2,0,MATCH(#REF!,[1]!Table1[Organisation Name],0),110,8)</definedName>
    <definedName name="georangee" localSheetId="4">OFFSET('[14]Raw data'!$A$2,0,MATCH(#REF!,[14]!Table1[Organisation Name],0),110,8)</definedName>
    <definedName name="georangee">OFFSET('[1]Raw data'!$A$2,0,MATCH(#REF!,[1]!Table1[Organisation Name],0),110,8)</definedName>
    <definedName name="georangef" localSheetId="6">OFFSET('[1]Raw data'!$A$2,0,MATCH(#REF!,[1]!Table1[Organisation Name],0),110,8)</definedName>
    <definedName name="georangef" localSheetId="4">OFFSET('[14]Raw data'!$A$2,0,MATCH(#REF!,[14]!Table1[Organisation Name],0),110,8)</definedName>
    <definedName name="georangef">OFFSET('[1]Raw data'!$A$2,0,MATCH(#REF!,[1]!Table1[Organisation Name],0),110,8)</definedName>
    <definedName name="georangel" localSheetId="9">OFFSET('[14]Raw data'!$A$2,0,MATCH('[2]OrgDB-Location'!$C$4,[14]!Table1[Organisation Name],0),110,8)</definedName>
    <definedName name="georangel" localSheetId="4">OFFSET('[14]Raw data'!$A$2,0,MATCH(#REF!,[14]!Table1[Organisation Name],0),110,8)</definedName>
    <definedName name="georangel">OFFSET('[1]Raw data'!$A$2,0,MATCH('[3]OrgDB-Location'!$C$4,[1]!Table1[Organisation Name],0),110,8)</definedName>
    <definedName name="merge2" localSheetId="6">#REF!</definedName>
    <definedName name="merge2" localSheetId="10">#REF!</definedName>
    <definedName name="merge2" localSheetId="0">#REF!</definedName>
    <definedName name="merge2" localSheetId="9">#REF!</definedName>
    <definedName name="merge2" localSheetId="4">#REF!</definedName>
    <definedName name="merge2">#REF!</definedName>
    <definedName name="merge2010" localSheetId="6">#REF!</definedName>
    <definedName name="merge2010" localSheetId="10">#REF!</definedName>
    <definedName name="merge2010" localSheetId="0">#REF!</definedName>
    <definedName name="merge2010" localSheetId="4">#REF!</definedName>
    <definedName name="merge2010">#REF!</definedName>
    <definedName name="merge2010e" localSheetId="6">#REF!</definedName>
    <definedName name="merge2010e" localSheetId="4">#REF!</definedName>
    <definedName name="merge2010e">#REF!</definedName>
    <definedName name="merge2010f" localSheetId="6">#REF!</definedName>
    <definedName name="merge2010f" localSheetId="4">#REF!</definedName>
    <definedName name="merge2010f">#REF!</definedName>
    <definedName name="merge2010v4" localSheetId="6">#REF!</definedName>
    <definedName name="merge2010v4" localSheetId="4">#REF!</definedName>
    <definedName name="merge2010v4">#REF!</definedName>
    <definedName name="merge2010v5" localSheetId="4">#REF!</definedName>
    <definedName name="merge2010v5">#REF!</definedName>
    <definedName name="merge2e" localSheetId="6">#REF!</definedName>
    <definedName name="merge2e" localSheetId="4">#REF!</definedName>
    <definedName name="merge2e">#REF!</definedName>
    <definedName name="merge2f" localSheetId="6">#REF!</definedName>
    <definedName name="merge2f" localSheetId="4">#REF!</definedName>
    <definedName name="merge2f">#REF!</definedName>
    <definedName name="merge3" localSheetId="6">#REF!</definedName>
    <definedName name="merge3" localSheetId="10">#REF!</definedName>
    <definedName name="merge3" localSheetId="0">#REF!</definedName>
    <definedName name="merge3" localSheetId="4">#REF!</definedName>
    <definedName name="merge3">#REF!</definedName>
    <definedName name="merge3e" localSheetId="6">#REF!</definedName>
    <definedName name="merge3e" localSheetId="4">#REF!</definedName>
    <definedName name="merge3e">#REF!</definedName>
    <definedName name="merge3f" localSheetId="6">#REF!</definedName>
    <definedName name="merge3f" localSheetId="4">#REF!</definedName>
    <definedName name="merge3f">#REF!</definedName>
    <definedName name="merge3v5" localSheetId="4">#REF!</definedName>
    <definedName name="merge3v5">#REF!</definedName>
    <definedName name="merge4" localSheetId="6">#REF!</definedName>
    <definedName name="merge4" localSheetId="4">#REF!</definedName>
    <definedName name="merge4">#REF!</definedName>
    <definedName name="merge5" localSheetId="6">#REF!</definedName>
    <definedName name="merge5" localSheetId="4">#REF!</definedName>
    <definedName name="merge5">#REF!</definedName>
    <definedName name="merge6" localSheetId="4">#REF!</definedName>
    <definedName name="merge6">#REF!</definedName>
    <definedName name="merged2011" localSheetId="6">#REF!</definedName>
    <definedName name="merged2011" localSheetId="10">#REF!</definedName>
    <definedName name="merged2011" localSheetId="0">#REF!</definedName>
    <definedName name="merged2011" localSheetId="4">#REF!</definedName>
    <definedName name="merged2011">#REF!</definedName>
    <definedName name="merged2011e" localSheetId="6">#REF!</definedName>
    <definedName name="merged2011e" localSheetId="4">#REF!</definedName>
    <definedName name="merged2011e">#REF!</definedName>
    <definedName name="merged2011f" localSheetId="6">#REF!</definedName>
    <definedName name="merged2011f" localSheetId="4">#REF!</definedName>
    <definedName name="merged2011f">#REF!</definedName>
    <definedName name="merged2011v4" localSheetId="6">#REF!</definedName>
    <definedName name="merged2011v4" localSheetId="4">#REF!</definedName>
    <definedName name="merged2011v4">#REF!</definedName>
    <definedName name="merged2011v5" localSheetId="4">#REF!</definedName>
    <definedName name="merged2011v5">#REF!</definedName>
    <definedName name="merged2014" localSheetId="4">'[7]2014F'!#REF!</definedName>
    <definedName name="merged2014">#REF!</definedName>
    <definedName name="merged2014_2" localSheetId="4">'[7]2014F'!#REF!</definedName>
    <definedName name="merged2014_2">#REF!</definedName>
    <definedName name="merged2015" localSheetId="6">'[3]2015F'!$A$2:$BN$110</definedName>
    <definedName name="merged2015" localSheetId="10">'[15]2015 merged'!$A$2:$BN$110</definedName>
    <definedName name="merged2015" localSheetId="0">'[10]2015 merged'!$A$2:$BN$110</definedName>
    <definedName name="merged2015" localSheetId="9">'[2]2015F'!$A$2:$BN$110</definedName>
    <definedName name="merged2015" localSheetId="4">'[7]2015F'!#REF!</definedName>
    <definedName name="merged2015">#REF!</definedName>
    <definedName name="merged2015e" localSheetId="6">#REF!</definedName>
    <definedName name="merged2015e" localSheetId="9">#REF!</definedName>
    <definedName name="merged2015e" localSheetId="4">#REF!</definedName>
    <definedName name="merged2015e">#REF!</definedName>
    <definedName name="merged3" localSheetId="6">#REF!</definedName>
    <definedName name="merged3" localSheetId="10">#REF!</definedName>
    <definedName name="merged3" localSheetId="0">#REF!</definedName>
    <definedName name="merged3" localSheetId="9">#REF!</definedName>
    <definedName name="merged3" localSheetId="4">#REF!</definedName>
    <definedName name="merged3">#REF!</definedName>
    <definedName name="merged3e" localSheetId="6">#REF!</definedName>
    <definedName name="merged3e" localSheetId="4">#REF!</definedName>
    <definedName name="merged3e">#REF!</definedName>
    <definedName name="merged3f" localSheetId="6">#REF!</definedName>
    <definedName name="merged3f" localSheetId="4">#REF!</definedName>
    <definedName name="merged3f">#REF!</definedName>
    <definedName name="merged3v6" localSheetId="4">#REF!</definedName>
    <definedName name="merged3v6">#REF!</definedName>
    <definedName name="merged4" localSheetId="6">#REF!</definedName>
    <definedName name="merged4" localSheetId="10">#REF!</definedName>
    <definedName name="merged4" localSheetId="0">#REF!</definedName>
    <definedName name="merged4" localSheetId="4">#REF!</definedName>
    <definedName name="merged4">#REF!</definedName>
    <definedName name="merged4e" localSheetId="6">#REF!</definedName>
    <definedName name="merged4e" localSheetId="4">#REF!</definedName>
    <definedName name="merged4e">#REF!</definedName>
    <definedName name="merged4f" localSheetId="6">#REF!</definedName>
    <definedName name="merged4f" localSheetId="4">#REF!</definedName>
    <definedName name="merged4f">#REF!</definedName>
    <definedName name="merged4v5" localSheetId="4">#REF!</definedName>
    <definedName name="merged4v5">#REF!</definedName>
    <definedName name="merged5" localSheetId="6">#REF!</definedName>
    <definedName name="merged5" localSheetId="10">#REF!</definedName>
    <definedName name="merged5" localSheetId="0">#REF!</definedName>
    <definedName name="merged5" localSheetId="4">#REF!</definedName>
    <definedName name="merged5">#REF!</definedName>
    <definedName name="merged5e" localSheetId="6">#REF!</definedName>
    <definedName name="merged5e" localSheetId="4">#REF!</definedName>
    <definedName name="merged5e">#REF!</definedName>
    <definedName name="merged5f" localSheetId="6">#REF!</definedName>
    <definedName name="merged5f" localSheetId="4">#REF!</definedName>
    <definedName name="merged5f">#REF!</definedName>
    <definedName name="merged5v6" localSheetId="4">#REF!</definedName>
    <definedName name="merged5v6">#REF!</definedName>
    <definedName name="merged6" localSheetId="6">#REF!</definedName>
    <definedName name="merged6" localSheetId="4">#REF!</definedName>
    <definedName name="merged6">#REF!</definedName>
    <definedName name="merged7" localSheetId="6">#REF!</definedName>
    <definedName name="merged7" localSheetId="4">#REF!</definedName>
    <definedName name="merged7">#REF!</definedName>
    <definedName name="merged8" localSheetId="6">#REF!</definedName>
    <definedName name="merged8" localSheetId="4">#REF!</definedName>
    <definedName name="merged8">#REF!</definedName>
    <definedName name="new" localSheetId="4">#REF!</definedName>
    <definedName name="new">#REF!</definedName>
    <definedName name="otherprogramming" localSheetId="6">'[3]2015F'!$A$111:$BP$118</definedName>
    <definedName name="otherprogramming" localSheetId="9">'[2]2015F'!$A$111:$BP$127</definedName>
    <definedName name="otherprogramming" localSheetId="4">'[2]2015F'!$A$111:$BP$127</definedName>
    <definedName name="otherprogramming">#REF!</definedName>
    <definedName name="programming2014" localSheetId="4">#REF!</definedName>
    <definedName name="programming2014">#REF!</definedName>
    <definedName name="Resource16" localSheetId="9">'[2]2016R'!$A$1:$BH$56</definedName>
    <definedName name="Resource16" localSheetId="4">'[7]2016R'!$A$1:$BH$4</definedName>
    <definedName name="Resource16">'[3]2016R'!$A$1:$BH$56</definedName>
    <definedName name="Resource17" localSheetId="9">'[2]2017R'!$A$1:$BH$121</definedName>
    <definedName name="Resource17" localSheetId="4">'[7]2017R'!$A$1:$BH$4</definedName>
    <definedName name="Resource17">'[3]2017R'!$A$1:$BH$121</definedName>
    <definedName name="SALARIES" localSheetId="6">#REF!</definedName>
    <definedName name="SALARIES" localSheetId="10">#REF!</definedName>
    <definedName name="SALARIES" localSheetId="0">#REF!</definedName>
    <definedName name="SALARIES" localSheetId="9">#REF!</definedName>
    <definedName name="SALARIES" localSheetId="4">#REF!</definedName>
    <definedName name="SALARIES">#REF!</definedName>
    <definedName name="salaries2" localSheetId="6">#REF!</definedName>
    <definedName name="salaries2" localSheetId="9">#REF!</definedName>
    <definedName name="salaries2" localSheetId="4">#REF!</definedName>
    <definedName name="salaries2">#REF!</definedName>
    <definedName name="salaries3" localSheetId="4">#REF!</definedName>
    <definedName name="salaries3">#REF!</definedName>
    <definedName name="salariese" localSheetId="6">#REF!</definedName>
    <definedName name="salariese" localSheetId="4">#REF!</definedName>
    <definedName name="salariese">#REF!</definedName>
    <definedName name="salariesf" localSheetId="6">#REF!</definedName>
    <definedName name="salariesf" localSheetId="4">#REF!</definedName>
    <definedName name="salariesf">#REF!</definedName>
    <definedName name="Schools_Plus_25_Jun_2019_12_50_Query1">#REF!</definedName>
    <definedName name="TEST1" localSheetId="6">#REF!</definedName>
    <definedName name="TEST1" localSheetId="10">#REF!</definedName>
    <definedName name="TEST1" localSheetId="0">#REF!</definedName>
    <definedName name="TEST1" localSheetId="4">#REF!</definedName>
    <definedName name="TEST1">#REF!</definedName>
    <definedName name="test1e" localSheetId="6">#REF!</definedName>
    <definedName name="test1e" localSheetId="4">#REF!</definedName>
    <definedName name="test1e">#REF!</definedName>
    <definedName name="test2" localSheetId="6">#REF!</definedName>
    <definedName name="test2" localSheetId="4">#REF!</definedName>
    <definedName name="test2">#REF!</definedName>
    <definedName name="test6" localSheetId="4">#REF!</definedName>
    <definedName name="test6">#REF!</definedName>
    <definedName name="tlactivity10" localSheetId="4">#REF!</definedName>
    <definedName name="tlactivity10">#REF!</definedName>
    <definedName name="tlactivity12" localSheetId="4">#REF!</definedName>
    <definedName name="tlactivity12">#REF!</definedName>
    <definedName name="tlactivity13" localSheetId="4">#REF!</definedName>
    <definedName name="tlactivity13">#REF!</definedName>
    <definedName name="tlactivity14" localSheetId="4">#REF!</definedName>
    <definedName name="tlactivity14">#REF!</definedName>
    <definedName name="tlactivity15" localSheetId="4">#REF!</definedName>
    <definedName name="tlactivity15">#REF!</definedName>
    <definedName name="tlactivity16" localSheetId="4">#REF!</definedName>
    <definedName name="tlactivity16">#REF!</definedName>
    <definedName name="tlactivity17" localSheetId="4">#REF!</definedName>
    <definedName name="tlactivity17">#REF!</definedName>
    <definedName name="tlactivity18" localSheetId="4">#REF!</definedName>
    <definedName name="tlactivity18">#REF!</definedName>
    <definedName name="tlactivity19" localSheetId="4">#REF!</definedName>
    <definedName name="tlactivity19">#REF!</definedName>
    <definedName name="tlactivity2" localSheetId="4">#REF!</definedName>
    <definedName name="tlactivity2">#REF!</definedName>
    <definedName name="tlactivity20" localSheetId="4">#REF!</definedName>
    <definedName name="tlactivity20">#REF!</definedName>
    <definedName name="tlactivity21" localSheetId="4">#REF!</definedName>
    <definedName name="tlactivity21">#REF!</definedName>
    <definedName name="tlactivity22" localSheetId="4">#REF!</definedName>
    <definedName name="tlactivity22">#REF!</definedName>
    <definedName name="tlactivity3" localSheetId="4">#REF!</definedName>
    <definedName name="tlactivity3">#REF!</definedName>
    <definedName name="tlactivity4" localSheetId="4">#REF!</definedName>
    <definedName name="tlactivity4">#REF!</definedName>
    <definedName name="tlactivity5" localSheetId="6">OFFSET('[1]Raw data'!$A$2,0,MATCH(#REF!,[1]!Table1[Organisation Name],0),110,8)</definedName>
    <definedName name="tlactivity5" localSheetId="9">OFFSET('[14]Raw data'!$A$2,0,MATCH(#REF!,[14]!Table1[Organisation Name],0),110,8)</definedName>
    <definedName name="tlactivity5" localSheetId="4">OFFSET('[14]Raw data'!$A$2,0,MATCH(#REF!,[14]!Table1[Organisation Name],0),110,8)</definedName>
    <definedName name="tlactivity5">OFFSET('[1]Raw data'!$A$2,0,MATCH(#REF!,[1]!Table1[Organisation Name],0),110,8)</definedName>
    <definedName name="tlactivity6" localSheetId="6">OFFSET('[1]Raw data'!$A$2,0,MATCH(#REF!,[1]!Table1[Organisation Name],0),110,8)</definedName>
    <definedName name="tlactivity6" localSheetId="9">OFFSET('[14]Raw data'!$A$2,0,MATCH(#REF!,[14]!Table1[Organisation Name],0),110,8)</definedName>
    <definedName name="tlactivity6" localSheetId="4">OFFSET('[14]Raw data'!$A$2,0,MATCH(#REF!,[14]!Table1[Organisation Name],0),110,8)</definedName>
    <definedName name="tlactivity6">OFFSET('[1]Raw data'!$A$2,0,MATCH(#REF!,[1]!Table1[Organisation Name],0),110,8)</definedName>
    <definedName name="tlactivity7" localSheetId="4">OFFSET('[14]Raw data'!$A$2,0,MATCH(#REF!,[14]!Table1[Organisation Name],0),110,8)</definedName>
    <definedName name="tlactivity7">OFFSET('[1]Raw data'!$A$2,0,MATCH(#REF!,[1]!Table1[Organisation Name],0),110,8)</definedName>
    <definedName name="tlactivity8" localSheetId="4">OFFSET('[14]Raw data'!$A$2,0,MATCH(#REF!,[14]!Table1[Organisation Name],0),110,8)</definedName>
    <definedName name="tlactivity8">OFFSET('[1]Raw data'!$A$2,0,MATCH(#REF!,[1]!Table1[Organisation Name],0),110,8)</definedName>
    <definedName name="tlactivity9" localSheetId="4">OFFSET('[14]Raw data'!$A$2,0,MATCH(#REF!,[14]!Table1[Organisation Name],0),110,8)</definedName>
    <definedName name="tlactivity9">OFFSET('[1]Raw data'!$A$2,0,MATCH(#REF!,[1]!Table1[Organisation Name],0),110,8)</definedName>
    <definedName name="UnitAgg2015" localSheetId="4">'[11]2015 merged'!$A$111:$BN$121</definedName>
    <definedName name="UnitAgg2015">'[12]2015 merged'!$A$111:$BN$121</definedName>
    <definedName name="unitagg2015f" localSheetId="4">#REF!</definedName>
    <definedName name="unitagg2015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9" l="1"/>
  <c r="F7" i="9"/>
  <c r="C46" i="14" l="1"/>
  <c r="C45" i="14"/>
  <c r="K12" i="14" a="1"/>
  <c r="K12" i="14" s="1"/>
  <c r="E76" i="19" l="1"/>
  <c r="C76" i="19"/>
  <c r="E75" i="19"/>
  <c r="C75" i="19"/>
  <c r="E74" i="19"/>
  <c r="C74" i="19"/>
  <c r="E73" i="19"/>
  <c r="C73" i="19"/>
  <c r="N67" i="19"/>
  <c r="L67" i="19" a="1"/>
  <c r="L67" i="19" s="1"/>
  <c r="J67" i="19" a="1"/>
  <c r="J67" i="19" s="1"/>
  <c r="H67" i="19" a="1"/>
  <c r="H67" i="19" s="1"/>
  <c r="E67" i="19" a="1"/>
  <c r="E67" i="19" s="1"/>
  <c r="D67" i="19"/>
  <c r="N66" i="19" a="1"/>
  <c r="N66" i="19" s="1"/>
  <c r="L66" i="19" a="1"/>
  <c r="L66" i="19" s="1"/>
  <c r="J66" i="19" a="1"/>
  <c r="J66" i="19" s="1"/>
  <c r="H66" i="19" a="1"/>
  <c r="H66" i="19" s="1"/>
  <c r="E66" i="19" a="1"/>
  <c r="E66" i="19" s="1"/>
  <c r="D66" i="19"/>
  <c r="N65" i="19" a="1"/>
  <c r="N65" i="19" s="1"/>
  <c r="L65" i="19" a="1"/>
  <c r="L65" i="19" s="1"/>
  <c r="J65" i="19" a="1"/>
  <c r="J65" i="19" s="1"/>
  <c r="H65" i="19" a="1"/>
  <c r="H65" i="19" s="1"/>
  <c r="E65" i="19" a="1"/>
  <c r="E65" i="19" s="1"/>
  <c r="D65" i="19"/>
  <c r="N64" i="19" a="1"/>
  <c r="N64" i="19" s="1"/>
  <c r="L64" i="19" a="1"/>
  <c r="L64" i="19" s="1"/>
  <c r="J64" i="19" a="1"/>
  <c r="J64" i="19" s="1"/>
  <c r="H64" i="19" a="1"/>
  <c r="H64" i="19" s="1"/>
  <c r="E64" i="19" a="1"/>
  <c r="E64" i="19" s="1"/>
  <c r="D64" i="19"/>
  <c r="N63" i="19" a="1"/>
  <c r="N63" i="19" s="1"/>
  <c r="L63" i="19" a="1"/>
  <c r="L63" i="19" s="1"/>
  <c r="J63" i="19" a="1"/>
  <c r="J63" i="19" s="1"/>
  <c r="H63" i="19" a="1"/>
  <c r="H63" i="19" s="1"/>
  <c r="E63" i="19" a="1"/>
  <c r="E63" i="19" s="1"/>
  <c r="D63" i="19"/>
  <c r="N62" i="19" a="1"/>
  <c r="N62" i="19" s="1"/>
  <c r="L62" i="19" a="1"/>
  <c r="L62" i="19" s="1"/>
  <c r="J62" i="19" a="1"/>
  <c r="J62" i="19" s="1"/>
  <c r="H62" i="19" a="1"/>
  <c r="H62" i="19" s="1"/>
  <c r="E62" i="19" a="1"/>
  <c r="E62" i="19" s="1"/>
  <c r="D62" i="19"/>
  <c r="N56" i="19"/>
  <c r="L56" i="19"/>
  <c r="J56" i="19"/>
  <c r="H56" i="19"/>
  <c r="E56" i="19"/>
  <c r="N55" i="19"/>
  <c r="L55" i="19"/>
  <c r="J55" i="19"/>
  <c r="H55" i="19"/>
  <c r="E55" i="19"/>
  <c r="N54" i="19"/>
  <c r="L54" i="19"/>
  <c r="J54" i="19"/>
  <c r="H54" i="19"/>
  <c r="E54" i="19"/>
  <c r="N53" i="19"/>
  <c r="L53" i="19"/>
  <c r="J53" i="19"/>
  <c r="H53" i="19"/>
  <c r="E53" i="19"/>
  <c r="N52" i="19"/>
  <c r="L52" i="19"/>
  <c r="J52" i="19"/>
  <c r="H52" i="19"/>
  <c r="E52" i="19"/>
  <c r="N51" i="19"/>
  <c r="L51" i="19"/>
  <c r="J51" i="19"/>
  <c r="H51" i="19"/>
  <c r="E51" i="19"/>
  <c r="N50" i="19"/>
  <c r="L50" i="19"/>
  <c r="J50" i="19"/>
  <c r="H50" i="19"/>
  <c r="E50" i="19"/>
  <c r="N49" i="19"/>
  <c r="L49" i="19"/>
  <c r="J49" i="19"/>
  <c r="H49" i="19"/>
  <c r="E49" i="19"/>
  <c r="N48" i="19"/>
  <c r="L48" i="19"/>
  <c r="J48" i="19"/>
  <c r="H48" i="19"/>
  <c r="E48" i="19"/>
  <c r="N47" i="19"/>
  <c r="L47" i="19"/>
  <c r="J47" i="19"/>
  <c r="H47" i="19"/>
  <c r="E47" i="19"/>
  <c r="N46" i="19" a="1"/>
  <c r="N46" i="19" s="1"/>
  <c r="L46" i="19" a="1"/>
  <c r="L46" i="19" s="1"/>
  <c r="J46" i="19" a="1"/>
  <c r="J46" i="19" s="1"/>
  <c r="H46" i="19" a="1"/>
  <c r="H46" i="19" s="1"/>
  <c r="E46" i="19" a="1"/>
  <c r="E46" i="19" s="1"/>
  <c r="N45" i="19" a="1"/>
  <c r="N45" i="19" s="1"/>
  <c r="L45" i="19" a="1"/>
  <c r="L45" i="19" s="1"/>
  <c r="J45" i="19" a="1"/>
  <c r="J45" i="19" s="1"/>
  <c r="H45" i="19" a="1"/>
  <c r="H45" i="19" s="1"/>
  <c r="E45" i="19" a="1"/>
  <c r="E45" i="19" s="1"/>
  <c r="N44" i="19" a="1"/>
  <c r="N44" i="19" s="1"/>
  <c r="L44" i="19" a="1"/>
  <c r="L44" i="19" s="1"/>
  <c r="J44" i="19" a="1"/>
  <c r="J44" i="19" s="1"/>
  <c r="H44" i="19" a="1"/>
  <c r="H44" i="19" s="1"/>
  <c r="E44" i="19" a="1"/>
  <c r="E44" i="19" s="1"/>
  <c r="N39" i="19"/>
  <c r="L39" i="19"/>
  <c r="J39" i="19"/>
  <c r="H39" i="19" a="1"/>
  <c r="H39" i="19" s="1"/>
  <c r="E39" i="19"/>
  <c r="N38" i="19"/>
  <c r="L38" i="19"/>
  <c r="J38" i="19"/>
  <c r="H38" i="19" a="1"/>
  <c r="H38" i="19" s="1"/>
  <c r="E38" i="19"/>
  <c r="N37" i="19"/>
  <c r="L37" i="19"/>
  <c r="J37" i="19"/>
  <c r="H37" i="19" a="1"/>
  <c r="H37" i="19" s="1"/>
  <c r="E37" i="19"/>
  <c r="N36" i="19"/>
  <c r="L36" i="19"/>
  <c r="J36" i="19"/>
  <c r="H36" i="19" a="1"/>
  <c r="H36" i="19" s="1"/>
  <c r="E36" i="19"/>
  <c r="N31" i="19"/>
  <c r="L31" i="19"/>
  <c r="J31" i="19"/>
  <c r="H31" i="19"/>
  <c r="E31" i="19"/>
  <c r="N29" i="19"/>
  <c r="L29" i="19"/>
  <c r="J29" i="19"/>
  <c r="H29" i="19"/>
  <c r="E29" i="19"/>
  <c r="N28" i="19"/>
  <c r="L28" i="19"/>
  <c r="J28" i="19"/>
  <c r="H28" i="19"/>
  <c r="E28" i="19"/>
  <c r="Q25" i="19"/>
  <c r="P25" i="19"/>
  <c r="N23" i="19" a="1"/>
  <c r="N23" i="19" s="1"/>
  <c r="L23" i="19" a="1"/>
  <c r="L23" i="19" s="1"/>
  <c r="J23" i="19" a="1"/>
  <c r="J23" i="19" s="1"/>
  <c r="H23" i="19" a="1"/>
  <c r="H23" i="19" s="1"/>
  <c r="E23" i="19" a="1"/>
  <c r="E23" i="19" s="1"/>
  <c r="N22" i="19" a="1"/>
  <c r="N22" i="19" s="1"/>
  <c r="L22" i="19" a="1"/>
  <c r="L22" i="19" s="1"/>
  <c r="J22" i="19" a="1"/>
  <c r="J22" i="19" s="1"/>
  <c r="H22" i="19" a="1"/>
  <c r="H22" i="19" s="1"/>
  <c r="E22" i="19" a="1"/>
  <c r="E22" i="19" s="1"/>
  <c r="N21" i="19" a="1"/>
  <c r="N21" i="19" s="1"/>
  <c r="L21" i="19" a="1"/>
  <c r="L21" i="19" s="1"/>
  <c r="J21" i="19" a="1"/>
  <c r="J21" i="19" s="1"/>
  <c r="H21" i="19" a="1"/>
  <c r="H21" i="19" s="1"/>
  <c r="E21" i="19" a="1"/>
  <c r="E21" i="19" s="1"/>
  <c r="N16" i="19" a="1"/>
  <c r="N16" i="19" s="1"/>
  <c r="L16" i="19" a="1"/>
  <c r="L16" i="19" s="1"/>
  <c r="J16" i="19" a="1"/>
  <c r="J16" i="19" s="1"/>
  <c r="H16" i="19" a="1"/>
  <c r="H16" i="19" s="1"/>
  <c r="E16" i="19" a="1"/>
  <c r="E16" i="19" s="1"/>
  <c r="N15" i="19" a="1"/>
  <c r="N15" i="19" s="1"/>
  <c r="L15" i="19" a="1"/>
  <c r="L15" i="19" s="1"/>
  <c r="J15" i="19" a="1"/>
  <c r="J15" i="19" s="1"/>
  <c r="H15" i="19" a="1"/>
  <c r="H15" i="19" s="1"/>
  <c r="E15" i="19" a="1"/>
  <c r="E15" i="19" s="1"/>
  <c r="N14" i="19" a="1"/>
  <c r="N14" i="19" s="1"/>
  <c r="L14" i="19" a="1"/>
  <c r="L14" i="19" s="1"/>
  <c r="J14" i="19" a="1"/>
  <c r="J14" i="19" s="1"/>
  <c r="H14" i="19" a="1"/>
  <c r="H14" i="19" s="1"/>
  <c r="E14" i="19" a="1"/>
  <c r="E14" i="19" s="1"/>
  <c r="N13" i="19" a="1"/>
  <c r="N13" i="19" s="1"/>
  <c r="L13" i="19" a="1"/>
  <c r="L13" i="19" s="1"/>
  <c r="J13" i="19" a="1"/>
  <c r="J13" i="19" s="1"/>
  <c r="H13" i="19" a="1"/>
  <c r="H13" i="19" s="1"/>
  <c r="E13" i="19" a="1"/>
  <c r="E13" i="19" s="1"/>
  <c r="N12" i="19" a="1"/>
  <c r="N12" i="19" s="1"/>
  <c r="L12" i="19" a="1"/>
  <c r="L12" i="19" s="1"/>
  <c r="J12" i="19" a="1"/>
  <c r="J12" i="19" s="1"/>
  <c r="H12" i="19" a="1"/>
  <c r="H12" i="19" s="1"/>
  <c r="E12" i="19" a="1"/>
  <c r="E12" i="19" s="1"/>
  <c r="N11" i="19" a="1"/>
  <c r="N11" i="19" s="1"/>
  <c r="L11" i="19" a="1"/>
  <c r="L11" i="19" s="1"/>
  <c r="J11" i="19" a="1"/>
  <c r="J11" i="19" s="1"/>
  <c r="H11" i="19" a="1"/>
  <c r="H11" i="19" s="1"/>
  <c r="E11" i="19" a="1"/>
  <c r="E11" i="19" s="1"/>
  <c r="I7" i="19"/>
  <c r="F7" i="19"/>
  <c r="H57" i="19" l="1"/>
  <c r="C77" i="19"/>
  <c r="Q62" i="19"/>
  <c r="G74" i="19"/>
  <c r="F74" i="19" s="1"/>
  <c r="E17" i="19"/>
  <c r="J57" i="19"/>
  <c r="K47" i="19" s="1"/>
  <c r="P11" i="19"/>
  <c r="H17" i="19"/>
  <c r="I14" i="19" s="1"/>
  <c r="Q12" i="19"/>
  <c r="Q16" i="19"/>
  <c r="L24" i="19"/>
  <c r="O21" i="19" s="1"/>
  <c r="Q39" i="19"/>
  <c r="L57" i="19"/>
  <c r="P28" i="19"/>
  <c r="E57" i="19"/>
  <c r="F44" i="19" s="1"/>
  <c r="N57" i="19"/>
  <c r="O44" i="19" s="1"/>
  <c r="Q52" i="19"/>
  <c r="P31" i="19"/>
  <c r="N30" i="19"/>
  <c r="O30" i="19" s="1"/>
  <c r="Q64" i="19"/>
  <c r="P56" i="19"/>
  <c r="P15" i="19"/>
  <c r="Q46" i="19"/>
  <c r="Q63" i="19"/>
  <c r="J30" i="19"/>
  <c r="K29" i="19" s="1"/>
  <c r="Q29" i="19"/>
  <c r="J40" i="19"/>
  <c r="K39" i="19" s="1"/>
  <c r="Q67" i="19"/>
  <c r="E24" i="19"/>
  <c r="F21" i="19" s="1"/>
  <c r="Q65" i="19"/>
  <c r="P45" i="19"/>
  <c r="Q66" i="19"/>
  <c r="Q21" i="19"/>
  <c r="Q22" i="19"/>
  <c r="P36" i="19"/>
  <c r="P39" i="19"/>
  <c r="Q53" i="19"/>
  <c r="E77" i="19"/>
  <c r="H30" i="19"/>
  <c r="I29" i="19" s="1"/>
  <c r="Q54" i="19"/>
  <c r="Q55" i="19"/>
  <c r="G76" i="19"/>
  <c r="D76" i="19" s="1"/>
  <c r="I45" i="19"/>
  <c r="I44" i="19"/>
  <c r="Q44" i="19"/>
  <c r="P14" i="19"/>
  <c r="Q14" i="19"/>
  <c r="Q11" i="19"/>
  <c r="Q15" i="19"/>
  <c r="J24" i="19"/>
  <c r="K23" i="19" s="1"/>
  <c r="P22" i="19"/>
  <c r="H40" i="19"/>
  <c r="I37" i="19" s="1"/>
  <c r="Q36" i="19"/>
  <c r="K51" i="19"/>
  <c r="F13" i="19"/>
  <c r="N17" i="19"/>
  <c r="H24" i="19"/>
  <c r="P21" i="19"/>
  <c r="L30" i="19"/>
  <c r="M29" i="19" s="1"/>
  <c r="Q28" i="19"/>
  <c r="P29" i="19"/>
  <c r="Q47" i="19"/>
  <c r="P47" i="19"/>
  <c r="Q48" i="19"/>
  <c r="P48" i="19"/>
  <c r="Q49" i="19"/>
  <c r="P49" i="19"/>
  <c r="Q50" i="19"/>
  <c r="P50" i="19"/>
  <c r="Q51" i="19"/>
  <c r="P51" i="19"/>
  <c r="H68" i="19"/>
  <c r="I66" i="19" s="1"/>
  <c r="L68" i="19"/>
  <c r="M67" i="19" s="1"/>
  <c r="P63" i="19"/>
  <c r="P65" i="19"/>
  <c r="Q13" i="19"/>
  <c r="P13" i="19"/>
  <c r="P12" i="19"/>
  <c r="P23" i="19"/>
  <c r="O23" i="19"/>
  <c r="N24" i="19"/>
  <c r="E40" i="19"/>
  <c r="F38" i="19" s="1"/>
  <c r="P38" i="19"/>
  <c r="P46" i="19"/>
  <c r="J17" i="19"/>
  <c r="K13" i="19" s="1"/>
  <c r="Q37" i="19"/>
  <c r="N40" i="19"/>
  <c r="O38" i="19" s="1"/>
  <c r="P37" i="19"/>
  <c r="Q45" i="19"/>
  <c r="P16" i="19"/>
  <c r="L17" i="19"/>
  <c r="O14" i="19" s="1"/>
  <c r="Q23" i="19"/>
  <c r="Q31" i="19"/>
  <c r="Q38" i="19"/>
  <c r="L40" i="19"/>
  <c r="P44" i="19"/>
  <c r="Q56" i="19"/>
  <c r="E68" i="19"/>
  <c r="F62" i="19" s="1"/>
  <c r="P62" i="19"/>
  <c r="N68" i="19"/>
  <c r="O66" i="19" s="1"/>
  <c r="J68" i="19"/>
  <c r="K63" i="19" s="1"/>
  <c r="P64" i="19"/>
  <c r="O64" i="19"/>
  <c r="P66" i="19"/>
  <c r="P67" i="19"/>
  <c r="E30" i="19"/>
  <c r="F28" i="19" s="1"/>
  <c r="P52" i="19"/>
  <c r="P53" i="19"/>
  <c r="P54" i="19"/>
  <c r="P55" i="19"/>
  <c r="G75" i="19"/>
  <c r="G73" i="19"/>
  <c r="O62" i="19" l="1"/>
  <c r="D74" i="19"/>
  <c r="K55" i="19"/>
  <c r="G77" i="19"/>
  <c r="D77" i="19" s="1"/>
  <c r="K54" i="19"/>
  <c r="K16" i="19"/>
  <c r="O29" i="19"/>
  <c r="O22" i="19"/>
  <c r="K38" i="19"/>
  <c r="M21" i="19"/>
  <c r="M23" i="19"/>
  <c r="M22" i="19"/>
  <c r="I28" i="19"/>
  <c r="F39" i="19"/>
  <c r="K12" i="19"/>
  <c r="H32" i="19"/>
  <c r="K65" i="19"/>
  <c r="I16" i="19"/>
  <c r="K22" i="19"/>
  <c r="I64" i="19"/>
  <c r="K21" i="19"/>
  <c r="F22" i="19"/>
  <c r="K49" i="19"/>
  <c r="K46" i="19"/>
  <c r="K48" i="19"/>
  <c r="K52" i="19"/>
  <c r="K28" i="19"/>
  <c r="K53" i="19"/>
  <c r="N32" i="19"/>
  <c r="K45" i="19"/>
  <c r="J32" i="19"/>
  <c r="F23" i="19"/>
  <c r="O28" i="19"/>
  <c r="K44" i="19"/>
  <c r="K50" i="19"/>
  <c r="K37" i="19"/>
  <c r="F76" i="19"/>
  <c r="K36" i="19"/>
  <c r="Q30" i="19"/>
  <c r="M65" i="19"/>
  <c r="P30" i="19"/>
  <c r="M13" i="19"/>
  <c r="I62" i="19"/>
  <c r="I13" i="19"/>
  <c r="I11" i="19"/>
  <c r="O16" i="19"/>
  <c r="K67" i="19"/>
  <c r="I12" i="19"/>
  <c r="O12" i="19"/>
  <c r="I15" i="19"/>
  <c r="D75" i="19"/>
  <c r="F75" i="19"/>
  <c r="F14" i="19"/>
  <c r="F16" i="19"/>
  <c r="F12" i="19"/>
  <c r="M37" i="19"/>
  <c r="M39" i="19"/>
  <c r="M38" i="19"/>
  <c r="P40" i="19"/>
  <c r="O39" i="19"/>
  <c r="Q40" i="19"/>
  <c r="O36" i="19"/>
  <c r="Q24" i="19"/>
  <c r="P24" i="19"/>
  <c r="O67" i="19"/>
  <c r="M66" i="19"/>
  <c r="M64" i="19"/>
  <c r="M62" i="19"/>
  <c r="O15" i="19"/>
  <c r="O11" i="19"/>
  <c r="I39" i="19"/>
  <c r="I38" i="19"/>
  <c r="M16" i="19"/>
  <c r="F73" i="19"/>
  <c r="D73" i="19"/>
  <c r="I22" i="19"/>
  <c r="I23" i="19"/>
  <c r="F15" i="19"/>
  <c r="Q17" i="19"/>
  <c r="P17" i="19"/>
  <c r="O13" i="19"/>
  <c r="K66" i="19"/>
  <c r="K64" i="19"/>
  <c r="K62" i="19"/>
  <c r="M55" i="19"/>
  <c r="M54" i="19"/>
  <c r="M53" i="19"/>
  <c r="M52" i="19"/>
  <c r="M51" i="19"/>
  <c r="M50" i="19"/>
  <c r="M49" i="19"/>
  <c r="M48" i="19"/>
  <c r="M47" i="19"/>
  <c r="M45" i="19"/>
  <c r="M44" i="19"/>
  <c r="F30" i="19"/>
  <c r="F29" i="19"/>
  <c r="F67" i="19"/>
  <c r="F65" i="19"/>
  <c r="F63" i="19"/>
  <c r="M46" i="19"/>
  <c r="F36" i="19"/>
  <c r="F37" i="19"/>
  <c r="F66" i="19"/>
  <c r="F64" i="19"/>
  <c r="O65" i="19"/>
  <c r="O63" i="19"/>
  <c r="E32" i="19"/>
  <c r="M11" i="19"/>
  <c r="M15" i="19"/>
  <c r="K11" i="19"/>
  <c r="K15" i="19"/>
  <c r="K14" i="19"/>
  <c r="O45" i="19"/>
  <c r="O55" i="19"/>
  <c r="O54" i="19"/>
  <c r="O53" i="19"/>
  <c r="O52" i="19"/>
  <c r="O51" i="19"/>
  <c r="O50" i="19"/>
  <c r="O49" i="19"/>
  <c r="O48" i="19"/>
  <c r="O47" i="19"/>
  <c r="O46" i="19"/>
  <c r="M36" i="19"/>
  <c r="M63" i="19"/>
  <c r="I67" i="19"/>
  <c r="I65" i="19"/>
  <c r="I63" i="19"/>
  <c r="F45" i="19"/>
  <c r="F46" i="19"/>
  <c r="F55" i="19"/>
  <c r="F54" i="19"/>
  <c r="F53" i="19"/>
  <c r="F52" i="19"/>
  <c r="F51" i="19"/>
  <c r="F50" i="19"/>
  <c r="F49" i="19"/>
  <c r="F48" i="19"/>
  <c r="F47" i="19"/>
  <c r="M30" i="19"/>
  <c r="L32" i="19"/>
  <c r="M28" i="19"/>
  <c r="I21" i="19"/>
  <c r="M14" i="19"/>
  <c r="F11" i="19"/>
  <c r="I36" i="19"/>
  <c r="O37" i="19"/>
  <c r="I55" i="19"/>
  <c r="I54" i="19"/>
  <c r="I53" i="19"/>
  <c r="I52" i="19"/>
  <c r="I51" i="19"/>
  <c r="I50" i="19"/>
  <c r="I49" i="19"/>
  <c r="I48" i="19"/>
  <c r="I47" i="19"/>
  <c r="I46" i="19"/>
  <c r="M12" i="19"/>
  <c r="F77" i="19" l="1"/>
  <c r="Q32" i="19"/>
  <c r="P32" i="19"/>
  <c r="G61" i="14"/>
  <c r="F61" i="14"/>
  <c r="D61" i="14"/>
  <c r="G60" i="14"/>
  <c r="F60" i="14"/>
  <c r="D60" i="14"/>
  <c r="G59" i="14"/>
  <c r="F59" i="14"/>
  <c r="D59" i="14"/>
  <c r="G58" i="14"/>
  <c r="F58" i="14"/>
  <c r="D58" i="14"/>
  <c r="G57" i="14"/>
  <c r="F57" i="14"/>
  <c r="D57" i="14"/>
  <c r="G56" i="14"/>
  <c r="F56" i="14"/>
  <c r="D56" i="14"/>
  <c r="G55" i="14"/>
  <c r="F55" i="14"/>
  <c r="D55" i="14"/>
  <c r="D52" i="14"/>
  <c r="F50" i="14"/>
  <c r="J46" i="14"/>
  <c r="H46" i="14"/>
  <c r="E46" i="14"/>
  <c r="J45" i="14"/>
  <c r="H45" i="14"/>
  <c r="E45" i="14"/>
  <c r="C43" i="14"/>
  <c r="J42" i="14"/>
  <c r="H42" i="14"/>
  <c r="E42" i="14"/>
  <c r="J41" i="14"/>
  <c r="H41" i="14"/>
  <c r="E41" i="14"/>
  <c r="J40" i="14"/>
  <c r="H40" i="14"/>
  <c r="E40" i="14"/>
  <c r="J39" i="14"/>
  <c r="H39" i="14"/>
  <c r="E39" i="14"/>
  <c r="F36" i="14"/>
  <c r="I35" i="14"/>
  <c r="J32" i="14" a="1"/>
  <c r="J32" i="14" s="1"/>
  <c r="H32" i="14" a="1"/>
  <c r="H32" i="14" s="1"/>
  <c r="E32" i="14" a="1"/>
  <c r="E32" i="14" s="1"/>
  <c r="J31" i="14" a="1"/>
  <c r="J31" i="14" s="1"/>
  <c r="H31" i="14" a="1"/>
  <c r="H31" i="14" s="1"/>
  <c r="E31" i="14" a="1"/>
  <c r="E31" i="14" s="1"/>
  <c r="J30" i="14" a="1"/>
  <c r="J30" i="14" s="1"/>
  <c r="H30" i="14" a="1"/>
  <c r="H30" i="14" s="1"/>
  <c r="E30" i="14" a="1"/>
  <c r="E30" i="14" s="1"/>
  <c r="J29" i="14" a="1"/>
  <c r="J29" i="14" s="1"/>
  <c r="H29" i="14" a="1"/>
  <c r="H29" i="14" s="1"/>
  <c r="E29" i="14" a="1"/>
  <c r="E29" i="14" s="1"/>
  <c r="J28" i="14" a="1"/>
  <c r="J28" i="14" s="1"/>
  <c r="H28" i="14" a="1"/>
  <c r="H28" i="14" s="1"/>
  <c r="E28" i="14" a="1"/>
  <c r="E28" i="14" s="1"/>
  <c r="J27" i="14" a="1"/>
  <c r="J27" i="14" s="1"/>
  <c r="H27" i="14" a="1"/>
  <c r="H27" i="14" s="1"/>
  <c r="E27" i="14" a="1"/>
  <c r="E27" i="14" s="1"/>
  <c r="J26" i="14" a="1"/>
  <c r="J26" i="14" s="1"/>
  <c r="H26" i="14" a="1"/>
  <c r="H26" i="14" s="1"/>
  <c r="E26" i="14" a="1"/>
  <c r="E26" i="14" s="1"/>
  <c r="J25" i="14" a="1"/>
  <c r="J25" i="14" s="1"/>
  <c r="H25" i="14" a="1"/>
  <c r="H25" i="14" s="1"/>
  <c r="E25" i="14" a="1"/>
  <c r="E25" i="14" s="1"/>
  <c r="F22" i="14"/>
  <c r="I21" i="14"/>
  <c r="K15" i="14" a="1"/>
  <c r="K15" i="14" s="1"/>
  <c r="J15" i="14"/>
  <c r="I15" i="14" a="1"/>
  <c r="I15" i="14" s="1"/>
  <c r="H15" i="14"/>
  <c r="F15" i="14" a="1"/>
  <c r="F15" i="14" s="1"/>
  <c r="E15" i="14"/>
  <c r="K14" i="14" a="1"/>
  <c r="K14" i="14" s="1"/>
  <c r="J14" i="14"/>
  <c r="I14" i="14" a="1"/>
  <c r="I14" i="14" s="1"/>
  <c r="H14" i="14"/>
  <c r="F14" i="14" a="1"/>
  <c r="F14" i="14" s="1"/>
  <c r="E14" i="14"/>
  <c r="K13" i="14" a="1"/>
  <c r="K13" i="14" s="1"/>
  <c r="J13" i="14"/>
  <c r="I13" i="14" a="1"/>
  <c r="I13" i="14" s="1"/>
  <c r="H13" i="14"/>
  <c r="F13" i="14" a="1"/>
  <c r="F13" i="14" s="1"/>
  <c r="E13" i="14"/>
  <c r="J12" i="14"/>
  <c r="I12" i="14" a="1"/>
  <c r="I12" i="14" s="1"/>
  <c r="H12" i="14"/>
  <c r="F12" i="14" a="1"/>
  <c r="F12" i="14" s="1"/>
  <c r="E12" i="14"/>
  <c r="I8" i="14"/>
  <c r="F8" i="14"/>
  <c r="F40" i="14" l="1"/>
  <c r="I40" i="14"/>
  <c r="F41" i="14"/>
  <c r="F42" i="14"/>
  <c r="K45" i="14"/>
  <c r="K46" i="14"/>
  <c r="H16" i="14"/>
  <c r="I41" i="14"/>
  <c r="K42" i="14"/>
  <c r="H43" i="14"/>
  <c r="I43" i="14" s="1"/>
  <c r="K40" i="14"/>
  <c r="J43" i="14"/>
  <c r="K43" i="14" s="1"/>
  <c r="I42" i="14"/>
  <c r="J16" i="14"/>
  <c r="E16" i="14"/>
  <c r="I16" i="14"/>
  <c r="F16" i="14"/>
  <c r="J33" i="14"/>
  <c r="K16" i="14"/>
  <c r="H33" i="14"/>
  <c r="I26" i="14" s="1"/>
  <c r="K41" i="14"/>
  <c r="E43" i="14"/>
  <c r="F43" i="14" s="1"/>
  <c r="E33" i="14"/>
  <c r="F31" i="14" s="1"/>
  <c r="K32" i="14" l="1"/>
  <c r="K29" i="14"/>
  <c r="I32" i="14"/>
  <c r="F26" i="14"/>
  <c r="F27" i="14"/>
  <c r="F30" i="14"/>
  <c r="K25" i="14"/>
  <c r="K27" i="14"/>
  <c r="F25" i="14"/>
  <c r="K31" i="14"/>
  <c r="K30" i="14"/>
  <c r="I31" i="14"/>
  <c r="I29" i="14"/>
  <c r="I30" i="14"/>
  <c r="I25" i="14"/>
  <c r="K28" i="14"/>
  <c r="F32" i="14"/>
  <c r="K26" i="14"/>
  <c r="F29" i="14"/>
  <c r="I28" i="14"/>
  <c r="F28" i="14"/>
  <c r="I27" i="14"/>
  <c r="I7" i="9" l="1"/>
  <c r="N11" i="9"/>
  <c r="N21" i="9" l="1"/>
  <c r="N23" i="9"/>
  <c r="N24" i="9"/>
  <c r="N26" i="9"/>
  <c r="N25" i="9"/>
  <c r="N15" i="9"/>
  <c r="N14" i="9"/>
  <c r="E21" i="9"/>
  <c r="E14" i="9" l="1"/>
  <c r="E15" i="9"/>
  <c r="E25" i="9"/>
  <c r="E26" i="9"/>
  <c r="E24" i="9"/>
  <c r="E23" i="9"/>
  <c r="N13" i="9" l="1"/>
  <c r="N16" i="9"/>
  <c r="N27" i="9"/>
  <c r="E22" i="9"/>
  <c r="N22" i="9"/>
  <c r="N12" i="9"/>
  <c r="E13" i="9"/>
  <c r="E11" i="9"/>
  <c r="E12" i="9"/>
  <c r="E16" i="9"/>
  <c r="E27" i="9"/>
  <c r="N28" i="9" l="1"/>
  <c r="N17" i="9"/>
  <c r="O11" i="9" s="1"/>
  <c r="O22" i="9" l="1"/>
  <c r="O26" i="9"/>
  <c r="O21" i="9"/>
  <c r="O24" i="9"/>
  <c r="O23" i="9"/>
  <c r="O25" i="9"/>
  <c r="O27" i="9"/>
  <c r="O15" i="9"/>
  <c r="O14" i="9"/>
  <c r="O13" i="9"/>
  <c r="O16" i="9"/>
  <c r="O12" i="9"/>
  <c r="H24" i="9"/>
  <c r="Q24" i="9" s="1"/>
  <c r="H12" i="9" l="1"/>
  <c r="Q12" i="9" s="1"/>
  <c r="H26" i="9"/>
  <c r="Q26" i="9" s="1"/>
  <c r="H21" i="9"/>
  <c r="Q21" i="9" s="1"/>
  <c r="L26" i="9"/>
  <c r="P26" i="9" s="1"/>
  <c r="L15" i="9"/>
  <c r="P15" i="9" s="1"/>
  <c r="L24" i="9"/>
  <c r="P24" i="9" s="1"/>
  <c r="H14" i="9"/>
  <c r="Q14" i="9" s="1"/>
  <c r="H25" i="9"/>
  <c r="Q25" i="9" s="1"/>
  <c r="H23" i="9"/>
  <c r="Q23" i="9" s="1"/>
  <c r="L12" i="9"/>
  <c r="P12" i="9" s="1"/>
  <c r="L25" i="9"/>
  <c r="P25" i="9" s="1"/>
  <c r="L23" i="9"/>
  <c r="P23" i="9" s="1"/>
  <c r="L11" i="9"/>
  <c r="P11" i="9" s="1"/>
  <c r="L16" i="9"/>
  <c r="P16" i="9" s="1"/>
  <c r="L14" i="9"/>
  <c r="P14" i="9" s="1"/>
  <c r="L21" i="9"/>
  <c r="P21" i="9" s="1"/>
  <c r="H15" i="9"/>
  <c r="Q15" i="9" s="1"/>
  <c r="L13" i="9" l="1"/>
  <c r="P13" i="9" s="1"/>
  <c r="L17" i="9" l="1"/>
  <c r="P17" i="9" s="1"/>
  <c r="M13" i="9"/>
  <c r="L27" i="9"/>
  <c r="P27" i="9" s="1"/>
  <c r="L22" i="9"/>
  <c r="P22" i="9" s="1"/>
  <c r="H27" i="9"/>
  <c r="Q27" i="9" s="1"/>
  <c r="M16" i="9"/>
  <c r="M12" i="9"/>
  <c r="M14" i="9"/>
  <c r="M15" i="9"/>
  <c r="M11" i="9" l="1"/>
  <c r="L28" i="9"/>
  <c r="N30" i="9" l="1"/>
  <c r="P28" i="9"/>
  <c r="M22" i="9"/>
  <c r="M21" i="9"/>
  <c r="M24" i="9"/>
  <c r="M27" i="9"/>
  <c r="M25" i="9"/>
  <c r="M23" i="9"/>
  <c r="M26" i="9"/>
  <c r="H16" i="9"/>
  <c r="Q16" i="9" s="1"/>
  <c r="H11" i="9"/>
  <c r="Q11" i="9" s="1"/>
  <c r="H22" i="9"/>
  <c r="H13" i="9" l="1"/>
  <c r="Q13" i="9" s="1"/>
  <c r="H28" i="9"/>
  <c r="Q28" i="9" s="1"/>
  <c r="Q22" i="9"/>
  <c r="J13" i="9"/>
  <c r="J16" i="9"/>
  <c r="J26" i="9"/>
  <c r="J12" i="9"/>
  <c r="J11" i="9"/>
  <c r="J21" i="9"/>
  <c r="J22" i="9"/>
  <c r="J14" i="9"/>
  <c r="J27" i="9"/>
  <c r="J15" i="9"/>
  <c r="J24" i="9"/>
  <c r="J23" i="9"/>
  <c r="J25" i="9"/>
  <c r="E28" i="9"/>
  <c r="E17" i="9"/>
  <c r="F21" i="9" l="1"/>
  <c r="F23" i="9"/>
  <c r="I23" i="9"/>
  <c r="I27" i="9"/>
  <c r="I24" i="9"/>
  <c r="H17" i="9"/>
  <c r="Q17" i="9" s="1"/>
  <c r="I22" i="9"/>
  <c r="I25" i="9"/>
  <c r="I26" i="9"/>
  <c r="I21" i="9"/>
  <c r="F14" i="9"/>
  <c r="F12" i="9"/>
  <c r="J28" i="9"/>
  <c r="K23" i="9" s="1"/>
  <c r="J17" i="9"/>
  <c r="K12" i="9" s="1"/>
  <c r="F13" i="9"/>
  <c r="F15" i="9"/>
  <c r="F11" i="9"/>
  <c r="F26" i="9"/>
  <c r="F22" i="9"/>
  <c r="F24" i="9"/>
  <c r="F27" i="9"/>
  <c r="F25" i="9"/>
  <c r="F16" i="9"/>
  <c r="I16" i="9" l="1"/>
  <c r="I12" i="9"/>
  <c r="I13" i="9"/>
  <c r="I14" i="9"/>
  <c r="I11" i="9"/>
  <c r="I15" i="9"/>
  <c r="K21" i="9"/>
  <c r="K22" i="9"/>
  <c r="K26" i="9"/>
  <c r="K15" i="9"/>
  <c r="K25" i="9"/>
  <c r="K27" i="9"/>
  <c r="K14" i="9"/>
  <c r="K11" i="9"/>
  <c r="K16" i="9"/>
  <c r="K24" i="9"/>
  <c r="K13" i="9"/>
</calcChain>
</file>

<file path=xl/sharedStrings.xml><?xml version="1.0" encoding="utf-8"?>
<sst xmlns="http://schemas.openxmlformats.org/spreadsheetml/2006/main" count="574" uniqueCount="234">
  <si>
    <t>All organisations</t>
  </si>
  <si>
    <t>Drama</t>
  </si>
  <si>
    <t>Traditional Arts</t>
  </si>
  <si>
    <t>Visual Arts</t>
  </si>
  <si>
    <t>Combined</t>
  </si>
  <si>
    <t>Music</t>
  </si>
  <si>
    <t>Dance</t>
  </si>
  <si>
    <t>Literature</t>
  </si>
  <si>
    <t>Circus/Street Theatre/Carnival</t>
  </si>
  <si>
    <t>Small</t>
  </si>
  <si>
    <t>Medium</t>
  </si>
  <si>
    <t>Large</t>
  </si>
  <si>
    <t>Constant Sample</t>
  </si>
  <si>
    <t>All Organisations</t>
  </si>
  <si>
    <t>Name</t>
  </si>
  <si>
    <t>Finance Year</t>
  </si>
  <si>
    <t>ID</t>
  </si>
  <si>
    <t>Fund</t>
  </si>
  <si>
    <t>reference number</t>
  </si>
  <si>
    <t>Staff Person</t>
  </si>
  <si>
    <t>Type</t>
  </si>
  <si>
    <t>Status</t>
  </si>
  <si>
    <t>Organisation Size</t>
  </si>
  <si>
    <t>award</t>
  </si>
  <si>
    <t>Programming</t>
  </si>
  <si>
    <t>request</t>
  </si>
  <si>
    <t>cost</t>
  </si>
  <si>
    <t>artform</t>
  </si>
  <si>
    <t>Salaries</t>
  </si>
  <si>
    <t>CoreCosts| Rent and Rates |Total (£)</t>
  </si>
  <si>
    <t>Light and Heat |Total (£)</t>
  </si>
  <si>
    <t>Maintenance and Security |Total (£)</t>
  </si>
  <si>
    <t>Telephone and Fax</t>
  </si>
  <si>
    <t>Printing, Postage and Stationery</t>
  </si>
  <si>
    <t>Financial Costs</t>
  </si>
  <si>
    <t>xTraining</t>
  </si>
  <si>
    <t>xResearch</t>
  </si>
  <si>
    <t>Insurance</t>
  </si>
  <si>
    <t>Total Overheads</t>
  </si>
  <si>
    <t>Other Core Costs</t>
  </si>
  <si>
    <t>Artists' Costs</t>
  </si>
  <si>
    <t>Volunteer Expenses</t>
  </si>
  <si>
    <t>Publicity / Marketing / Promotion</t>
  </si>
  <si>
    <t>Premium Costs</t>
  </si>
  <si>
    <t>Catering, Merchandising</t>
  </si>
  <si>
    <t xml:space="preserve">Venue Costs </t>
  </si>
  <si>
    <t>Transportation</t>
  </si>
  <si>
    <t>Travel, Accommodation, Subsistence</t>
  </si>
  <si>
    <t>Equipment / Materials</t>
  </si>
  <si>
    <t>Other Programme</t>
  </si>
  <si>
    <t>Annual Funding Programme (AFP)</t>
  </si>
  <si>
    <t>xLottery Project Grants</t>
  </si>
  <si>
    <t>Other non-Lottery Funding</t>
  </si>
  <si>
    <t>Total ACNI Funding</t>
  </si>
  <si>
    <t>An Chomhairle Ealaíon</t>
  </si>
  <si>
    <t>NI Government departments or agencies</t>
  </si>
  <si>
    <t>NI Local authority funding</t>
  </si>
  <si>
    <t>European funding programmes</t>
  </si>
  <si>
    <t>Other UK public sources</t>
  </si>
  <si>
    <t>Other RoI public sources</t>
  </si>
  <si>
    <t>xOther Grant Sources</t>
  </si>
  <si>
    <t>Total other</t>
  </si>
  <si>
    <t xml:space="preserve">Box Office </t>
  </si>
  <si>
    <t>Domestic Touring</t>
  </si>
  <si>
    <t>International Touring</t>
  </si>
  <si>
    <t>Membership Fees</t>
  </si>
  <si>
    <t>Publications (book and e-book sales)</t>
  </si>
  <si>
    <t>Gallery Sales</t>
  </si>
  <si>
    <t>Bar/Catering Sales</t>
  </si>
  <si>
    <t>Rent from Tenants</t>
  </si>
  <si>
    <t>Service Provision</t>
  </si>
  <si>
    <t>Training</t>
  </si>
  <si>
    <t>Other Earned Income</t>
  </si>
  <si>
    <t>Total Earned Income</t>
  </si>
  <si>
    <t>Sponsorship</t>
  </si>
  <si>
    <t>Donations</t>
  </si>
  <si>
    <t>Trusts and Foundations</t>
  </si>
  <si>
    <t>Total Trusts and Foundations</t>
  </si>
  <si>
    <t>Capital| Arts Council of Northern Ireland</t>
  </si>
  <si>
    <t>Capital Other</t>
  </si>
  <si>
    <t>Annual Funding Survey: 2019/20 Data Tables</t>
  </si>
  <si>
    <t>About the survey</t>
  </si>
  <si>
    <t xml:space="preserve">Each year organisations in receipt of funding from the Annual Funding Programme (AFP) are required to complete a survey that collects data on: staff profiles, finances, arts activity (in the form of performances, exhibitions and participation) and the geographic locations activity is delivered at.  </t>
  </si>
  <si>
    <t>In 2019/20, organisations completed the survey using an Excel spreadsheet.  The survey was available to clients from January 2020, with the deadline extended to 31 June.  This was in recognition of the additional demands placed on clients as a consequence of the COVID-19 Pandemic.</t>
  </si>
  <si>
    <t>All 97 organisations in receipt of AFP funding in 2019/20 completed the survey.  An additional five organisations, transitioning out of the portfolio are not included in this analysis.</t>
  </si>
  <si>
    <t>Index of tables</t>
  </si>
  <si>
    <t>The following links will take you to each table in this file:</t>
  </si>
  <si>
    <t>1. Workforce: a summary of the employment charactoristics of AFS client organisations</t>
  </si>
  <si>
    <t>2. Finance: income and expenditure for each of the main catagory types</t>
  </si>
  <si>
    <t>3. Activity: details of core output by performance, participation, exhibition and festival</t>
  </si>
  <si>
    <t>Use the drop-down menu at the top of each sheet to select the filter option you want to choose.  The option are:</t>
  </si>
  <si>
    <t>1. All organisatons</t>
  </si>
  <si>
    <t>2. By artform type: drama, traditional arts, combined arts, visual arts, dance, literature, circus/street carnival</t>
  </si>
  <si>
    <t>3. By organisation income size: small (less than £200,000); medium(between £200,000 and £800,000) and large (over £800,000)</t>
  </si>
  <si>
    <r>
      <t>Table on the left enable users to compare their selection against the overall portfolio of 97 organisations (</t>
    </r>
    <r>
      <rPr>
        <sz val="11"/>
        <color theme="5" tint="-0.249977111117893"/>
        <rFont val="Arial"/>
        <family val="2"/>
      </rPr>
      <t>highlighted in orange</t>
    </r>
    <r>
      <rPr>
        <sz val="11"/>
        <color theme="1"/>
        <rFont val="Arial"/>
        <family val="2"/>
      </rPr>
      <t xml:space="preserve">).  </t>
    </r>
  </si>
  <si>
    <t xml:space="preserve">Tables on the right provide a breakdown of the same data over a number of years based on a constant sample of organisations.  The constant sample allows comparisons to be made, with confidence, year-on-year, because it relates to the same organisations.         </t>
  </si>
  <si>
    <t>Data verification</t>
  </si>
  <si>
    <t>In a number of instances, it has been necessary to exclude extreme responses to ensure trends displayed are an accurate reflection of the portfolio. Referred to as outliers, these figures have been removed as they obscure trends.</t>
  </si>
  <si>
    <t>A variety of methods are used by clients to record audiences and participant levels, some of which are more reliable than others.  To reduce associated error relating to these fields, organisations are asked to report data as either ‘actual’ or ‘estimated’; depending on the confidence they have in the data.  Both fields are shown in this report.</t>
  </si>
  <si>
    <t>It is particularly difficult to estimate attendances at non-ticketed events such as carnivals given the nature of the work delivered.  This release includes data provided by a number of carnival organisations which together make a substantial contribution to total estimated attendances.</t>
  </si>
  <si>
    <t>This is the fifth year the revised survey has been run, allowing data received to be cross-checked with responses received over the last two previous years. Any unexplained, large scale variances were checked directly with the organisations concerned before being accepted.</t>
  </si>
  <si>
    <t>Things to note</t>
  </si>
  <si>
    <t xml:space="preserve">The enforced lockdown in March 2020, the consequence of the COVID-19 Pandemic, had a significant impact on activity levels that month and had a knock-on effect in other areas of reporting including finance and employment.  This impact can be seen in some of the high level outcomes reported here. </t>
  </si>
  <si>
    <t>Organisations size is determined based on overall income for that year, as a result, there may be some variability in classification each year depending on income levels.  The different types are: small (less than £200,000), medium (between £200,000 and £800,000), and large size (over £800,000).</t>
  </si>
  <si>
    <t xml:space="preserve">To improve comparability with previous years a constant sample is provided for each year of data.  This means trends are more accurate as the organisations included year-on-year are the same.  </t>
  </si>
  <si>
    <t>Percentage changes can appear extreme in certain fields when aggregated numbers are based on the reporting of a very small number of organisations.  These figures are included in this report, for consistency and completeness, but should be regarded with appropriate caution, especially when sample sizes are small</t>
  </si>
  <si>
    <r>
      <t xml:space="preserve">For further information and support interpreting this year’s data please contact </t>
    </r>
    <r>
      <rPr>
        <u/>
        <sz val="11"/>
        <color theme="1"/>
        <rFont val="Arial"/>
        <family val="2"/>
      </rPr>
      <t>g.stevenson@artscouncil-ni.org</t>
    </r>
    <r>
      <rPr>
        <sz val="11"/>
        <color theme="1"/>
        <rFont val="Arial"/>
        <family val="2"/>
      </rPr>
      <t>.</t>
    </r>
  </si>
  <si>
    <t>Arts Council of Northern Ireland - Annual Funding Survey - 2016/17 to 2019/20</t>
  </si>
  <si>
    <t>1. Workforce</t>
  </si>
  <si>
    <t>* Click into cell above for drop-down menu</t>
  </si>
  <si>
    <t>Full Portfolio:</t>
  </si>
  <si>
    <t>Selection:</t>
  </si>
  <si>
    <t>Constant Sample:</t>
  </si>
  <si>
    <t>2016/17</t>
  </si>
  <si>
    <t>2017/18</t>
  </si>
  <si>
    <t>2018/19</t>
  </si>
  <si>
    <t>2019/20</t>
  </si>
  <si>
    <t>% Change</t>
  </si>
  <si>
    <t>Permanent Staff</t>
  </si>
  <si>
    <t>n</t>
  </si>
  <si>
    <t>%</t>
  </si>
  <si>
    <t>18/19 to 19/20</t>
  </si>
  <si>
    <t>16/17 to 19/20</t>
  </si>
  <si>
    <t>Full-time Artist</t>
  </si>
  <si>
    <t>Part-time Artist</t>
  </si>
  <si>
    <t>Full-time Managers</t>
  </si>
  <si>
    <t>Part-time Managers</t>
  </si>
  <si>
    <t>Full-time Other Staff</t>
  </si>
  <si>
    <t>Part-time Other Staff</t>
  </si>
  <si>
    <t>Total</t>
  </si>
  <si>
    <t>Contract Staff</t>
  </si>
  <si>
    <t xml:space="preserve">Artistic Staff </t>
  </si>
  <si>
    <t>Managers</t>
  </si>
  <si>
    <t>Other Staff</t>
  </si>
  <si>
    <t>Volunteers</t>
  </si>
  <si>
    <t xml:space="preserve">Number of volunteers| Male </t>
  </si>
  <si>
    <t xml:space="preserve">Number of volunteers| Female </t>
  </si>
  <si>
    <t>Number of hours worked</t>
  </si>
  <si>
    <t>Hours worked per volunteer</t>
  </si>
  <si>
    <t>Apprenticeships</t>
  </si>
  <si>
    <t>Paid internships</t>
  </si>
  <si>
    <t>Formal apprenticeships</t>
  </si>
  <si>
    <t>Unaccredited apprenticeships</t>
  </si>
  <si>
    <t>Work experience for students at school or in further/higher education</t>
  </si>
  <si>
    <t>Ethnicity - All groups*</t>
  </si>
  <si>
    <t>White</t>
  </si>
  <si>
    <t>Irish Traveller</t>
  </si>
  <si>
    <t>Chinese</t>
  </si>
  <si>
    <t>Indian</t>
  </si>
  <si>
    <t>Packistani</t>
  </si>
  <si>
    <t xml:space="preserve">Bangladeshi </t>
  </si>
  <si>
    <t>Other Asian</t>
  </si>
  <si>
    <t>Black Caribbean</t>
  </si>
  <si>
    <t>Black African</t>
  </si>
  <si>
    <t>Black Other</t>
  </si>
  <si>
    <t>Mixed ethnic group</t>
  </si>
  <si>
    <t>Other ethnic group</t>
  </si>
  <si>
    <t>Unspecified or not collected</t>
  </si>
  <si>
    <t>*Board members, artistic staff, managers and 'other' staff</t>
  </si>
  <si>
    <t>Age - All groups*</t>
  </si>
  <si>
    <t>16 to 24 years</t>
  </si>
  <si>
    <t>25 to 34 years</t>
  </si>
  <si>
    <t>35 to 44 years</t>
  </si>
  <si>
    <t>45 to 54 years</t>
  </si>
  <si>
    <t>55 to 64 years</t>
  </si>
  <si>
    <t>65+ years</t>
  </si>
  <si>
    <t>Gender</t>
  </si>
  <si>
    <t>Male</t>
  </si>
  <si>
    <t>Female</t>
  </si>
  <si>
    <t>Board Members</t>
  </si>
  <si>
    <t>Artistic Staff</t>
  </si>
  <si>
    <t>Others</t>
  </si>
  <si>
    <t>2. Income and expenditure</t>
  </si>
  <si>
    <t>* Click into above cell for drop-down menu</t>
  </si>
  <si>
    <t>Full Portfolio: 97</t>
  </si>
  <si>
    <t xml:space="preserve">Current Selection: </t>
  </si>
  <si>
    <t>Income Type</t>
  </si>
  <si>
    <t>£000's</t>
  </si>
  <si>
    <t>£000s</t>
  </si>
  <si>
    <t>Earned Income</t>
  </si>
  <si>
    <t>Arts Council subsidy</t>
  </si>
  <si>
    <t>Contributed income</t>
  </si>
  <si>
    <t>Local authority subsidy</t>
  </si>
  <si>
    <t>NI Government departments</t>
  </si>
  <si>
    <t>Other public subsidy</t>
  </si>
  <si>
    <t>Expenditure Type</t>
  </si>
  <si>
    <t>Overheads</t>
  </si>
  <si>
    <t>Publicity and marketing</t>
  </si>
  <si>
    <t>Equipment and materials</t>
  </si>
  <si>
    <t>Venue Costs</t>
  </si>
  <si>
    <t>Other Costs (Core and Programme)</t>
  </si>
  <si>
    <t>Constant sample</t>
  </si>
  <si>
    <t>Average ticket yield calculated by adding full and concession tickets and dividing by income.  Caluculation made independently of other cell calculations</t>
  </si>
  <si>
    <t>Target groups converted into percentage and expressed as a total percentage for that subset.  See equation used</t>
  </si>
  <si>
    <t>Arts Council of Northern Ireland - Annual Funding Survey - 2019/20</t>
  </si>
  <si>
    <t>3. Activities</t>
  </si>
  <si>
    <t>ACTIVITY</t>
  </si>
  <si>
    <t>Number of Activities</t>
  </si>
  <si>
    <t>*Total Audiences</t>
  </si>
  <si>
    <t>Total Audiences</t>
  </si>
  <si>
    <t>Performances</t>
  </si>
  <si>
    <t>Participation</t>
  </si>
  <si>
    <t>Exhibitions</t>
  </si>
  <si>
    <t>Festivals</t>
  </si>
  <si>
    <t>Totals</t>
  </si>
  <si>
    <t xml:space="preserve">*Total Audiences includes data generated using both 'known' and 'estimated' counts.  A greater reliance can be placed on known audiences because the counting method used is more reliable. </t>
  </si>
  <si>
    <t>DISABILITY ACCESS</t>
  </si>
  <si>
    <t>Selection</t>
  </si>
  <si>
    <t>Captioning</t>
  </si>
  <si>
    <t>British Sign Language</t>
  </si>
  <si>
    <t>Irish Sign Language</t>
  </si>
  <si>
    <t>Audio described</t>
  </si>
  <si>
    <t>Hearing support loop</t>
  </si>
  <si>
    <t>Large print / braille for programmes</t>
  </si>
  <si>
    <t>Wheelchair access</t>
  </si>
  <si>
    <t>Relaxed performances</t>
  </si>
  <si>
    <t>TICKETING</t>
  </si>
  <si>
    <t>n=</t>
  </si>
  <si>
    <t xml:space="preserve">n= </t>
  </si>
  <si>
    <t>Tickets available</t>
  </si>
  <si>
    <t>Full price tickets sold</t>
  </si>
  <si>
    <t>Complimentary tickets distributed</t>
  </si>
  <si>
    <t>Concessionary tickets distributed</t>
  </si>
  <si>
    <t>Tickets unsold</t>
  </si>
  <si>
    <t xml:space="preserve">Ticket yield </t>
  </si>
  <si>
    <t>Average ticket yield</t>
  </si>
  <si>
    <t>GROUP TARGETING</t>
  </si>
  <si>
    <t>Disabled people</t>
  </si>
  <si>
    <t>Ethnic minorities</t>
  </si>
  <si>
    <t>Deprived neighbourhoods</t>
  </si>
  <si>
    <t>LGBT community</t>
  </si>
  <si>
    <t>Older people (aged 65+)</t>
  </si>
  <si>
    <t>Children/young people (aged 0 - 24)</t>
  </si>
  <si>
    <t>Offenders / ex-offenders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</si>
</sst>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0.0"/>
    <numFmt numFmtId="166" formatCode="_-* #,##0_-;\-* #,##0_-;_-* &quot;-&quot;??_-;_-@_-"/>
    <numFmt numFmtId="167" formatCode="0.0%"/>
    <numFmt numFmtId="168" formatCode="&quot;£&quot;#,##0"/>
    <numFmt numFmtId="169" formatCode="&quot;£&quot;#,##0.00"/>
    <numFmt numFmtId="170" formatCode="#,##0.000"/>
  </numFmts>
  <fonts count="35">
    <font>
      <sz val="11"/>
      <color theme="1"/>
      <name val="Calibri"/>
      <family val="2"/>
      <scheme val="minor"/>
    </font>
    <font>
      <b/>
      <sz val="11"/>
      <color theme="1"/>
      <name val="Calibri"/>
      <family val="2"/>
      <scheme val="minor"/>
    </font>
    <font>
      <sz val="10"/>
      <color theme="1"/>
      <name val="Arial"/>
      <family val="2"/>
    </font>
    <font>
      <sz val="10"/>
      <name val="Arial"/>
      <family val="2"/>
    </font>
    <font>
      <sz val="11"/>
      <name val="Calibri"/>
      <family val="2"/>
      <scheme val="minor"/>
    </font>
    <font>
      <b/>
      <sz val="11"/>
      <color theme="1"/>
      <name val="Arial"/>
      <family val="2"/>
    </font>
    <font>
      <b/>
      <sz val="10"/>
      <color theme="1"/>
      <name val="Arial"/>
      <family val="2"/>
    </font>
    <font>
      <sz val="11"/>
      <color theme="1"/>
      <name val="Arial"/>
      <family val="2"/>
    </font>
    <font>
      <sz val="10"/>
      <color rgb="FFFF0000"/>
      <name val="Arial"/>
      <family val="2"/>
    </font>
    <font>
      <sz val="10"/>
      <color rgb="FF00B050"/>
      <name val="Arial"/>
      <family val="2"/>
    </font>
    <font>
      <sz val="11"/>
      <color theme="6" tint="-0.249977111117893"/>
      <name val="Calibri"/>
      <family val="2"/>
      <scheme val="minor"/>
    </font>
    <font>
      <sz val="10"/>
      <color theme="6" tint="-0.249977111117893"/>
      <name val="Arial"/>
      <family val="2"/>
    </font>
    <font>
      <sz val="11"/>
      <color theme="1"/>
      <name val="Calibri"/>
      <family val="2"/>
      <scheme val="minor"/>
    </font>
    <font>
      <sz val="12"/>
      <color theme="1"/>
      <name val="Arial"/>
      <family val="2"/>
    </font>
    <font>
      <b/>
      <sz val="14"/>
      <color theme="1"/>
      <name val="Arial"/>
      <family val="2"/>
    </font>
    <font>
      <b/>
      <sz val="12"/>
      <color theme="1"/>
      <name val="Arial"/>
      <family val="2"/>
    </font>
    <font>
      <sz val="14"/>
      <color theme="1"/>
      <name val="Arial"/>
      <family val="2"/>
    </font>
    <font>
      <sz val="12"/>
      <color theme="0"/>
      <name val="Arial"/>
      <family val="2"/>
    </font>
    <font>
      <sz val="11"/>
      <color rgb="FFFF0000"/>
      <name val="Calibri"/>
      <family val="2"/>
      <scheme val="minor"/>
    </font>
    <font>
      <b/>
      <sz val="10"/>
      <color rgb="FFFF0000"/>
      <name val="Arial"/>
      <family val="2"/>
    </font>
    <font>
      <b/>
      <sz val="10"/>
      <name val="Arial"/>
      <family val="2"/>
    </font>
    <font>
      <sz val="10"/>
      <name val="Arial"/>
    </font>
    <font>
      <b/>
      <sz val="11"/>
      <name val="Arial"/>
      <family val="2"/>
    </font>
    <font>
      <b/>
      <sz val="11"/>
      <color theme="3"/>
      <name val="Calibri"/>
      <family val="2"/>
      <scheme val="minor"/>
    </font>
    <font>
      <sz val="11"/>
      <color rgb="FF9C0006"/>
      <name val="Calibri"/>
      <family val="2"/>
      <scheme val="minor"/>
    </font>
    <font>
      <sz val="11"/>
      <color rgb="FF000000"/>
      <name val="Calibri"/>
      <family val="2"/>
    </font>
    <font>
      <b/>
      <sz val="14"/>
      <color rgb="FFFF0000"/>
      <name val="Arial"/>
      <family val="2"/>
    </font>
    <font>
      <sz val="11"/>
      <color theme="0" tint="-0.34998626667073579"/>
      <name val="Arial"/>
      <family val="2"/>
    </font>
    <font>
      <sz val="11"/>
      <name val="Arial"/>
      <family val="2"/>
    </font>
    <font>
      <sz val="12"/>
      <name val="Arial"/>
      <family val="2"/>
    </font>
    <font>
      <b/>
      <sz val="16"/>
      <color rgb="FF000000"/>
      <name val="Arial"/>
      <family val="2"/>
    </font>
    <font>
      <u/>
      <sz val="11"/>
      <color theme="1"/>
      <name val="Arial"/>
      <family val="2"/>
    </font>
    <font>
      <u/>
      <sz val="11"/>
      <color theme="10"/>
      <name val="Calibri"/>
      <family val="2"/>
      <scheme val="minor"/>
    </font>
    <font>
      <u/>
      <sz val="11"/>
      <color theme="10"/>
      <name val="Arial"/>
      <family val="2"/>
    </font>
    <font>
      <sz val="11"/>
      <color theme="5" tint="-0.249977111117893"/>
      <name val="Arial"/>
      <family val="2"/>
    </font>
  </fonts>
  <fills count="1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rgb="FFFFC7CE"/>
      </patternFill>
    </fill>
    <fill>
      <patternFill patternType="solid">
        <fgColor theme="8" tint="0.59999389629810485"/>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39997558519241921"/>
        <bgColor indexed="64"/>
      </patternFill>
    </fill>
  </fills>
  <borders count="29">
    <border>
      <left/>
      <right/>
      <top/>
      <bottom/>
      <diagonal/>
    </border>
    <border>
      <left style="dashed">
        <color auto="1"/>
      </left>
      <right style="dashed">
        <color auto="1"/>
      </right>
      <top style="dashed">
        <color auto="1"/>
      </top>
      <bottom style="dashed">
        <color auto="1"/>
      </bottom>
      <diagonal/>
    </border>
    <border>
      <left/>
      <right/>
      <top/>
      <bottom style="thin">
        <color indexed="64"/>
      </bottom>
      <diagonal/>
    </border>
    <border>
      <left/>
      <right style="medium">
        <color auto="1"/>
      </right>
      <top/>
      <bottom/>
      <diagonal/>
    </border>
    <border>
      <left/>
      <right style="thin">
        <color auto="1"/>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right/>
      <top/>
      <bottom style="medium">
        <color auto="1"/>
      </bottom>
      <diagonal/>
    </border>
    <border>
      <left style="thin">
        <color indexed="64"/>
      </left>
      <right/>
      <top/>
      <bottom style="medium">
        <color auto="1"/>
      </bottom>
      <diagonal/>
    </border>
    <border>
      <left/>
      <right style="thin">
        <color theme="0"/>
      </right>
      <top/>
      <bottom/>
      <diagonal/>
    </border>
    <border>
      <left/>
      <right style="thin">
        <color theme="1"/>
      </right>
      <top/>
      <bottom style="thin">
        <color theme="0"/>
      </bottom>
      <diagonal/>
    </border>
    <border>
      <left/>
      <right/>
      <top style="thin">
        <color theme="0"/>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bottom/>
      <diagonal/>
    </border>
    <border>
      <left style="thin">
        <color theme="1"/>
      </left>
      <right/>
      <top/>
      <bottom/>
      <diagonal/>
    </border>
    <border>
      <left style="thin">
        <color theme="1"/>
      </left>
      <right style="thin">
        <color theme="1"/>
      </right>
      <top/>
      <bottom style="thin">
        <color theme="0"/>
      </bottom>
      <diagonal/>
    </border>
    <border>
      <left style="thin">
        <color theme="1"/>
      </left>
      <right style="thin">
        <color theme="1"/>
      </right>
      <top style="thin">
        <color theme="1"/>
      </top>
      <bottom style="thin">
        <color theme="1"/>
      </bottom>
      <diagonal/>
    </border>
    <border>
      <left/>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s>
  <cellStyleXfs count="7">
    <xf numFmtId="0" fontId="0" fillId="0" borderId="0"/>
    <xf numFmtId="164" fontId="12" fillId="0" borderId="0" applyFont="0" applyFill="0" applyBorder="0" applyAlignment="0" applyProtection="0"/>
    <xf numFmtId="9" fontId="12" fillId="0" borderId="0" applyFont="0" applyFill="0" applyBorder="0" applyAlignment="0" applyProtection="0"/>
    <xf numFmtId="0" fontId="21" fillId="0" borderId="0"/>
    <xf numFmtId="0" fontId="24" fillId="8" borderId="0" applyNumberFormat="0" applyBorder="0" applyAlignment="0" applyProtection="0"/>
    <xf numFmtId="0" fontId="25" fillId="0" borderId="0" applyNumberFormat="0" applyBorder="0" applyAlignment="0"/>
    <xf numFmtId="0" fontId="32" fillId="0" borderId="0" applyNumberFormat="0" applyFill="0" applyBorder="0" applyAlignment="0" applyProtection="0"/>
  </cellStyleXfs>
  <cellXfs count="364">
    <xf numFmtId="0" fontId="0" fillId="0" borderId="0" xfId="0"/>
    <xf numFmtId="3" fontId="3" fillId="0" borderId="0" xfId="0" applyNumberFormat="1" applyFont="1" applyFill="1" applyAlignment="1">
      <alignment horizontal="left"/>
    </xf>
    <xf numFmtId="3" fontId="0" fillId="0" borderId="0" xfId="0" applyNumberFormat="1"/>
    <xf numFmtId="0" fontId="10" fillId="0" borderId="0" xfId="0" applyFont="1"/>
    <xf numFmtId="165" fontId="7" fillId="0" borderId="0" xfId="0" applyNumberFormat="1" applyFont="1"/>
    <xf numFmtId="165" fontId="2" fillId="0" borderId="0" xfId="0" applyNumberFormat="1" applyFont="1" applyFill="1" applyBorder="1"/>
    <xf numFmtId="1" fontId="2" fillId="0" borderId="0" xfId="0" applyNumberFormat="1" applyFont="1" applyFill="1" applyBorder="1"/>
    <xf numFmtId="165" fontId="7" fillId="0" borderId="3" xfId="0" applyNumberFormat="1" applyFont="1" applyBorder="1"/>
    <xf numFmtId="165" fontId="6" fillId="0" borderId="2" xfId="0" applyNumberFormat="1" applyFont="1" applyBorder="1"/>
    <xf numFmtId="165" fontId="2" fillId="0" borderId="0" xfId="0" applyNumberFormat="1" applyFont="1"/>
    <xf numFmtId="165" fontId="2" fillId="0" borderId="4" xfId="0" applyNumberFormat="1" applyFont="1" applyBorder="1"/>
    <xf numFmtId="1" fontId="2" fillId="0" borderId="0" xfId="0" applyNumberFormat="1" applyFont="1"/>
    <xf numFmtId="1" fontId="2" fillId="0" borderId="5" xfId="0" applyNumberFormat="1" applyFont="1" applyBorder="1"/>
    <xf numFmtId="0" fontId="13" fillId="0" borderId="0" xfId="0" applyFont="1" applyFill="1"/>
    <xf numFmtId="0" fontId="7" fillId="0" borderId="0" xfId="0" applyFont="1"/>
    <xf numFmtId="0" fontId="7" fillId="3" borderId="0" xfId="0" applyFont="1" applyFill="1" applyProtection="1"/>
    <xf numFmtId="0" fontId="16" fillId="3" borderId="0" xfId="0" applyFont="1" applyFill="1" applyProtection="1"/>
    <xf numFmtId="0" fontId="7" fillId="3" borderId="0" xfId="0" applyFont="1" applyFill="1" applyBorder="1" applyProtection="1"/>
    <xf numFmtId="0" fontId="7" fillId="0" borderId="0" xfId="0" applyFont="1" applyFill="1" applyBorder="1" applyProtection="1"/>
    <xf numFmtId="0" fontId="7" fillId="0" borderId="0" xfId="0" applyFont="1" applyFill="1" applyBorder="1"/>
    <xf numFmtId="0" fontId="7" fillId="0" borderId="0" xfId="0" applyFont="1" applyBorder="1"/>
    <xf numFmtId="0" fontId="0" fillId="0" borderId="0" xfId="0" applyBorder="1" applyAlignment="1"/>
    <xf numFmtId="0" fontId="7" fillId="3" borderId="6" xfId="0" applyFont="1" applyFill="1" applyBorder="1" applyProtection="1"/>
    <xf numFmtId="0" fontId="16" fillId="0" borderId="0" xfId="0" applyFont="1" applyFill="1"/>
    <xf numFmtId="165" fontId="2" fillId="0" borderId="0" xfId="0" applyNumberFormat="1" applyFont="1" applyFill="1" applyBorder="1" applyAlignment="1">
      <alignment horizontal="left"/>
    </xf>
    <xf numFmtId="166" fontId="7" fillId="0" borderId="6" xfId="1" applyNumberFormat="1" applyFont="1" applyFill="1" applyBorder="1" applyProtection="1"/>
    <xf numFmtId="0" fontId="7" fillId="0" borderId="6" xfId="0" applyFont="1" applyFill="1" applyBorder="1" applyProtection="1"/>
    <xf numFmtId="167" fontId="7" fillId="0" borderId="6" xfId="2" applyNumberFormat="1" applyFont="1" applyFill="1" applyBorder="1" applyProtection="1"/>
    <xf numFmtId="165" fontId="2" fillId="0" borderId="0" xfId="0" applyNumberFormat="1" applyFont="1" applyFill="1"/>
    <xf numFmtId="165" fontId="7" fillId="0" borderId="0" xfId="0" applyNumberFormat="1" applyFont="1" applyBorder="1"/>
    <xf numFmtId="165" fontId="6" fillId="0" borderId="0" xfId="0" applyNumberFormat="1" applyFont="1" applyBorder="1" applyAlignment="1">
      <alignment horizontal="left"/>
    </xf>
    <xf numFmtId="165" fontId="9" fillId="0" borderId="0" xfId="0" applyNumberFormat="1" applyFont="1" applyBorder="1" applyAlignment="1">
      <alignment horizontal="left"/>
    </xf>
    <xf numFmtId="165" fontId="2" fillId="0" borderId="0" xfId="0" applyNumberFormat="1" applyFont="1" applyBorder="1" applyAlignment="1">
      <alignment horizontal="left"/>
    </xf>
    <xf numFmtId="165" fontId="11" fillId="2" borderId="0" xfId="0" applyNumberFormat="1" applyFont="1" applyFill="1" applyBorder="1" applyAlignment="1">
      <alignment horizontal="left"/>
    </xf>
    <xf numFmtId="165" fontId="9" fillId="2" borderId="0" xfId="0" applyNumberFormat="1" applyFont="1" applyFill="1" applyBorder="1" applyAlignment="1">
      <alignment horizontal="left"/>
    </xf>
    <xf numFmtId="165" fontId="2" fillId="0" borderId="0" xfId="0" applyNumberFormat="1" applyFont="1" applyBorder="1"/>
    <xf numFmtId="165" fontId="2" fillId="0" borderId="3" xfId="0" applyNumberFormat="1" applyFont="1" applyBorder="1"/>
    <xf numFmtId="9" fontId="7" fillId="0" borderId="6" xfId="2" applyFont="1" applyBorder="1"/>
    <xf numFmtId="0" fontId="16" fillId="0" borderId="0" xfId="0" applyFont="1" applyFill="1" applyBorder="1"/>
    <xf numFmtId="0" fontId="14" fillId="0" borderId="0" xfId="0" applyFont="1" applyFill="1"/>
    <xf numFmtId="0" fontId="5" fillId="3" borderId="6" xfId="0" applyFont="1" applyFill="1" applyBorder="1" applyProtection="1"/>
    <xf numFmtId="0" fontId="5" fillId="0" borderId="6" xfId="0" applyFont="1" applyBorder="1"/>
    <xf numFmtId="0" fontId="7" fillId="0" borderId="0" xfId="0" applyFont="1" applyFill="1"/>
    <xf numFmtId="0" fontId="5" fillId="0" borderId="6" xfId="0" applyFont="1" applyFill="1" applyBorder="1"/>
    <xf numFmtId="0" fontId="7" fillId="0" borderId="6" xfId="0" applyFont="1" applyFill="1" applyBorder="1"/>
    <xf numFmtId="0" fontId="0" fillId="0" borderId="0" xfId="0" applyFill="1"/>
    <xf numFmtId="0" fontId="18" fillId="0" borderId="0" xfId="0" applyFont="1" applyBorder="1"/>
    <xf numFmtId="0" fontId="18" fillId="0" borderId="0" xfId="0" applyFont="1" applyBorder="1" applyAlignment="1">
      <alignment horizontal="left"/>
    </xf>
    <xf numFmtId="0" fontId="0" fillId="0" borderId="0" xfId="0" applyBorder="1" applyAlignment="1">
      <alignment horizontal="left"/>
    </xf>
    <xf numFmtId="3" fontId="0" fillId="0" borderId="0" xfId="0" applyNumberFormat="1" applyBorder="1" applyAlignment="1">
      <alignment horizontal="left"/>
    </xf>
    <xf numFmtId="0" fontId="0" fillId="0" borderId="0" xfId="0" applyBorder="1"/>
    <xf numFmtId="0" fontId="4" fillId="0" borderId="0" xfId="0" applyFont="1" applyBorder="1"/>
    <xf numFmtId="3" fontId="0" fillId="0" borderId="0" xfId="0" applyNumberFormat="1" applyBorder="1"/>
    <xf numFmtId="0" fontId="0" fillId="0" borderId="0" xfId="0" applyFill="1" applyBorder="1"/>
    <xf numFmtId="3" fontId="0" fillId="0" borderId="0" xfId="0" applyNumberFormat="1" applyBorder="1" applyAlignment="1">
      <alignment horizontal="right"/>
    </xf>
    <xf numFmtId="3" fontId="0" fillId="0" borderId="0" xfId="0" applyNumberFormat="1" applyAlignment="1">
      <alignment horizontal="right"/>
    </xf>
    <xf numFmtId="0" fontId="0" fillId="0" borderId="0" xfId="0" applyAlignment="1">
      <alignment horizontal="right"/>
    </xf>
    <xf numFmtId="0" fontId="0" fillId="0" borderId="0" xfId="0" applyBorder="1" applyAlignment="1">
      <alignment horizontal="right"/>
    </xf>
    <xf numFmtId="3" fontId="0" fillId="0" borderId="0" xfId="0" applyNumberFormat="1" applyFill="1"/>
    <xf numFmtId="3" fontId="0" fillId="0" borderId="0" xfId="0" applyNumberFormat="1" applyFill="1" applyBorder="1"/>
    <xf numFmtId="3" fontId="18" fillId="0" borderId="0" xfId="0" applyNumberFormat="1" applyFont="1" applyBorder="1" applyAlignment="1">
      <alignment horizontal="left"/>
    </xf>
    <xf numFmtId="3" fontId="18" fillId="0" borderId="0" xfId="0" applyNumberFormat="1" applyFont="1" applyBorder="1"/>
    <xf numFmtId="3" fontId="4" fillId="0" borderId="0" xfId="0" applyNumberFormat="1" applyFont="1" applyBorder="1"/>
    <xf numFmtId="3" fontId="0" fillId="0" borderId="0" xfId="0" applyNumberFormat="1" applyFill="1" applyBorder="1" applyAlignment="1">
      <alignment horizontal="right"/>
    </xf>
    <xf numFmtId="0" fontId="0" fillId="0" borderId="0" xfId="0" applyFill="1" applyBorder="1" applyAlignment="1">
      <alignment horizontal="right"/>
    </xf>
    <xf numFmtId="1" fontId="6" fillId="0" borderId="2" xfId="0" applyNumberFormat="1" applyFont="1" applyBorder="1"/>
    <xf numFmtId="1" fontId="2" fillId="0" borderId="0" xfId="0" applyNumberFormat="1" applyFont="1" applyFill="1"/>
    <xf numFmtId="3" fontId="2" fillId="0" borderId="0" xfId="0" applyNumberFormat="1" applyFont="1" applyFill="1"/>
    <xf numFmtId="3" fontId="2" fillId="0" borderId="0" xfId="0" applyNumberFormat="1" applyFont="1"/>
    <xf numFmtId="166" fontId="7" fillId="0" borderId="0" xfId="0" applyNumberFormat="1" applyFont="1" applyFill="1"/>
    <xf numFmtId="0" fontId="5" fillId="7" borderId="6" xfId="0" applyFont="1" applyFill="1" applyBorder="1" applyProtection="1"/>
    <xf numFmtId="166" fontId="7" fillId="7" borderId="6" xfId="1" applyNumberFormat="1" applyFont="1" applyFill="1" applyBorder="1" applyProtection="1"/>
    <xf numFmtId="167" fontId="7" fillId="7" borderId="6" xfId="2" applyNumberFormat="1" applyFont="1" applyFill="1" applyBorder="1" applyProtection="1"/>
    <xf numFmtId="0" fontId="5" fillId="3" borderId="0" xfId="0" applyFont="1" applyFill="1" applyBorder="1"/>
    <xf numFmtId="0" fontId="15" fillId="0" borderId="0" xfId="0" applyFont="1" applyFill="1"/>
    <xf numFmtId="0" fontId="5" fillId="0" borderId="9" xfId="0" applyFont="1" applyBorder="1"/>
    <xf numFmtId="166" fontId="5" fillId="7" borderId="6" xfId="0" applyNumberFormat="1" applyFont="1" applyFill="1" applyBorder="1" applyProtection="1"/>
    <xf numFmtId="166" fontId="5" fillId="0" borderId="6" xfId="1" applyNumberFormat="1" applyFont="1" applyFill="1" applyBorder="1" applyProtection="1"/>
    <xf numFmtId="167" fontId="5" fillId="0" borderId="6" xfId="2" applyNumberFormat="1" applyFont="1" applyFill="1" applyBorder="1" applyProtection="1"/>
    <xf numFmtId="0" fontId="5" fillId="0" borderId="0" xfId="0" applyFont="1"/>
    <xf numFmtId="166" fontId="5" fillId="0" borderId="6" xfId="0" applyNumberFormat="1" applyFont="1" applyFill="1" applyBorder="1"/>
    <xf numFmtId="9" fontId="5" fillId="0" borderId="6" xfId="2" applyFont="1" applyBorder="1"/>
    <xf numFmtId="0" fontId="5" fillId="0" borderId="0" xfId="0" applyFont="1" applyBorder="1"/>
    <xf numFmtId="166" fontId="22" fillId="0" borderId="6" xfId="1" applyNumberFormat="1" applyFont="1" applyFill="1" applyBorder="1" applyProtection="1"/>
    <xf numFmtId="0" fontId="2" fillId="0" borderId="0" xfId="0" applyFont="1" applyFill="1" applyAlignment="1">
      <alignment vertical="top" wrapText="1"/>
    </xf>
    <xf numFmtId="3" fontId="3" fillId="0" borderId="0" xfId="0" applyNumberFormat="1" applyFont="1" applyFill="1" applyAlignment="1">
      <alignment vertical="top" wrapText="1"/>
    </xf>
    <xf numFmtId="0" fontId="2" fillId="9" borderId="0" xfId="0" applyFont="1" applyFill="1" applyAlignment="1">
      <alignment vertical="top" wrapText="1"/>
    </xf>
    <xf numFmtId="0" fontId="3" fillId="10" borderId="1" xfId="5" applyFont="1" applyFill="1" applyBorder="1" applyAlignment="1" applyProtection="1">
      <alignment horizontal="left" vertical="top" wrapText="1"/>
    </xf>
    <xf numFmtId="0" fontId="2" fillId="0" borderId="0" xfId="0" applyFont="1" applyFill="1" applyAlignment="1">
      <alignment vertical="top"/>
    </xf>
    <xf numFmtId="0" fontId="2" fillId="0" borderId="0" xfId="0" applyFont="1" applyFill="1" applyAlignment="1">
      <alignment horizontal="left"/>
    </xf>
    <xf numFmtId="2" fontId="2" fillId="0" borderId="0" xfId="0" applyNumberFormat="1" applyFont="1" applyFill="1" applyAlignment="1">
      <alignment vertical="top"/>
    </xf>
    <xf numFmtId="0" fontId="3" fillId="0" borderId="0" xfId="0" applyFont="1" applyFill="1" applyAlignment="1">
      <alignment vertical="top"/>
    </xf>
    <xf numFmtId="0" fontId="2" fillId="9" borderId="0" xfId="0" applyFont="1" applyFill="1" applyAlignment="1">
      <alignment vertical="top"/>
    </xf>
    <xf numFmtId="0" fontId="3" fillId="9" borderId="0" xfId="0" applyFont="1" applyFill="1" applyAlignment="1">
      <alignment vertical="top"/>
    </xf>
    <xf numFmtId="0" fontId="0" fillId="9" borderId="0" xfId="0" applyFill="1"/>
    <xf numFmtId="3" fontId="20" fillId="0" borderId="0" xfId="0" applyNumberFormat="1" applyFont="1" applyAlignment="1">
      <alignment horizontal="left" vertical="top"/>
    </xf>
    <xf numFmtId="4" fontId="20" fillId="10" borderId="1" xfId="0" applyNumberFormat="1" applyFont="1" applyFill="1" applyBorder="1" applyAlignment="1">
      <alignment horizontal="left" vertical="top"/>
    </xf>
    <xf numFmtId="4" fontId="3" fillId="11" borderId="1" xfId="0" applyNumberFormat="1" applyFont="1" applyFill="1" applyBorder="1" applyAlignment="1">
      <alignment horizontal="left" vertical="top"/>
    </xf>
    <xf numFmtId="3" fontId="3" fillId="0" borderId="0" xfId="0" applyNumberFormat="1" applyFont="1" applyAlignment="1">
      <alignment horizontal="left" vertical="top"/>
    </xf>
    <xf numFmtId="3" fontId="3" fillId="0" borderId="1" xfId="0" applyNumberFormat="1" applyFont="1" applyBorder="1" applyAlignment="1">
      <alignment horizontal="left" vertical="top"/>
    </xf>
    <xf numFmtId="4" fontId="2" fillId="11" borderId="1" xfId="0" applyNumberFormat="1" applyFont="1" applyFill="1" applyBorder="1" applyAlignment="1">
      <alignment horizontal="left"/>
    </xf>
    <xf numFmtId="3" fontId="3" fillId="10" borderId="0" xfId="0" applyNumberFormat="1" applyFont="1" applyFill="1" applyAlignment="1">
      <alignment horizontal="left" vertical="top"/>
    </xf>
    <xf numFmtId="3" fontId="3" fillId="11" borderId="0" xfId="0" applyNumberFormat="1" applyFont="1" applyFill="1" applyAlignment="1">
      <alignment horizontal="left" vertical="top"/>
    </xf>
    <xf numFmtId="0" fontId="2" fillId="0" borderId="0" xfId="0" applyFont="1"/>
    <xf numFmtId="3" fontId="2" fillId="0" borderId="0" xfId="0" applyNumberFormat="1" applyFont="1" applyAlignment="1">
      <alignment horizontal="left" vertical="top"/>
    </xf>
    <xf numFmtId="3" fontId="2" fillId="6" borderId="0" xfId="0" applyNumberFormat="1" applyFont="1" applyFill="1"/>
    <xf numFmtId="2" fontId="2" fillId="12" borderId="0" xfId="0" applyNumberFormat="1" applyFont="1" applyFill="1"/>
    <xf numFmtId="2" fontId="2" fillId="0" borderId="0" xfId="2" applyNumberFormat="1" applyFont="1"/>
    <xf numFmtId="2" fontId="2" fillId="0" borderId="0" xfId="0" applyNumberFormat="1" applyFont="1"/>
    <xf numFmtId="9" fontId="2" fillId="0" borderId="0" xfId="2" applyFont="1"/>
    <xf numFmtId="10" fontId="2" fillId="0" borderId="0" xfId="2" applyNumberFormat="1" applyFont="1"/>
    <xf numFmtId="1" fontId="2" fillId="0" borderId="0" xfId="2" applyNumberFormat="1" applyFont="1"/>
    <xf numFmtId="0" fontId="2" fillId="0" borderId="0" xfId="0" applyFont="1" applyFill="1"/>
    <xf numFmtId="0" fontId="2" fillId="10" borderId="0" xfId="0" applyFont="1" applyFill="1"/>
    <xf numFmtId="4" fontId="20" fillId="10" borderId="1" xfId="0" applyNumberFormat="1" applyFont="1" applyFill="1" applyBorder="1" applyAlignment="1">
      <alignment horizontal="right" vertical="top"/>
    </xf>
    <xf numFmtId="4" fontId="3" fillId="11" borderId="1" xfId="0" applyNumberFormat="1" applyFont="1" applyFill="1" applyBorder="1" applyAlignment="1">
      <alignment horizontal="right" vertical="top"/>
    </xf>
    <xf numFmtId="4" fontId="2" fillId="11" borderId="1" xfId="0" applyNumberFormat="1" applyFont="1" applyFill="1" applyBorder="1"/>
    <xf numFmtId="3" fontId="6" fillId="11" borderId="0" xfId="0" applyNumberFormat="1" applyFont="1" applyFill="1"/>
    <xf numFmtId="0" fontId="2" fillId="11" borderId="0" xfId="0" applyFont="1" applyFill="1"/>
    <xf numFmtId="2" fontId="2" fillId="0" borderId="0" xfId="0" applyNumberFormat="1" applyFont="1" applyAlignment="1"/>
    <xf numFmtId="0" fontId="13" fillId="4" borderId="0" xfId="0" applyFont="1" applyFill="1" applyBorder="1" applyAlignment="1" applyProtection="1">
      <protection locked="0"/>
    </xf>
    <xf numFmtId="0" fontId="14" fillId="4" borderId="0" xfId="0" applyFont="1" applyFill="1" applyBorder="1" applyAlignment="1" applyProtection="1">
      <protection locked="0"/>
    </xf>
    <xf numFmtId="0" fontId="13" fillId="0" borderId="8" xfId="0" applyFont="1" applyFill="1" applyBorder="1" applyAlignment="1" applyProtection="1">
      <protection locked="0"/>
    </xf>
    <xf numFmtId="0" fontId="15" fillId="0" borderId="8" xfId="0" applyFont="1" applyFill="1" applyBorder="1" applyAlignment="1" applyProtection="1">
      <protection locked="0"/>
    </xf>
    <xf numFmtId="0" fontId="16" fillId="4" borderId="0" xfId="0" applyFont="1" applyFill="1" applyBorder="1" applyAlignment="1" applyProtection="1">
      <protection locked="0"/>
    </xf>
    <xf numFmtId="0" fontId="26" fillId="4" borderId="0" xfId="0" applyFont="1" applyFill="1" applyBorder="1" applyAlignment="1" applyProtection="1">
      <protection locked="0"/>
    </xf>
    <xf numFmtId="0" fontId="0" fillId="4" borderId="0" xfId="0" applyFill="1" applyBorder="1" applyAlignment="1"/>
    <xf numFmtId="0" fontId="2" fillId="4" borderId="0" xfId="0" applyFont="1" applyFill="1" applyBorder="1"/>
    <xf numFmtId="0" fontId="7" fillId="4" borderId="0" xfId="0" applyFont="1" applyFill="1" applyBorder="1"/>
    <xf numFmtId="0" fontId="7" fillId="4" borderId="0" xfId="0" applyFont="1" applyFill="1" applyBorder="1" applyAlignment="1" applyProtection="1">
      <protection locked="0"/>
    </xf>
    <xf numFmtId="0" fontId="7" fillId="0" borderId="8" xfId="0" applyFont="1" applyBorder="1"/>
    <xf numFmtId="0" fontId="2" fillId="3" borderId="0" xfId="0" applyFont="1" applyFill="1" applyBorder="1"/>
    <xf numFmtId="0" fontId="7" fillId="3" borderId="0" xfId="0" applyFont="1" applyFill="1" applyBorder="1"/>
    <xf numFmtId="0" fontId="7" fillId="3" borderId="0" xfId="0" applyFont="1" applyFill="1" applyBorder="1" applyAlignment="1" applyProtection="1">
      <protection locked="0"/>
    </xf>
    <xf numFmtId="0" fontId="7" fillId="3" borderId="8" xfId="0" applyFont="1" applyFill="1" applyBorder="1"/>
    <xf numFmtId="0" fontId="7" fillId="4" borderId="0" xfId="0" applyFont="1" applyFill="1" applyBorder="1" applyAlignment="1" applyProtection="1">
      <alignment horizontal="left"/>
      <protection locked="0"/>
    </xf>
    <xf numFmtId="0" fontId="7" fillId="4" borderId="0" xfId="0" applyFont="1" applyFill="1" applyBorder="1" applyAlignment="1">
      <alignment horizontal="left"/>
    </xf>
    <xf numFmtId="0" fontId="7" fillId="4" borderId="5" xfId="0" applyFont="1" applyFill="1" applyBorder="1" applyAlignment="1" applyProtection="1">
      <protection locked="0"/>
    </xf>
    <xf numFmtId="0" fontId="13" fillId="4" borderId="0" xfId="0" applyFont="1" applyFill="1" applyBorder="1" applyAlignment="1" applyProtection="1">
      <alignment horizontal="left"/>
      <protection locked="0"/>
    </xf>
    <xf numFmtId="0" fontId="13" fillId="4" borderId="5" xfId="0" applyFont="1" applyFill="1" applyBorder="1" applyAlignment="1" applyProtection="1">
      <protection locked="0"/>
    </xf>
    <xf numFmtId="9" fontId="7" fillId="3" borderId="0" xfId="2" applyFont="1" applyFill="1" applyBorder="1" applyAlignment="1" applyProtection="1">
      <protection locked="0"/>
    </xf>
    <xf numFmtId="0" fontId="7" fillId="3" borderId="11" xfId="0" applyFont="1" applyFill="1" applyBorder="1" applyAlignment="1" applyProtection="1">
      <protection locked="0"/>
    </xf>
    <xf numFmtId="0" fontId="7" fillId="3" borderId="0" xfId="4" applyFont="1" applyFill="1" applyBorder="1" applyAlignment="1" applyProtection="1">
      <protection locked="0"/>
    </xf>
    <xf numFmtId="2" fontId="5" fillId="3" borderId="0" xfId="0" applyNumberFormat="1" applyFont="1" applyFill="1" applyBorder="1" applyAlignment="1" applyProtection="1">
      <alignment horizontal="left" vertical="top" wrapText="1"/>
      <protection locked="0"/>
    </xf>
    <xf numFmtId="2" fontId="5" fillId="0" borderId="6" xfId="0" applyNumberFormat="1" applyFont="1" applyFill="1" applyBorder="1" applyAlignment="1" applyProtection="1">
      <alignment horizontal="left" vertical="top" wrapText="1"/>
      <protection locked="0"/>
    </xf>
    <xf numFmtId="9" fontId="5" fillId="3" borderId="0" xfId="2" applyFont="1" applyFill="1" applyBorder="1" applyAlignment="1" applyProtection="1">
      <alignment horizontal="left" vertical="top" wrapText="1"/>
      <protection locked="0"/>
    </xf>
    <xf numFmtId="3" fontId="7" fillId="0" borderId="6" xfId="0" quotePrefix="1" applyNumberFormat="1" applyFont="1" applyFill="1" applyBorder="1" applyAlignment="1" applyProtection="1">
      <protection locked="0"/>
    </xf>
    <xf numFmtId="9" fontId="7" fillId="3" borderId="0" xfId="2" applyFont="1" applyFill="1" applyBorder="1"/>
    <xf numFmtId="0" fontId="5" fillId="3" borderId="0" xfId="0" applyFont="1" applyFill="1" applyBorder="1" applyAlignment="1" applyProtection="1">
      <protection locked="0"/>
    </xf>
    <xf numFmtId="3" fontId="5" fillId="0" borderId="6" xfId="0" quotePrefix="1" applyNumberFormat="1" applyFont="1" applyFill="1" applyBorder="1" applyAlignment="1" applyProtection="1">
      <protection locked="0"/>
    </xf>
    <xf numFmtId="9" fontId="5" fillId="3" borderId="0" xfId="2" applyFont="1" applyFill="1" applyBorder="1" applyAlignment="1" applyProtection="1">
      <protection locked="0"/>
    </xf>
    <xf numFmtId="3" fontId="7" fillId="3" borderId="0" xfId="0" quotePrefix="1" applyNumberFormat="1" applyFont="1" applyFill="1" applyBorder="1" applyAlignment="1" applyProtection="1">
      <protection locked="0"/>
    </xf>
    <xf numFmtId="0" fontId="7" fillId="4" borderId="0" xfId="4" applyFont="1" applyFill="1" applyBorder="1" applyAlignment="1" applyProtection="1">
      <protection locked="0"/>
    </xf>
    <xf numFmtId="1" fontId="7" fillId="4" borderId="12" xfId="0" applyNumberFormat="1" applyFont="1" applyFill="1" applyBorder="1" applyAlignment="1" applyProtection="1">
      <alignment horizontal="left" vertical="top"/>
      <protection locked="0"/>
    </xf>
    <xf numFmtId="2" fontId="0" fillId="0" borderId="13" xfId="0" applyNumberFormat="1" applyFill="1" applyBorder="1" applyAlignment="1">
      <alignment horizontal="left" vertical="top"/>
    </xf>
    <xf numFmtId="166" fontId="5" fillId="3" borderId="6" xfId="0" applyNumberFormat="1" applyFont="1" applyFill="1" applyBorder="1" applyAlignment="1" applyProtection="1">
      <alignment horizontal="left" vertical="top"/>
      <protection locked="0"/>
    </xf>
    <xf numFmtId="0" fontId="7" fillId="3" borderId="6" xfId="0" applyFont="1" applyFill="1" applyBorder="1" applyAlignment="1">
      <alignment horizontal="left" vertical="top" wrapText="1"/>
    </xf>
    <xf numFmtId="0" fontId="7" fillId="3" borderId="0" xfId="0" applyFont="1" applyFill="1" applyBorder="1" applyAlignment="1" applyProtection="1">
      <alignment horizontal="left" vertical="top"/>
      <protection locked="0"/>
    </xf>
    <xf numFmtId="166" fontId="7" fillId="3" borderId="6" xfId="0" applyNumberFormat="1" applyFont="1" applyFill="1" applyBorder="1" applyAlignment="1" applyProtection="1">
      <alignment horizontal="left" vertical="top"/>
      <protection locked="0"/>
    </xf>
    <xf numFmtId="9" fontId="7" fillId="3" borderId="6" xfId="2" applyFont="1" applyFill="1" applyBorder="1" applyAlignment="1" applyProtection="1">
      <alignment horizontal="right" vertical="top"/>
      <protection locked="0"/>
    </xf>
    <xf numFmtId="0" fontId="7" fillId="3" borderId="0" xfId="0" applyFont="1" applyFill="1" applyBorder="1" applyAlignment="1">
      <alignment horizontal="left" vertical="top"/>
    </xf>
    <xf numFmtId="166" fontId="7" fillId="0" borderId="6" xfId="0" applyNumberFormat="1" applyFont="1" applyFill="1" applyBorder="1" applyAlignment="1" applyProtection="1">
      <alignment horizontal="left" vertical="top"/>
      <protection locked="0"/>
    </xf>
    <xf numFmtId="9" fontId="7" fillId="0" borderId="6" xfId="2" applyFont="1" applyFill="1" applyBorder="1" applyAlignment="1" applyProtection="1">
      <alignment horizontal="right" vertical="top"/>
      <protection locked="0"/>
    </xf>
    <xf numFmtId="0" fontId="5" fillId="3" borderId="6" xfId="0" applyFont="1" applyFill="1" applyBorder="1"/>
    <xf numFmtId="0" fontId="7" fillId="3" borderId="0" xfId="0" applyFont="1" applyFill="1" applyBorder="1" applyAlignment="1">
      <alignment horizontal="left"/>
    </xf>
    <xf numFmtId="3" fontId="7" fillId="3" borderId="6" xfId="0" quotePrefix="1" applyNumberFormat="1" applyFont="1" applyFill="1" applyBorder="1" applyAlignment="1" applyProtection="1">
      <protection locked="0"/>
    </xf>
    <xf numFmtId="0" fontId="7" fillId="3" borderId="6" xfId="0" applyFont="1" applyFill="1" applyBorder="1"/>
    <xf numFmtId="3" fontId="7" fillId="0" borderId="7" xfId="0" quotePrefix="1" applyNumberFormat="1" applyFont="1" applyFill="1" applyBorder="1" applyAlignment="1" applyProtection="1">
      <protection locked="0"/>
    </xf>
    <xf numFmtId="9" fontId="7" fillId="3" borderId="6" xfId="2" applyFont="1" applyFill="1" applyBorder="1"/>
    <xf numFmtId="9" fontId="7" fillId="0" borderId="6" xfId="2" applyFont="1" applyFill="1" applyBorder="1"/>
    <xf numFmtId="3" fontId="7" fillId="3" borderId="14" xfId="0" quotePrefix="1" applyNumberFormat="1" applyFont="1" applyFill="1" applyBorder="1" applyAlignment="1" applyProtection="1">
      <protection locked="0"/>
    </xf>
    <xf numFmtId="3" fontId="7" fillId="0" borderId="6" xfId="0" applyNumberFormat="1" applyFont="1" applyFill="1" applyBorder="1"/>
    <xf numFmtId="168" fontId="7" fillId="0" borderId="7" xfId="0" quotePrefix="1" applyNumberFormat="1" applyFont="1" applyFill="1" applyBorder="1" applyAlignment="1" applyProtection="1">
      <protection locked="0"/>
    </xf>
    <xf numFmtId="169" fontId="7" fillId="0" borderId="7" xfId="0" quotePrefix="1" applyNumberFormat="1" applyFont="1" applyFill="1" applyBorder="1" applyAlignment="1" applyProtection="1">
      <protection locked="0"/>
    </xf>
    <xf numFmtId="169" fontId="7" fillId="3" borderId="0" xfId="0" quotePrefix="1" applyNumberFormat="1" applyFont="1" applyFill="1" applyBorder="1" applyAlignment="1" applyProtection="1">
      <protection locked="0"/>
    </xf>
    <xf numFmtId="169" fontId="7" fillId="3" borderId="0" xfId="0" applyNumberFormat="1" applyFont="1" applyFill="1" applyBorder="1"/>
    <xf numFmtId="0" fontId="7" fillId="4" borderId="15" xfId="0" applyFont="1" applyFill="1" applyBorder="1" applyAlignment="1" applyProtection="1">
      <protection locked="0"/>
    </xf>
    <xf numFmtId="0" fontId="7" fillId="4" borderId="16" xfId="0" applyFont="1" applyFill="1" applyBorder="1" applyAlignment="1" applyProtection="1">
      <protection locked="0"/>
    </xf>
    <xf numFmtId="0" fontId="13" fillId="4" borderId="16" xfId="0" applyFont="1" applyFill="1" applyBorder="1" applyAlignment="1" applyProtection="1">
      <alignment horizontal="left"/>
      <protection locked="0"/>
    </xf>
    <xf numFmtId="1" fontId="7" fillId="4" borderId="17" xfId="0" applyNumberFormat="1" applyFont="1" applyFill="1" applyBorder="1" applyAlignment="1" applyProtection="1">
      <alignment horizontal="left" vertical="top"/>
      <protection locked="0"/>
    </xf>
    <xf numFmtId="0" fontId="7" fillId="4" borderId="16" xfId="0" applyFont="1" applyFill="1" applyBorder="1" applyAlignment="1">
      <alignment horizontal="left"/>
    </xf>
    <xf numFmtId="0" fontId="7" fillId="0" borderId="0" xfId="0" applyFont="1" applyFill="1" applyBorder="1" applyAlignment="1">
      <alignment horizontal="left"/>
    </xf>
    <xf numFmtId="0" fontId="13" fillId="4" borderId="16" xfId="0" applyFont="1" applyFill="1" applyBorder="1" applyAlignment="1" applyProtection="1">
      <protection locked="0"/>
    </xf>
    <xf numFmtId="0" fontId="7" fillId="0" borderId="0" xfId="0" applyFont="1" applyFill="1" applyBorder="1" applyAlignment="1">
      <alignment horizontal="left" vertical="top"/>
    </xf>
    <xf numFmtId="0" fontId="7" fillId="0" borderId="18" xfId="0" applyFont="1" applyFill="1" applyBorder="1"/>
    <xf numFmtId="2" fontId="7" fillId="3" borderId="6" xfId="0" quotePrefix="1" applyNumberFormat="1" applyFont="1" applyFill="1" applyBorder="1" applyAlignment="1" applyProtection="1">
      <protection locked="0"/>
    </xf>
    <xf numFmtId="2" fontId="7" fillId="0" borderId="18" xfId="0" quotePrefix="1" applyNumberFormat="1" applyFont="1" applyFill="1" applyBorder="1" applyAlignment="1" applyProtection="1">
      <protection locked="0"/>
    </xf>
    <xf numFmtId="2" fontId="7" fillId="3" borderId="0" xfId="0" applyNumberFormat="1" applyFont="1" applyFill="1" applyBorder="1"/>
    <xf numFmtId="3" fontId="6" fillId="0" borderId="0" xfId="0" applyNumberFormat="1" applyFont="1" applyFill="1" applyAlignment="1">
      <alignment horizontal="left"/>
    </xf>
    <xf numFmtId="0" fontId="6" fillId="0" borderId="0" xfId="0" applyFont="1" applyFill="1" applyAlignment="1"/>
    <xf numFmtId="3" fontId="8" fillId="0" borderId="0" xfId="0" applyNumberFormat="1" applyFont="1" applyFill="1" applyAlignment="1">
      <alignment horizontal="left"/>
    </xf>
    <xf numFmtId="3" fontId="19" fillId="0" borderId="0" xfId="0" applyNumberFormat="1" applyFont="1" applyFill="1" applyAlignment="1">
      <alignment horizontal="left"/>
    </xf>
    <xf numFmtId="0" fontId="6" fillId="0" borderId="0" xfId="0" applyFont="1" applyFill="1"/>
    <xf numFmtId="0" fontId="2" fillId="0" borderId="19" xfId="0" applyFont="1" applyFill="1" applyBorder="1"/>
    <xf numFmtId="3" fontId="2" fillId="0" borderId="20" xfId="0" applyNumberFormat="1" applyFont="1" applyFill="1" applyBorder="1" applyAlignment="1">
      <alignment horizontal="left"/>
    </xf>
    <xf numFmtId="3" fontId="2" fillId="0" borderId="20" xfId="0" applyNumberFormat="1" applyFont="1" applyFill="1" applyBorder="1" applyAlignment="1">
      <alignment horizontal="right"/>
    </xf>
    <xf numFmtId="0" fontId="2" fillId="0" borderId="0" xfId="0" applyFont="1" applyFill="1" applyAlignment="1">
      <alignment horizontal="right"/>
    </xf>
    <xf numFmtId="3" fontId="2" fillId="0" borderId="0" xfId="0" applyNumberFormat="1" applyFont="1" applyFill="1" applyBorder="1" applyAlignment="1">
      <alignment horizontal="right"/>
    </xf>
    <xf numFmtId="3" fontId="2" fillId="0" borderId="0" xfId="0" applyNumberFormat="1" applyFont="1" applyFill="1" applyBorder="1" applyAlignment="1">
      <alignment horizontal="left"/>
    </xf>
    <xf numFmtId="0" fontId="6" fillId="0" borderId="0" xfId="0" applyFont="1" applyFill="1" applyAlignment="1">
      <alignment horizontal="left"/>
    </xf>
    <xf numFmtId="0" fontId="2" fillId="13" borderId="0" xfId="0" applyFont="1" applyFill="1" applyAlignment="1">
      <alignment horizontal="left"/>
    </xf>
    <xf numFmtId="3" fontId="2" fillId="13" borderId="0" xfId="0" applyNumberFormat="1" applyFont="1" applyFill="1" applyAlignment="1">
      <alignment horizontal="left"/>
    </xf>
    <xf numFmtId="3" fontId="2" fillId="0" borderId="0" xfId="0" applyNumberFormat="1" applyFont="1" applyFill="1" applyAlignment="1">
      <alignment horizontal="left"/>
    </xf>
    <xf numFmtId="10" fontId="2" fillId="0" borderId="0" xfId="2" applyNumberFormat="1" applyFont="1" applyFill="1" applyAlignment="1">
      <alignment horizontal="left"/>
    </xf>
    <xf numFmtId="0" fontId="3" fillId="0" borderId="0" xfId="0" applyFont="1" applyFill="1"/>
    <xf numFmtId="0" fontId="2" fillId="13" borderId="0" xfId="0" applyFont="1" applyFill="1"/>
    <xf numFmtId="0" fontId="8" fillId="0" borderId="0" xfId="0" applyFont="1" applyFill="1"/>
    <xf numFmtId="0" fontId="0" fillId="5" borderId="0" xfId="0" applyFill="1"/>
    <xf numFmtId="0" fontId="0" fillId="10" borderId="0" xfId="0" applyFill="1"/>
    <xf numFmtId="0" fontId="0" fillId="14" borderId="0" xfId="0" applyFill="1"/>
    <xf numFmtId="0" fontId="0" fillId="4" borderId="0" xfId="0" applyFill="1"/>
    <xf numFmtId="0" fontId="13" fillId="0" borderId="21" xfId="0" applyFont="1" applyFill="1" applyBorder="1" applyAlignment="1" applyProtection="1">
      <protection locked="0"/>
    </xf>
    <xf numFmtId="0" fontId="7" fillId="0" borderId="21" xfId="0" applyFont="1" applyBorder="1"/>
    <xf numFmtId="0" fontId="7" fillId="4" borderId="4" xfId="0" applyFont="1" applyFill="1" applyBorder="1" applyAlignment="1" applyProtection="1">
      <alignment horizontal="left"/>
      <protection locked="0"/>
    </xf>
    <xf numFmtId="0" fontId="7" fillId="4" borderId="4" xfId="0" applyFont="1" applyFill="1" applyBorder="1" applyAlignment="1" applyProtection="1">
      <protection locked="0"/>
    </xf>
    <xf numFmtId="0" fontId="7" fillId="0" borderId="22" xfId="0" applyFont="1" applyBorder="1"/>
    <xf numFmtId="0" fontId="7" fillId="0" borderId="23" xfId="0" applyFont="1" applyBorder="1"/>
    <xf numFmtId="166" fontId="7" fillId="3" borderId="0" xfId="0" applyNumberFormat="1" applyFont="1" applyFill="1" applyBorder="1" applyAlignment="1" applyProtection="1">
      <protection locked="0"/>
    </xf>
    <xf numFmtId="0" fontId="7" fillId="3" borderId="6" xfId="0" applyFont="1" applyFill="1" applyBorder="1" applyAlignment="1" applyProtection="1">
      <protection locked="0"/>
    </xf>
    <xf numFmtId="0" fontId="7" fillId="3" borderId="6" xfId="0" applyFont="1" applyFill="1" applyBorder="1" applyAlignment="1">
      <alignment horizontal="left" vertical="top"/>
    </xf>
    <xf numFmtId="3" fontId="7" fillId="3" borderId="6" xfId="0" applyNumberFormat="1" applyFont="1" applyFill="1" applyBorder="1" applyAlignment="1" applyProtection="1">
      <alignment horizontal="right"/>
      <protection locked="0"/>
    </xf>
    <xf numFmtId="167" fontId="7" fillId="3" borderId="6" xfId="2" applyNumberFormat="1" applyFont="1" applyFill="1" applyBorder="1" applyAlignment="1" applyProtection="1">
      <alignment horizontal="right"/>
    </xf>
    <xf numFmtId="3" fontId="7" fillId="3" borderId="0" xfId="0" applyNumberFormat="1" applyFont="1" applyFill="1" applyBorder="1" applyAlignment="1" applyProtection="1">
      <alignment horizontal="right"/>
      <protection locked="0"/>
    </xf>
    <xf numFmtId="3" fontId="7" fillId="3" borderId="0" xfId="0" applyNumberFormat="1" applyFont="1" applyFill="1" applyBorder="1"/>
    <xf numFmtId="3" fontId="7" fillId="3" borderId="0" xfId="0" applyNumberFormat="1" applyFont="1" applyFill="1" applyBorder="1" applyAlignment="1" applyProtection="1">
      <alignment horizontal="left"/>
      <protection locked="0"/>
    </xf>
    <xf numFmtId="9" fontId="7" fillId="3" borderId="0" xfId="2" applyFont="1" applyFill="1" applyBorder="1" applyAlignment="1" applyProtection="1">
      <alignment horizontal="right"/>
      <protection locked="0"/>
    </xf>
    <xf numFmtId="3" fontId="7" fillId="3" borderId="0" xfId="0" applyNumberFormat="1" applyFont="1" applyFill="1" applyBorder="1" applyAlignment="1" applyProtection="1">
      <protection locked="0"/>
    </xf>
    <xf numFmtId="3" fontId="7" fillId="3" borderId="6" xfId="0" applyNumberFormat="1" applyFont="1" applyFill="1" applyBorder="1" applyAlignment="1" applyProtection="1">
      <alignment horizontal="right" vertical="top"/>
      <protection locked="0"/>
    </xf>
    <xf numFmtId="3" fontId="7" fillId="3" borderId="6" xfId="0" applyNumberFormat="1" applyFont="1" applyFill="1" applyBorder="1" applyAlignment="1" applyProtection="1">
      <alignment horizontal="right" vertical="center"/>
      <protection locked="0"/>
    </xf>
    <xf numFmtId="3" fontId="27" fillId="3" borderId="0" xfId="0" applyNumberFormat="1" applyFont="1" applyFill="1" applyBorder="1" applyAlignment="1" applyProtection="1">
      <alignment horizontal="right"/>
      <protection locked="0"/>
    </xf>
    <xf numFmtId="9" fontId="7" fillId="3" borderId="0" xfId="2" applyFont="1" applyFill="1" applyBorder="1" applyAlignment="1" applyProtection="1">
      <alignment horizontal="right" vertical="top"/>
      <protection locked="0"/>
    </xf>
    <xf numFmtId="3" fontId="7" fillId="3" borderId="0" xfId="0" applyNumberFormat="1" applyFont="1" applyFill="1" applyBorder="1" applyAlignment="1" applyProtection="1">
      <alignment horizontal="right" vertical="center"/>
      <protection locked="0"/>
    </xf>
    <xf numFmtId="9" fontId="7" fillId="3" borderId="0" xfId="2" applyFont="1" applyFill="1" applyBorder="1" applyAlignment="1" applyProtection="1">
      <alignment horizontal="right" vertical="center"/>
      <protection locked="0"/>
    </xf>
    <xf numFmtId="3" fontId="7" fillId="3" borderId="0" xfId="0" applyNumberFormat="1" applyFont="1" applyFill="1" applyBorder="1" applyAlignment="1" applyProtection="1">
      <alignment horizontal="right" vertical="top"/>
      <protection locked="0"/>
    </xf>
    <xf numFmtId="3" fontId="7" fillId="3" borderId="0" xfId="0" applyNumberFormat="1" applyFont="1" applyFill="1" applyBorder="1" applyAlignment="1" applyProtection="1">
      <alignment horizontal="center" vertical="center"/>
      <protection locked="0"/>
    </xf>
    <xf numFmtId="3" fontId="5" fillId="3" borderId="0" xfId="0" applyNumberFormat="1" applyFont="1" applyFill="1" applyBorder="1" applyAlignment="1" applyProtection="1">
      <alignment horizontal="center" vertical="center"/>
      <protection locked="0"/>
    </xf>
    <xf numFmtId="0" fontId="23" fillId="3" borderId="0" xfId="0" applyFont="1" applyFill="1" applyBorder="1" applyAlignment="1">
      <alignment horizontal="left"/>
    </xf>
    <xf numFmtId="9" fontId="7" fillId="3" borderId="6" xfId="2" applyFont="1" applyFill="1" applyBorder="1" applyAlignment="1" applyProtection="1">
      <alignment horizontal="right" vertical="center"/>
      <protection locked="0"/>
    </xf>
    <xf numFmtId="3" fontId="7" fillId="3" borderId="0" xfId="0" applyNumberFormat="1" applyFont="1" applyFill="1" applyBorder="1" applyAlignment="1" applyProtection="1">
      <alignment horizontal="left" vertical="top"/>
      <protection locked="0"/>
    </xf>
    <xf numFmtId="3" fontId="7" fillId="3" borderId="0" xfId="0" applyNumberFormat="1" applyFont="1" applyFill="1" applyBorder="1" applyAlignment="1">
      <alignment horizontal="left"/>
    </xf>
    <xf numFmtId="3" fontId="7" fillId="3" borderId="0" xfId="0" applyNumberFormat="1" applyFont="1" applyFill="1" applyBorder="1" applyAlignment="1">
      <alignment horizontal="right"/>
    </xf>
    <xf numFmtId="3" fontId="7" fillId="3" borderId="6" xfId="0" applyNumberFormat="1" applyFont="1" applyFill="1" applyBorder="1" applyAlignment="1">
      <alignment horizontal="right"/>
    </xf>
    <xf numFmtId="3" fontId="7" fillId="0" borderId="6" xfId="0" applyNumberFormat="1" applyFont="1" applyFill="1" applyBorder="1" applyAlignment="1">
      <alignment horizontal="right"/>
    </xf>
    <xf numFmtId="9" fontId="7" fillId="3" borderId="6" xfId="2" applyFont="1" applyFill="1" applyBorder="1" applyAlignment="1" applyProtection="1">
      <alignment horizontal="right"/>
      <protection locked="0"/>
    </xf>
    <xf numFmtId="3" fontId="28" fillId="3" borderId="6" xfId="1" applyNumberFormat="1" applyFont="1" applyFill="1" applyBorder="1" applyAlignment="1" applyProtection="1">
      <alignment horizontal="right"/>
      <protection locked="0"/>
    </xf>
    <xf numFmtId="10" fontId="7" fillId="3" borderId="6" xfId="2" applyNumberFormat="1" applyFont="1" applyFill="1" applyBorder="1" applyAlignment="1" applyProtection="1">
      <alignment horizontal="right"/>
      <protection locked="0"/>
    </xf>
    <xf numFmtId="4" fontId="7" fillId="3" borderId="0" xfId="0" applyNumberFormat="1" applyFont="1" applyFill="1" applyBorder="1" applyAlignment="1" applyProtection="1">
      <alignment horizontal="right"/>
      <protection locked="0"/>
    </xf>
    <xf numFmtId="9" fontId="7" fillId="0" borderId="6" xfId="2" applyFont="1" applyFill="1" applyBorder="1" applyAlignment="1" applyProtection="1">
      <alignment horizontal="right"/>
      <protection locked="0"/>
    </xf>
    <xf numFmtId="3" fontId="7" fillId="0" borderId="0" xfId="0" applyNumberFormat="1" applyFont="1" applyAlignment="1">
      <alignment horizontal="left"/>
    </xf>
    <xf numFmtId="3" fontId="7" fillId="3" borderId="6" xfId="1" applyNumberFormat="1" applyFont="1" applyFill="1" applyBorder="1" applyAlignment="1" applyProtection="1">
      <alignment horizontal="right"/>
      <protection locked="0"/>
    </xf>
    <xf numFmtId="3" fontId="7" fillId="0" borderId="0" xfId="0" applyNumberFormat="1" applyFont="1" applyFill="1" applyAlignment="1">
      <alignment horizontal="left"/>
    </xf>
    <xf numFmtId="3" fontId="7" fillId="0" borderId="6" xfId="1" applyNumberFormat="1" applyFont="1" applyFill="1" applyBorder="1" applyAlignment="1" applyProtection="1">
      <alignment horizontal="right"/>
      <protection locked="0"/>
    </xf>
    <xf numFmtId="3" fontId="7" fillId="3" borderId="6" xfId="2" applyNumberFormat="1" applyFont="1" applyFill="1" applyBorder="1" applyAlignment="1" applyProtection="1">
      <alignment horizontal="right"/>
      <protection locked="0"/>
    </xf>
    <xf numFmtId="3" fontId="7" fillId="3" borderId="6" xfId="0" applyNumberFormat="1" applyFont="1" applyFill="1" applyBorder="1" applyAlignment="1" applyProtection="1">
      <alignment horizontal="left" vertical="top"/>
      <protection locked="0"/>
    </xf>
    <xf numFmtId="0" fontId="7" fillId="0" borderId="0" xfId="0" applyFont="1" applyAlignment="1">
      <alignment horizontal="left"/>
    </xf>
    <xf numFmtId="170" fontId="7" fillId="3" borderId="0" xfId="0" applyNumberFormat="1" applyFont="1" applyFill="1" applyBorder="1" applyAlignment="1">
      <alignment horizontal="right"/>
    </xf>
    <xf numFmtId="3" fontId="7" fillId="3" borderId="6" xfId="0" applyNumberFormat="1" applyFont="1" applyFill="1" applyBorder="1"/>
    <xf numFmtId="3" fontId="7" fillId="3" borderId="6" xfId="0" applyNumberFormat="1" applyFont="1" applyFill="1" applyBorder="1" applyAlignment="1">
      <alignment horizontal="left"/>
    </xf>
    <xf numFmtId="0" fontId="7" fillId="3" borderId="0" xfId="0" applyFont="1" applyFill="1"/>
    <xf numFmtId="0" fontId="16" fillId="4" borderId="0" xfId="0" applyFont="1" applyFill="1"/>
    <xf numFmtId="0" fontId="16" fillId="4" borderId="0" xfId="0" applyFont="1" applyFill="1" applyBorder="1"/>
    <xf numFmtId="0" fontId="13" fillId="4" borderId="0" xfId="0" applyFont="1" applyFill="1"/>
    <xf numFmtId="0" fontId="17" fillId="4" borderId="0" xfId="0" applyFont="1" applyFill="1" applyBorder="1" applyAlignment="1">
      <alignment horizontal="left" vertical="center"/>
    </xf>
    <xf numFmtId="0" fontId="13" fillId="4" borderId="0" xfId="0" applyFont="1" applyFill="1" applyBorder="1"/>
    <xf numFmtId="0" fontId="26" fillId="4" borderId="0" xfId="0" applyFont="1" applyFill="1" applyBorder="1"/>
    <xf numFmtId="0" fontId="15" fillId="4" borderId="0" xfId="0" applyFont="1" applyFill="1"/>
    <xf numFmtId="0" fontId="5" fillId="4" borderId="0" xfId="0" applyFont="1" applyFill="1" applyProtection="1"/>
    <xf numFmtId="0" fontId="5" fillId="4" borderId="5" xfId="0" applyFont="1" applyFill="1" applyBorder="1" applyProtection="1"/>
    <xf numFmtId="0" fontId="5" fillId="4" borderId="0" xfId="0" applyFont="1" applyFill="1" applyAlignment="1" applyProtection="1">
      <alignment horizontal="left"/>
    </xf>
    <xf numFmtId="0" fontId="5" fillId="4" borderId="0" xfId="0" applyFont="1" applyFill="1"/>
    <xf numFmtId="0" fontId="5" fillId="4" borderId="5" xfId="0" applyFont="1" applyFill="1" applyBorder="1"/>
    <xf numFmtId="0" fontId="5" fillId="4" borderId="0" xfId="0" applyFont="1" applyFill="1" applyBorder="1" applyAlignment="1">
      <alignment horizontal="left"/>
    </xf>
    <xf numFmtId="0" fontId="5" fillId="4" borderId="0" xfId="0" applyFont="1" applyFill="1" applyBorder="1"/>
    <xf numFmtId="0" fontId="5" fillId="4" borderId="9" xfId="0" applyFont="1" applyFill="1" applyBorder="1"/>
    <xf numFmtId="0" fontId="14" fillId="4" borderId="9" xfId="0" applyFont="1" applyFill="1" applyBorder="1" applyProtection="1"/>
    <xf numFmtId="0" fontId="5" fillId="4" borderId="10" xfId="0" applyFont="1" applyFill="1" applyBorder="1" applyProtection="1"/>
    <xf numFmtId="0" fontId="5" fillId="4" borderId="9" xfId="0" applyFont="1" applyFill="1" applyBorder="1" applyProtection="1"/>
    <xf numFmtId="0" fontId="5" fillId="4" borderId="10" xfId="0" applyFont="1" applyFill="1" applyBorder="1" applyAlignment="1">
      <alignment horizontal="left"/>
    </xf>
    <xf numFmtId="0" fontId="1" fillId="4" borderId="9" xfId="0" applyFont="1" applyFill="1" applyBorder="1" applyAlignment="1">
      <alignment horizontal="left"/>
    </xf>
    <xf numFmtId="0" fontId="1" fillId="4" borderId="10" xfId="0" applyFont="1" applyFill="1" applyBorder="1" applyAlignment="1">
      <alignment horizontal="left"/>
    </xf>
    <xf numFmtId="0" fontId="16" fillId="4" borderId="0" xfId="0" applyFont="1" applyFill="1" applyBorder="1" applyProtection="1">
      <protection locked="0"/>
    </xf>
    <xf numFmtId="0" fontId="14" fillId="4" borderId="0" xfId="0" applyFont="1" applyFill="1" applyBorder="1" applyProtection="1">
      <protection locked="0"/>
    </xf>
    <xf numFmtId="0" fontId="16" fillId="0" borderId="0" xfId="0" applyFont="1" applyBorder="1" applyProtection="1">
      <protection locked="0"/>
    </xf>
    <xf numFmtId="0" fontId="14" fillId="0" borderId="0" xfId="0" applyFont="1" applyBorder="1" applyProtection="1">
      <protection locked="0"/>
    </xf>
    <xf numFmtId="0" fontId="14" fillId="0" borderId="0" xfId="0" applyFont="1" applyFill="1" applyBorder="1"/>
    <xf numFmtId="0" fontId="7" fillId="7" borderId="6" xfId="0" applyFont="1" applyFill="1" applyBorder="1" applyAlignment="1" applyProtection="1">
      <protection locked="0"/>
    </xf>
    <xf numFmtId="3" fontId="7" fillId="7" borderId="6" xfId="0" applyNumberFormat="1" applyFont="1" applyFill="1" applyBorder="1" applyAlignment="1" applyProtection="1">
      <alignment horizontal="right"/>
      <protection locked="0"/>
    </xf>
    <xf numFmtId="167" fontId="7" fillId="7" borderId="6" xfId="2" applyNumberFormat="1" applyFont="1" applyFill="1" applyBorder="1" applyAlignment="1" applyProtection="1">
      <alignment horizontal="right"/>
    </xf>
    <xf numFmtId="3" fontId="7" fillId="7" borderId="6" xfId="0" applyNumberFormat="1" applyFont="1" applyFill="1" applyBorder="1" applyAlignment="1" applyProtection="1">
      <protection locked="0"/>
    </xf>
    <xf numFmtId="3" fontId="7" fillId="7" borderId="6" xfId="0" applyNumberFormat="1" applyFont="1" applyFill="1" applyBorder="1" applyAlignment="1" applyProtection="1">
      <alignment horizontal="right" vertical="center"/>
      <protection locked="0"/>
    </xf>
    <xf numFmtId="9" fontId="7" fillId="7" borderId="6" xfId="2" applyFont="1" applyFill="1" applyBorder="1" applyAlignment="1" applyProtection="1">
      <alignment horizontal="right" vertical="center"/>
      <protection locked="0"/>
    </xf>
    <xf numFmtId="3" fontId="7" fillId="7" borderId="6" xfId="0" applyNumberFormat="1" applyFont="1" applyFill="1" applyBorder="1" applyAlignment="1">
      <alignment horizontal="left"/>
    </xf>
    <xf numFmtId="3" fontId="7" fillId="7" borderId="6" xfId="0" applyNumberFormat="1" applyFont="1" applyFill="1" applyBorder="1" applyAlignment="1">
      <alignment horizontal="right"/>
    </xf>
    <xf numFmtId="9" fontId="7" fillId="7" borderId="6" xfId="2" applyFont="1" applyFill="1" applyBorder="1" applyAlignment="1" applyProtection="1">
      <alignment horizontal="right"/>
      <protection locked="0"/>
    </xf>
    <xf numFmtId="3" fontId="28" fillId="7" borderId="6" xfId="1" applyNumberFormat="1" applyFont="1" applyFill="1" applyBorder="1" applyAlignment="1" applyProtection="1">
      <alignment horizontal="right"/>
      <protection locked="0"/>
    </xf>
    <xf numFmtId="3" fontId="7" fillId="7" borderId="6" xfId="1" applyNumberFormat="1" applyFont="1" applyFill="1" applyBorder="1" applyAlignment="1" applyProtection="1">
      <alignment horizontal="right"/>
      <protection locked="0"/>
    </xf>
    <xf numFmtId="167" fontId="7" fillId="7" borderId="6" xfId="2" applyNumberFormat="1" applyFont="1" applyFill="1" applyBorder="1" applyAlignment="1" applyProtection="1">
      <alignment horizontal="right"/>
      <protection locked="0"/>
    </xf>
    <xf numFmtId="3" fontId="7" fillId="7" borderId="6" xfId="2" applyNumberFormat="1" applyFont="1" applyFill="1" applyBorder="1" applyAlignment="1" applyProtection="1">
      <alignment horizontal="right"/>
      <protection locked="0"/>
    </xf>
    <xf numFmtId="9" fontId="7" fillId="7" borderId="6" xfId="2" applyFont="1" applyFill="1" applyBorder="1" applyAlignment="1">
      <alignment horizontal="right"/>
    </xf>
    <xf numFmtId="3" fontId="7" fillId="0" borderId="6" xfId="0" applyNumberFormat="1" applyFont="1" applyFill="1" applyBorder="1" applyAlignment="1" applyProtection="1">
      <alignment horizontal="left"/>
      <protection locked="0"/>
    </xf>
    <xf numFmtId="3" fontId="7" fillId="0" borderId="6" xfId="0" applyNumberFormat="1" applyFont="1" applyFill="1" applyBorder="1" applyAlignment="1">
      <alignment horizontal="left"/>
    </xf>
    <xf numFmtId="2" fontId="5" fillId="3" borderId="6" xfId="4" applyNumberFormat="1" applyFont="1" applyFill="1" applyBorder="1" applyAlignment="1" applyProtection="1">
      <alignment horizontal="left" vertical="top" wrapText="1"/>
      <protection locked="0"/>
    </xf>
    <xf numFmtId="0" fontId="7" fillId="3" borderId="6" xfId="4" applyFont="1" applyFill="1" applyBorder="1" applyAlignment="1" applyProtection="1">
      <protection locked="0"/>
    </xf>
    <xf numFmtId="0" fontId="5" fillId="3" borderId="6" xfId="4" applyFont="1" applyFill="1" applyBorder="1" applyAlignment="1" applyProtection="1">
      <protection locked="0"/>
    </xf>
    <xf numFmtId="0" fontId="5" fillId="3" borderId="6" xfId="4" applyFont="1" applyFill="1" applyBorder="1" applyAlignment="1" applyProtection="1">
      <alignment horizontal="left" vertical="top"/>
      <protection locked="0"/>
    </xf>
    <xf numFmtId="0" fontId="5" fillId="3" borderId="6" xfId="0" applyFont="1" applyFill="1" applyBorder="1" applyAlignment="1">
      <alignment vertical="top"/>
    </xf>
    <xf numFmtId="0" fontId="30" fillId="0" borderId="0" xfId="0" applyFont="1" applyAlignment="1">
      <alignment vertical="center"/>
    </xf>
    <xf numFmtId="0" fontId="15"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15" fillId="0" borderId="0" xfId="0" applyFont="1" applyAlignment="1">
      <alignment vertical="center"/>
    </xf>
    <xf numFmtId="0" fontId="7" fillId="0" borderId="0" xfId="0" applyFont="1" applyAlignment="1">
      <alignment vertical="top" wrapText="1"/>
    </xf>
    <xf numFmtId="0" fontId="0" fillId="0" borderId="0" xfId="0" applyNumberFormat="1"/>
    <xf numFmtId="2" fontId="5" fillId="7" borderId="6" xfId="0" applyNumberFormat="1" applyFont="1" applyFill="1" applyBorder="1" applyAlignment="1" applyProtection="1">
      <alignment horizontal="left" vertical="top" wrapText="1"/>
      <protection locked="0"/>
    </xf>
    <xf numFmtId="3" fontId="7" fillId="7" borderId="6" xfId="0" quotePrefix="1" applyNumberFormat="1" applyFont="1" applyFill="1" applyBorder="1" applyAlignment="1" applyProtection="1">
      <protection locked="0"/>
    </xf>
    <xf numFmtId="3" fontId="5" fillId="7" borderId="6" xfId="0" quotePrefix="1" applyNumberFormat="1" applyFont="1" applyFill="1" applyBorder="1" applyAlignment="1" applyProtection="1">
      <protection locked="0"/>
    </xf>
    <xf numFmtId="0" fontId="7" fillId="7" borderId="6" xfId="0" applyFont="1" applyFill="1" applyBorder="1" applyAlignment="1">
      <alignment horizontal="left" vertical="top" wrapText="1"/>
    </xf>
    <xf numFmtId="166" fontId="7" fillId="7" borderId="6" xfId="0" applyNumberFormat="1" applyFont="1" applyFill="1" applyBorder="1" applyAlignment="1" applyProtection="1">
      <alignment horizontal="left" vertical="top"/>
      <protection locked="0"/>
    </xf>
    <xf numFmtId="9" fontId="7" fillId="7" borderId="6" xfId="2" applyFont="1" applyFill="1" applyBorder="1" applyAlignment="1" applyProtection="1">
      <alignment horizontal="right" vertical="top"/>
      <protection locked="0"/>
    </xf>
    <xf numFmtId="166" fontId="5" fillId="7" borderId="6" xfId="0" applyNumberFormat="1" applyFont="1" applyFill="1" applyBorder="1" applyAlignment="1" applyProtection="1">
      <alignment horizontal="left" vertical="top"/>
      <protection locked="0"/>
    </xf>
    <xf numFmtId="0" fontId="5" fillId="7" borderId="6" xfId="0" applyFont="1" applyFill="1" applyBorder="1"/>
    <xf numFmtId="166" fontId="5" fillId="7" borderId="6" xfId="0" applyNumberFormat="1" applyFont="1" applyFill="1" applyBorder="1"/>
    <xf numFmtId="0" fontId="7" fillId="7" borderId="6" xfId="0" applyFont="1" applyFill="1" applyBorder="1"/>
    <xf numFmtId="9" fontId="7" fillId="7" borderId="6" xfId="2" applyFont="1" applyFill="1" applyBorder="1"/>
    <xf numFmtId="3" fontId="7" fillId="7" borderId="6" xfId="0" applyNumberFormat="1" applyFont="1" applyFill="1" applyBorder="1"/>
    <xf numFmtId="168" fontId="7" fillId="7" borderId="6" xfId="0" quotePrefix="1" applyNumberFormat="1" applyFont="1" applyFill="1" applyBorder="1" applyAlignment="1" applyProtection="1">
      <protection locked="0"/>
    </xf>
    <xf numFmtId="169" fontId="7" fillId="7" borderId="6" xfId="0" quotePrefix="1" applyNumberFormat="1" applyFont="1" applyFill="1" applyBorder="1" applyAlignment="1" applyProtection="1">
      <protection locked="0"/>
    </xf>
    <xf numFmtId="2" fontId="7" fillId="7" borderId="6" xfId="0" quotePrefix="1" applyNumberFormat="1" applyFont="1" applyFill="1" applyBorder="1" applyAlignment="1" applyProtection="1">
      <protection locked="0"/>
    </xf>
    <xf numFmtId="0" fontId="7" fillId="7" borderId="18" xfId="0" applyFont="1" applyFill="1" applyBorder="1"/>
    <xf numFmtId="2" fontId="7" fillId="7" borderId="18" xfId="0" quotePrefix="1" applyNumberFormat="1" applyFont="1" applyFill="1" applyBorder="1" applyAlignment="1" applyProtection="1">
      <protection locked="0"/>
    </xf>
    <xf numFmtId="2" fontId="5" fillId="7" borderId="6" xfId="0" applyNumberFormat="1" applyFont="1" applyFill="1" applyBorder="1" applyAlignment="1">
      <alignment horizontal="left" vertical="top" wrapText="1"/>
    </xf>
    <xf numFmtId="0" fontId="7" fillId="4" borderId="5" xfId="0" applyFont="1" applyFill="1" applyBorder="1" applyAlignment="1" applyProtection="1">
      <alignment horizontal="left"/>
      <protection locked="0"/>
    </xf>
    <xf numFmtId="0" fontId="7" fillId="0" borderId="0" xfId="0" applyFont="1" applyFill="1" applyAlignment="1">
      <alignment vertical="center" wrapText="1"/>
    </xf>
    <xf numFmtId="0" fontId="33" fillId="0" borderId="0" xfId="6" applyFont="1" applyAlignment="1">
      <alignment vertical="center" wrapText="1"/>
    </xf>
    <xf numFmtId="0" fontId="33" fillId="0" borderId="0" xfId="6" applyFont="1" applyAlignment="1">
      <alignment horizontal="left" vertical="center" wrapText="1"/>
    </xf>
    <xf numFmtId="0" fontId="7" fillId="0" borderId="0" xfId="0" applyFont="1" applyFill="1" applyAlignment="1">
      <alignment horizontal="left" vertical="center" wrapText="1"/>
    </xf>
    <xf numFmtId="0" fontId="5" fillId="0" borderId="6" xfId="0" applyFont="1" applyFill="1" applyBorder="1" applyAlignment="1" applyProtection="1">
      <alignment horizontal="left"/>
      <protection locked="0"/>
    </xf>
    <xf numFmtId="3" fontId="5" fillId="0" borderId="6" xfId="0" applyNumberFormat="1" applyFont="1" applyFill="1" applyBorder="1" applyAlignment="1" applyProtection="1">
      <alignment horizontal="left"/>
      <protection locked="0"/>
    </xf>
    <xf numFmtId="3" fontId="5" fillId="0" borderId="6" xfId="0" applyNumberFormat="1" applyFont="1" applyFill="1" applyBorder="1" applyAlignment="1">
      <alignment horizontal="left"/>
    </xf>
    <xf numFmtId="0" fontId="0" fillId="3" borderId="0" xfId="0" applyFill="1" applyBorder="1" applyAlignment="1">
      <alignment vertical="top" wrapText="1"/>
    </xf>
    <xf numFmtId="0" fontId="0" fillId="3" borderId="0" xfId="0" applyFill="1" applyBorder="1" applyAlignment="1"/>
    <xf numFmtId="3" fontId="2" fillId="2" borderId="0" xfId="0" applyNumberFormat="1" applyFont="1" applyFill="1"/>
    <xf numFmtId="169" fontId="7" fillId="7" borderId="7" xfId="0" quotePrefix="1" applyNumberFormat="1" applyFont="1" applyFill="1" applyBorder="1" applyAlignment="1" applyProtection="1">
      <protection locked="0"/>
    </xf>
    <xf numFmtId="0" fontId="7" fillId="3" borderId="0" xfId="0" applyFont="1" applyFill="1" applyBorder="1" applyAlignment="1" applyProtection="1">
      <alignment vertical="top" wrapText="1"/>
      <protection locked="0"/>
    </xf>
    <xf numFmtId="166" fontId="7" fillId="0" borderId="0" xfId="0" applyNumberFormat="1" applyFont="1" applyFill="1" applyBorder="1" applyProtection="1"/>
    <xf numFmtId="166" fontId="7" fillId="0" borderId="0" xfId="0" applyNumberFormat="1" applyFont="1" applyFill="1" applyBorder="1"/>
    <xf numFmtId="0" fontId="29" fillId="3" borderId="26" xfId="0" applyFont="1" applyFill="1" applyBorder="1" applyAlignment="1" applyProtection="1">
      <alignment horizontal="left" vertical="center"/>
      <protection locked="0"/>
    </xf>
    <xf numFmtId="0" fontId="29" fillId="3" borderId="27" xfId="0" applyFont="1" applyFill="1" applyBorder="1" applyAlignment="1">
      <alignment horizontal="left" vertical="center"/>
    </xf>
    <xf numFmtId="0" fontId="29" fillId="3" borderId="28" xfId="0" applyFont="1" applyFill="1" applyBorder="1" applyAlignment="1">
      <alignment horizontal="left" vertical="center"/>
    </xf>
    <xf numFmtId="3" fontId="7" fillId="4" borderId="0" xfId="0" applyNumberFormat="1" applyFont="1" applyFill="1" applyBorder="1" applyAlignment="1" applyProtection="1">
      <alignment horizontal="left" vertical="top"/>
      <protection locked="0"/>
    </xf>
    <xf numFmtId="0" fontId="0" fillId="4" borderId="0" xfId="0" applyFill="1" applyBorder="1" applyAlignment="1">
      <alignment horizontal="left" vertical="top"/>
    </xf>
    <xf numFmtId="3" fontId="7" fillId="4" borderId="4" xfId="0" applyNumberFormat="1" applyFont="1" applyFill="1" applyBorder="1" applyAlignment="1" applyProtection="1">
      <alignment horizontal="right" vertical="top"/>
      <protection locked="0"/>
    </xf>
    <xf numFmtId="0" fontId="0" fillId="4" borderId="4" xfId="0" applyFill="1" applyBorder="1" applyAlignment="1">
      <alignment horizontal="right" vertical="top"/>
    </xf>
    <xf numFmtId="3" fontId="7" fillId="4" borderId="0" xfId="0" applyNumberFormat="1" applyFont="1" applyFill="1" applyBorder="1" applyAlignment="1" applyProtection="1">
      <alignment horizontal="right"/>
      <protection locked="0"/>
    </xf>
    <xf numFmtId="0" fontId="0" fillId="4" borderId="0" xfId="0" applyFill="1" applyBorder="1" applyAlignment="1">
      <alignment horizontal="right"/>
    </xf>
    <xf numFmtId="0" fontId="29" fillId="3" borderId="24" xfId="0" applyFont="1" applyFill="1" applyBorder="1" applyAlignment="1">
      <alignment horizontal="left" vertical="center"/>
    </xf>
    <xf numFmtId="0" fontId="4" fillId="3" borderId="25" xfId="0" applyFont="1" applyFill="1" applyBorder="1" applyAlignment="1">
      <alignment horizontal="left" vertical="center"/>
    </xf>
    <xf numFmtId="3" fontId="7" fillId="4" borderId="5" xfId="0" applyNumberFormat="1" applyFont="1" applyFill="1" applyBorder="1" applyAlignment="1" applyProtection="1">
      <alignment horizontal="left" vertical="top"/>
      <protection locked="0"/>
    </xf>
    <xf numFmtId="0" fontId="0" fillId="4" borderId="5" xfId="0" applyFill="1" applyBorder="1" applyAlignment="1">
      <alignment horizontal="left" vertical="top"/>
    </xf>
    <xf numFmtId="0" fontId="29" fillId="3" borderId="24" xfId="0" applyFont="1" applyFill="1" applyBorder="1" applyAlignment="1" applyProtection="1">
      <alignment horizontal="left" vertical="center"/>
      <protection locked="0"/>
    </xf>
    <xf numFmtId="0" fontId="7" fillId="3" borderId="0" xfId="0" applyFont="1" applyFill="1" applyBorder="1" applyAlignment="1" applyProtection="1">
      <alignment vertical="top" wrapText="1"/>
      <protection locked="0"/>
    </xf>
    <xf numFmtId="0" fontId="0" fillId="0" borderId="0" xfId="0" applyBorder="1" applyAlignment="1">
      <alignment vertical="top" wrapText="1"/>
    </xf>
    <xf numFmtId="0" fontId="0" fillId="0" borderId="0" xfId="0" applyBorder="1" applyAlignment="1">
      <alignment wrapText="1"/>
    </xf>
    <xf numFmtId="0" fontId="0" fillId="0" borderId="0" xfId="0" applyAlignment="1">
      <alignment wrapText="1"/>
    </xf>
  </cellXfs>
  <cellStyles count="7">
    <cellStyle name="Bad" xfId="4" builtinId="27"/>
    <cellStyle name="Comma" xfId="1" builtinId="3"/>
    <cellStyle name="Hyperlink" xfId="6" builtinId="8"/>
    <cellStyle name="Normal" xfId="0" builtinId="0"/>
    <cellStyle name="Normal 2" xfId="3" xr:uid="{00000000-0005-0000-0000-000004000000}"/>
    <cellStyle name="Normal 8" xfId="5" xr:uid="{00000000-0005-0000-0000-000005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theme" Target="theme/theme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Policy%20&amp;%20Research%20Team\Survey%20Data%20Sets\Annual%20Funding%20Survey\Location%20Data\1415\1415%20AFS%20Location%20Dashboard%20(Organisation%20leve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FS%20201819/1819%20Dashboard_working%20datase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olicy%20&amp;%20Research%20Team\Survey%20Data%20Sets\Annual%20Funding%20Survey\AFS%20201819\1819%20Dashboard_working%20dataset_all%20year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Policy%20&amp;%20Research%20Team\Survey%20Data%20Sets\Annual%20Funding%20Survey\Activity\CORE%20ACTIVITY_workin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FSaggregate_data1516/CORE%20ACTIVITY_agg.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Policy%20&amp;%20Research%20Team\Survey%20Data%20Sets\Annual%20Funding%20Survey\AFSaggregate_data1516\CORE%20ACTIVITY_agg.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FS%20201718/1718%20Compiled%20Data/1718%20Dashboard/1718%20Dashboard%20-%20Releas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FS%20201718/1718%20Compiled%20Data/1718%20Activity/1718%20Activity%20Working%20Dashboard.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Policy%20&amp;%20Research%20Team\Survey%20Data%20Sets\Annual%20Funding%20Survey\AFS%20201718\1718%20Compiled%20Data\1718%20Activity\1718%20Activity%20Working%20Dashboard.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acni-mmalcolm\Documents\Requests\Arts%20professional%20Resonse\CORE%20FINANCE_working.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Finance/CORE%20FINANCE_no%20edit.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Policy%20&amp;%20Research%20Team\Survey%20Data%20Sets\Annual%20Funding%20Survey\Finance\CORE%20FINANCE_no%20edit.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Archived%20AFS_RFO/1516%20AFS/Employment/CORE%20EMPLOYMENT_working.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Location%20Data/1415/1415%20AFS%20Location%20Dashboard%20(Organisation%20level).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Policy%20&amp;%20Research%20Team/Survey%20Data%20Sets/Annual%20Funding%20Survey/Finance/CORE%20FINANCE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vity Summary"/>
      <sheetName val="Raw data"/>
      <sheetName val="Tables"/>
      <sheetName val="1415 AFS Geodata"/>
      <sheetName val="1415 AFS Location Dashboard (Or"/>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sheetName val="2015E"/>
      <sheetName val="2016E"/>
      <sheetName val="2017E"/>
      <sheetName val="2014A"/>
      <sheetName val="2015A"/>
      <sheetName val="2016A"/>
      <sheetName val="2017A"/>
      <sheetName val="2014F"/>
      <sheetName val="2015F"/>
      <sheetName val="2016F"/>
      <sheetName val="2017F"/>
      <sheetName val="2015L"/>
      <sheetName val="OrgDB-Employment"/>
      <sheetName val="2016L"/>
      <sheetName val="2017L"/>
      <sheetName val="2016R"/>
      <sheetName val="2017R"/>
      <sheetName val="Introduction"/>
      <sheetName val="Definitions"/>
      <sheetName val="TLDB-Employment"/>
      <sheetName val="OrgDB-Finance"/>
      <sheetName val="TLDB-Finance"/>
      <sheetName val="OrgDB-Activity"/>
      <sheetName val="TLDB-Activity"/>
      <sheetName val="OrgDB-Location"/>
      <sheetName val="TLDB-Location"/>
      <sheetName val="TLDB-Resource"/>
      <sheetName val="Mean Totals"/>
      <sheetName val="Calculations"/>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sheetName val="2015E"/>
      <sheetName val="2016E"/>
      <sheetName val="2017E"/>
      <sheetName val="2014A"/>
      <sheetName val="2015A"/>
      <sheetName val="2016A"/>
      <sheetName val="2017A"/>
      <sheetName val="2014F"/>
      <sheetName val="2015F"/>
      <sheetName val="2016F"/>
      <sheetName val="2017F"/>
      <sheetName val="2018F"/>
      <sheetName val="2015L"/>
      <sheetName val="OrgDB-Employment"/>
      <sheetName val="2016L"/>
      <sheetName val="2017L"/>
      <sheetName val="2018L"/>
      <sheetName val="2016R"/>
      <sheetName val="2017R"/>
      <sheetName val="Introduction"/>
      <sheetName val="Definitions"/>
      <sheetName val="TLDB-Employment"/>
      <sheetName val="OrgDB-Finance"/>
      <sheetName val="TLDB-Finance"/>
      <sheetName val="OrgDB-Activity"/>
      <sheetName val="TLDB-Activity"/>
      <sheetName val="OrgDB-Location"/>
      <sheetName val="TLDB-Location"/>
      <sheetName val="TLDB-Resource"/>
      <sheetName val="Mean Totals"/>
      <sheetName val="Calculations"/>
      <sheetName val="Sheet1"/>
      <sheetName val="Sheet2"/>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OrglevelDB-A"/>
      <sheetName val="Heading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2)"/>
      <sheetName val="Sheet4"/>
      <sheetName val="Raw Data"/>
      <sheetName val="Count Venue"/>
      <sheetName val="NI Summary"/>
      <sheetName val="1617"/>
      <sheetName val="1718"/>
      <sheetName val="1819"/>
      <sheetName val="1819 Piv"/>
      <sheetName val="1718 Piv"/>
      <sheetName val="1617 Piv"/>
      <sheetName val="Sheet5"/>
      <sheetName val="Sheet11"/>
      <sheetName val="1819final"/>
      <sheetName val="1718final"/>
      <sheetName val="1617final"/>
      <sheetName val="Sheet4 (3)"/>
      <sheetName val="2014A Data"/>
      <sheetName val="2015A Data"/>
      <sheetName val="OrgDB-A"/>
      <sheetName val="Head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A Data"/>
      <sheetName val="2015A Data"/>
      <sheetName val="OrgDB-A"/>
      <sheetName val="Headings"/>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sheetName val="2015E"/>
      <sheetName val="2016E"/>
      <sheetName val="2017E"/>
      <sheetName val="2014A"/>
      <sheetName val="2015A"/>
      <sheetName val="2016A"/>
      <sheetName val="2017A"/>
      <sheetName val="2014F"/>
      <sheetName val="2015F"/>
      <sheetName val="2016F"/>
      <sheetName val="2017F"/>
      <sheetName val="2015L"/>
      <sheetName val="2016L"/>
      <sheetName val="2017L"/>
      <sheetName val="2016R"/>
      <sheetName val="2017R"/>
      <sheetName val="Introduction"/>
      <sheetName val="Definitions"/>
      <sheetName val="TLDB-Employment"/>
      <sheetName val="TLDB-Finance"/>
      <sheetName val="TLDB-Activity"/>
      <sheetName val="TLDB-Location"/>
      <sheetName val="TLDB-Resource"/>
      <sheetName val="Calcul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sheetName val="2015E"/>
      <sheetName val="2016E"/>
      <sheetName val="2014A"/>
      <sheetName val="2015A"/>
      <sheetName val="2016A"/>
      <sheetName val="2017A"/>
      <sheetName val="2014F"/>
      <sheetName val="2015F"/>
      <sheetName val="2016F"/>
      <sheetName val="2015L"/>
      <sheetName val="OrgDB-Employment"/>
      <sheetName val="2016L"/>
      <sheetName val="2016R"/>
      <sheetName val="Introduction"/>
      <sheetName val="Definitions"/>
      <sheetName val="TLDB-Employment"/>
      <sheetName val="OrgDB-Finance"/>
      <sheetName val="TLDB-Finance"/>
      <sheetName val="OrgDB-Activity"/>
      <sheetName val="TLDB-Activity"/>
      <sheetName val="OrgDB-Location"/>
      <sheetName val="TLDB-Location"/>
      <sheetName val="TLDB-Resource"/>
      <sheetName val="Mean Totals"/>
      <sheetName val="Calculations"/>
      <sheetName val="Sheet1"/>
      <sheetName val="Sheet4"/>
      <sheetName val="Raw Data"/>
      <sheetName val="Count Venue"/>
      <sheetName val="NI Summary"/>
      <sheetName val="1617"/>
      <sheetName val="1718"/>
      <sheetName val="1819"/>
      <sheetName val="1819 Piv"/>
      <sheetName val="1718 Piv"/>
      <sheetName val="1617 Piv"/>
      <sheetName val="Sheet5"/>
      <sheetName val="Sheet11"/>
      <sheetName val="1819final"/>
      <sheetName val="1718final"/>
      <sheetName val="1617final"/>
      <sheetName val="Sheet4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sheetName val="2015E"/>
      <sheetName val="2016E"/>
      <sheetName val="2014A"/>
      <sheetName val="2015A"/>
      <sheetName val="2016A"/>
      <sheetName val="2017A"/>
      <sheetName val="2014F"/>
      <sheetName val="2015F"/>
      <sheetName val="2016F"/>
      <sheetName val="2015L"/>
      <sheetName val="OrgDB-Employment"/>
      <sheetName val="2016L"/>
      <sheetName val="2016R"/>
      <sheetName val="Introduction"/>
      <sheetName val="Definitions"/>
      <sheetName val="TLDB-Employment"/>
      <sheetName val="OrgDB-Finance"/>
      <sheetName val="TLDB-Finance"/>
      <sheetName val="OrgDB-Activity"/>
      <sheetName val="TLDB-Activity"/>
      <sheetName val="OrgDB-Location"/>
      <sheetName val="TLDB-Location"/>
      <sheetName val="TLDB-Resource"/>
      <sheetName val="Mean Totals"/>
      <sheetName val="Calculations"/>
      <sheetName val="Sheet1"/>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sheetData sheetId="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2016-17 OrgDB-A"/>
      <sheetName val="All Data Pivot Table"/>
      <sheetName val="Sheet1"/>
      <sheetName val="All Data"/>
      <sheetName val="Special Sheet for Graeme"/>
    </sheetNames>
    <sheetDataSet>
      <sheetData sheetId="0" refreshError="1"/>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Sheet1"/>
      <sheetName val="StratDB-F"/>
      <sheetName val="OrgDB-F (2)"/>
      <sheetName val="Sheet5"/>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Sheet1"/>
      <sheetName val="StratDB-F"/>
      <sheetName val="OrgDB-F (2)"/>
      <sheetName val="Sheet5"/>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E Data"/>
      <sheetName val="2015E Data"/>
      <sheetName val="2016E Data"/>
      <sheetName val="2017E Data"/>
      <sheetName val="2018E Data"/>
      <sheetName val="StratDB-E"/>
      <sheetName val="Headings"/>
      <sheetName val="2015-2016 StratDB-E"/>
      <sheetName val="Trend Data"/>
      <sheetName val="Sheet3"/>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ivity Summary"/>
      <sheetName val="Raw data"/>
      <sheetName val="Tables"/>
      <sheetName val="1415 AFS Geodata"/>
      <sheetName val="1415 AFS Location Dashboard (Or"/>
    </sheetNames>
    <sheetDataSet>
      <sheetData sheetId="0"/>
      <sheetData sheetId="1"/>
      <sheetData sheetId="2"/>
      <sheetData sheetId="3"/>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 merged"/>
      <sheetName val="2010 merged"/>
      <sheetName val="2011 merged"/>
      <sheetName val="2012 merged"/>
      <sheetName val="2013 merged"/>
      <sheetName val="2014 merged"/>
      <sheetName val="2015 merged"/>
      <sheetName val="2016 merged"/>
      <sheetName val="OrgDB-F"/>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O135"/>
  <sheetViews>
    <sheetView zoomScale="80" zoomScaleNormal="80" workbookViewId="0">
      <pane xSplit="1" ySplit="1" topLeftCell="B110" activePane="bottomRight" state="frozen"/>
      <selection pane="bottomRight" activeCell="C150" sqref="C150"/>
      <selection pane="bottomLeft" activeCell="O30" sqref="O30"/>
      <selection pane="topRight" activeCell="O30" sqref="O30"/>
    </sheetView>
  </sheetViews>
  <sheetFormatPr defaultRowHeight="15"/>
  <cols>
    <col min="1" max="1" width="42.85546875" customWidth="1"/>
    <col min="2" max="8" width="17.5703125" customWidth="1"/>
    <col min="9" max="12" width="17.5703125" style="2" customWidth="1"/>
    <col min="13" max="24" width="17.5703125" customWidth="1"/>
    <col min="25" max="25" width="17.5703125" style="3" customWidth="1"/>
    <col min="26" max="47" width="17.5703125" customWidth="1"/>
    <col min="48" max="48" width="17.5703125" style="3" customWidth="1"/>
    <col min="49" max="59" width="17.5703125" customWidth="1"/>
    <col min="60" max="60" width="17.5703125" style="3" customWidth="1"/>
    <col min="61" max="63" width="17.5703125" customWidth="1"/>
    <col min="64" max="64" width="17.5703125" style="3" customWidth="1"/>
    <col min="65" max="67" width="17.5703125" customWidth="1"/>
  </cols>
  <sheetData>
    <row r="1" customFormat="1"/>
    <row r="2" customFormat="1"/>
    <row r="3" customFormat="1"/>
    <row r="4" customFormat="1"/>
    <row r="5" customFormat="1"/>
    <row r="6" customFormat="1"/>
    <row r="7" customFormat="1"/>
    <row r="8" customFormat="1"/>
    <row r="9" customFormat="1"/>
    <row r="10" customFormat="1"/>
    <row r="11" customFormat="1"/>
    <row r="12" customFormat="1"/>
    <row r="13" customFormat="1"/>
    <row r="14" customFormat="1"/>
    <row r="15" customFormat="1"/>
    <row r="16"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spans="1:67">
      <c r="I97"/>
      <c r="J97"/>
      <c r="K97"/>
      <c r="L97"/>
      <c r="Y97"/>
      <c r="AV97"/>
      <c r="BH97"/>
      <c r="BL97"/>
    </row>
    <row r="98" spans="1:67">
      <c r="I98"/>
      <c r="J98"/>
      <c r="K98"/>
      <c r="L98"/>
      <c r="Y98"/>
      <c r="AV98"/>
      <c r="BH98"/>
      <c r="BL98"/>
    </row>
    <row r="99" spans="1:67">
      <c r="I99"/>
      <c r="J99"/>
      <c r="K99"/>
      <c r="L99"/>
      <c r="Y99"/>
      <c r="AV99"/>
      <c r="BH99"/>
      <c r="BL99"/>
    </row>
    <row r="100" spans="1:67">
      <c r="I100"/>
      <c r="J100"/>
      <c r="K100"/>
      <c r="L100"/>
      <c r="Y100"/>
      <c r="AV100"/>
      <c r="BH100"/>
      <c r="BL100"/>
    </row>
    <row r="101" spans="1:67">
      <c r="I101"/>
      <c r="J101"/>
      <c r="K101"/>
      <c r="L101"/>
      <c r="Y101"/>
      <c r="AV101"/>
      <c r="BH101"/>
      <c r="BL101"/>
    </row>
    <row r="102" spans="1:67">
      <c r="I102"/>
      <c r="J102"/>
      <c r="K102"/>
      <c r="L102"/>
      <c r="Y102"/>
      <c r="AV102"/>
      <c r="BH102"/>
      <c r="BL102"/>
    </row>
    <row r="103" spans="1:67">
      <c r="I103"/>
      <c r="J103"/>
      <c r="K103"/>
      <c r="L103"/>
      <c r="Y103"/>
      <c r="AV103"/>
      <c r="BH103"/>
      <c r="BL103"/>
    </row>
    <row r="104" spans="1:67">
      <c r="I104"/>
      <c r="J104"/>
      <c r="K104"/>
      <c r="L104"/>
      <c r="Y104"/>
      <c r="AV104"/>
      <c r="BH104"/>
      <c r="BL104"/>
    </row>
    <row r="105" spans="1:67">
      <c r="I105"/>
      <c r="J105"/>
      <c r="K105"/>
      <c r="L105"/>
      <c r="Y105"/>
      <c r="AV105"/>
      <c r="BH105"/>
      <c r="BL105"/>
    </row>
    <row r="106" spans="1:67">
      <c r="I106"/>
      <c r="J106"/>
      <c r="K106"/>
      <c r="L106"/>
      <c r="Y106"/>
      <c r="AV106"/>
      <c r="BH106"/>
      <c r="BL106"/>
    </row>
    <row r="107" spans="1:67">
      <c r="I107"/>
      <c r="J107"/>
      <c r="K107"/>
      <c r="L107"/>
      <c r="Y107"/>
      <c r="AV107"/>
      <c r="BH107"/>
      <c r="BL107"/>
    </row>
    <row r="108" spans="1:67">
      <c r="I108"/>
      <c r="J108"/>
      <c r="K108"/>
      <c r="L108"/>
      <c r="Y108"/>
      <c r="AV108"/>
      <c r="BH108"/>
      <c r="BL108"/>
    </row>
    <row r="109" spans="1:67">
      <c r="A109" s="1" t="s">
        <v>0</v>
      </c>
      <c r="B109" s="2">
        <v>107</v>
      </c>
      <c r="J109" s="2">
        <v>8785584</v>
      </c>
      <c r="K109" s="2">
        <v>4674376</v>
      </c>
      <c r="L109" s="2">
        <v>10175554.539999999</v>
      </c>
      <c r="M109" s="2">
        <v>26387630.390000001</v>
      </c>
      <c r="N109" s="2"/>
      <c r="O109" s="2">
        <v>14879925.609999999</v>
      </c>
      <c r="P109" s="2">
        <v>1390271.62</v>
      </c>
      <c r="Q109" s="2">
        <v>768479.1399999999</v>
      </c>
      <c r="R109" s="2">
        <v>1256568.0000000002</v>
      </c>
      <c r="S109" s="2">
        <v>309696.73999999987</v>
      </c>
      <c r="T109" s="2">
        <v>366445.42000000004</v>
      </c>
      <c r="U109" s="2">
        <v>641932.37999999977</v>
      </c>
      <c r="V109" s="2"/>
      <c r="W109" s="2"/>
      <c r="X109" s="2">
        <v>528256.06000000006</v>
      </c>
      <c r="Y109" s="2">
        <v>5261649.3599999994</v>
      </c>
      <c r="Z109" s="2">
        <v>2605754.0100000002</v>
      </c>
      <c r="AA109" s="2">
        <v>17236635.549999997</v>
      </c>
      <c r="AB109" s="2">
        <v>58607.180000000008</v>
      </c>
      <c r="AC109" s="2">
        <v>1690608.9900000002</v>
      </c>
      <c r="AD109" s="2">
        <v>43672.54</v>
      </c>
      <c r="AE109" s="2">
        <v>590262.70000000019</v>
      </c>
      <c r="AF109" s="2">
        <v>575292.73</v>
      </c>
      <c r="AG109" s="2">
        <v>238741.36</v>
      </c>
      <c r="AH109" s="2">
        <v>1259459.53</v>
      </c>
      <c r="AI109" s="2">
        <v>1880020.7499999998</v>
      </c>
      <c r="AJ109" s="2">
        <v>3700898.1999999997</v>
      </c>
      <c r="AK109" s="2">
        <v>13112620.800000001</v>
      </c>
      <c r="AL109" s="2">
        <v>833063.74</v>
      </c>
      <c r="AM109" s="2"/>
      <c r="AN109" s="2">
        <v>13915584.940000001</v>
      </c>
      <c r="AO109" s="2">
        <v>2013377.84</v>
      </c>
      <c r="AP109" s="2">
        <v>3918942.9</v>
      </c>
      <c r="AQ109" s="2">
        <v>3153326.07</v>
      </c>
      <c r="AR109" s="2">
        <v>168333.56</v>
      </c>
      <c r="AS109" s="2">
        <v>1520680.23</v>
      </c>
      <c r="AT109" s="2">
        <v>422319.86000000004</v>
      </c>
      <c r="AU109" s="2"/>
      <c r="AV109" s="2">
        <v>4124711.49</v>
      </c>
      <c r="AW109" s="2">
        <v>10564838.700000001</v>
      </c>
      <c r="AX109" s="2">
        <v>412121.79</v>
      </c>
      <c r="AY109" s="2">
        <v>360964.79000000004</v>
      </c>
      <c r="AZ109" s="2">
        <v>461998.8</v>
      </c>
      <c r="BA109" s="2">
        <v>95888.069999999992</v>
      </c>
      <c r="BB109" s="2">
        <v>60667.519999999997</v>
      </c>
      <c r="BC109" s="2">
        <v>2557578.94</v>
      </c>
      <c r="BD109" s="2">
        <v>780842.76</v>
      </c>
      <c r="BE109" s="2">
        <v>3006615.0300000003</v>
      </c>
      <c r="BF109" s="2">
        <v>98007.17</v>
      </c>
      <c r="BG109" s="2">
        <v>2020576.8200000005</v>
      </c>
      <c r="BH109" s="2">
        <v>20420100.390000001</v>
      </c>
      <c r="BI109" s="2">
        <v>1220742.3299999998</v>
      </c>
      <c r="BJ109" s="2">
        <v>415228.46</v>
      </c>
      <c r="BK109" s="2">
        <v>1767454.4999999998</v>
      </c>
      <c r="BL109" s="2">
        <v>3403425.2899999996</v>
      </c>
      <c r="BM109" s="2">
        <v>262947.32</v>
      </c>
      <c r="BN109" s="2">
        <v>584217.59999999998</v>
      </c>
      <c r="BO109" s="2">
        <v>8497395.5199999977</v>
      </c>
    </row>
    <row r="110" spans="1:67">
      <c r="A110" s="1" t="s">
        <v>1</v>
      </c>
      <c r="B110" s="2">
        <v>16</v>
      </c>
      <c r="J110" s="2">
        <v>1371331</v>
      </c>
      <c r="K110" s="2">
        <v>840644</v>
      </c>
      <c r="L110" s="2">
        <v>1607924.28</v>
      </c>
      <c r="M110" s="2">
        <v>2918594.13</v>
      </c>
      <c r="N110" s="2"/>
      <c r="O110" s="2">
        <v>2100463.9</v>
      </c>
      <c r="P110" s="2">
        <v>123790.65</v>
      </c>
      <c r="Q110" s="2">
        <v>81064.509999999995</v>
      </c>
      <c r="R110" s="2">
        <v>135519.60999999999</v>
      </c>
      <c r="S110" s="2">
        <v>26174.75</v>
      </c>
      <c r="T110" s="2">
        <v>36704.89</v>
      </c>
      <c r="U110" s="2">
        <v>60057.53</v>
      </c>
      <c r="V110" s="2"/>
      <c r="W110" s="2"/>
      <c r="X110" s="2">
        <v>69239.92</v>
      </c>
      <c r="Y110" s="2">
        <v>532551.86</v>
      </c>
      <c r="Z110" s="2">
        <v>112097.68</v>
      </c>
      <c r="AA110" s="2">
        <v>1730677.26</v>
      </c>
      <c r="AB110" s="2">
        <v>8937.33</v>
      </c>
      <c r="AC110" s="2">
        <v>195368.30000000002</v>
      </c>
      <c r="AD110" s="2">
        <v>14861.74</v>
      </c>
      <c r="AE110" s="2">
        <v>191454.09</v>
      </c>
      <c r="AF110" s="2">
        <v>26418.32</v>
      </c>
      <c r="AG110" s="2">
        <v>29088.460000000003</v>
      </c>
      <c r="AH110" s="2">
        <v>271981.92</v>
      </c>
      <c r="AI110" s="2">
        <v>349785.94999999995</v>
      </c>
      <c r="AJ110" s="2">
        <v>489638.26</v>
      </c>
      <c r="AK110" s="2">
        <v>2205883</v>
      </c>
      <c r="AL110" s="2">
        <v>202605.72</v>
      </c>
      <c r="AM110" s="2"/>
      <c r="AN110" s="2">
        <v>2408488.7199999997</v>
      </c>
      <c r="AO110" s="2">
        <v>61062.07</v>
      </c>
      <c r="AP110" s="2">
        <v>94654.22</v>
      </c>
      <c r="AQ110" s="2">
        <v>313904.04000000004</v>
      </c>
      <c r="AR110" s="2">
        <v>28879.56</v>
      </c>
      <c r="AS110" s="2">
        <v>75339.679999999993</v>
      </c>
      <c r="AT110" s="2">
        <v>63230.13</v>
      </c>
      <c r="AU110" s="2"/>
      <c r="AV110" s="2">
        <v>228511.44</v>
      </c>
      <c r="AW110" s="2">
        <v>1084747.7799999998</v>
      </c>
      <c r="AX110" s="2">
        <v>265110.15999999997</v>
      </c>
      <c r="AY110" s="2">
        <v>225212.37</v>
      </c>
      <c r="AZ110" s="2">
        <v>36278.400000000001</v>
      </c>
      <c r="BA110" s="2">
        <v>0</v>
      </c>
      <c r="BB110" s="2">
        <v>0</v>
      </c>
      <c r="BC110" s="2">
        <v>470000</v>
      </c>
      <c r="BD110" s="2">
        <v>6000</v>
      </c>
      <c r="BE110" s="2">
        <v>79061</v>
      </c>
      <c r="BF110" s="2">
        <v>496</v>
      </c>
      <c r="BG110" s="2">
        <v>90307.03</v>
      </c>
      <c r="BH110" s="2">
        <v>2257212.7400000002</v>
      </c>
      <c r="BI110" s="2">
        <v>80490</v>
      </c>
      <c r="BJ110" s="2">
        <v>13058.55</v>
      </c>
      <c r="BK110" s="2">
        <v>493275.64</v>
      </c>
      <c r="BL110" s="2">
        <v>586824.18999999994</v>
      </c>
      <c r="BM110" s="2">
        <v>77227</v>
      </c>
      <c r="BN110" s="2">
        <v>70354</v>
      </c>
      <c r="BO110" s="2">
        <v>1118059.48</v>
      </c>
    </row>
    <row r="111" spans="1:67">
      <c r="A111" s="1" t="s">
        <v>2</v>
      </c>
      <c r="B111" s="2">
        <v>13</v>
      </c>
      <c r="J111" s="2">
        <v>396980</v>
      </c>
      <c r="K111" s="2">
        <v>227948</v>
      </c>
      <c r="L111" s="2">
        <v>455945</v>
      </c>
      <c r="M111" s="2">
        <v>2001270.5</v>
      </c>
      <c r="N111" s="2"/>
      <c r="O111" s="2">
        <v>1354088.5200000003</v>
      </c>
      <c r="P111" s="2">
        <v>114512.85999999999</v>
      </c>
      <c r="Q111" s="2">
        <v>70141.45</v>
      </c>
      <c r="R111" s="2">
        <v>70754.91</v>
      </c>
      <c r="S111" s="2">
        <v>33797</v>
      </c>
      <c r="T111" s="2">
        <v>41622.85</v>
      </c>
      <c r="U111" s="2">
        <v>97447.8</v>
      </c>
      <c r="V111" s="2"/>
      <c r="W111" s="2"/>
      <c r="X111" s="2">
        <v>64733.82</v>
      </c>
      <c r="Y111" s="2">
        <v>493010.69000000006</v>
      </c>
      <c r="Z111" s="2">
        <v>347662.82</v>
      </c>
      <c r="AA111" s="2">
        <v>978400.62999999989</v>
      </c>
      <c r="AB111" s="2">
        <v>16517.12</v>
      </c>
      <c r="AC111" s="2">
        <v>117586.46</v>
      </c>
      <c r="AD111" s="2">
        <v>2908</v>
      </c>
      <c r="AE111" s="2">
        <v>79239.259999999995</v>
      </c>
      <c r="AF111" s="2">
        <v>30104.5</v>
      </c>
      <c r="AG111" s="2">
        <v>4594.55</v>
      </c>
      <c r="AH111" s="2">
        <v>95583.91</v>
      </c>
      <c r="AI111" s="2">
        <v>93558.65</v>
      </c>
      <c r="AJ111" s="2">
        <v>124618</v>
      </c>
      <c r="AK111" s="2">
        <v>624928</v>
      </c>
      <c r="AL111" s="2">
        <v>39312</v>
      </c>
      <c r="AM111" s="2"/>
      <c r="AN111" s="2">
        <v>664240</v>
      </c>
      <c r="AO111" s="2">
        <v>658716</v>
      </c>
      <c r="AP111" s="2">
        <v>581617.08000000007</v>
      </c>
      <c r="AQ111" s="2">
        <v>231983.9</v>
      </c>
      <c r="AR111" s="2">
        <v>11624</v>
      </c>
      <c r="AS111" s="2">
        <v>270193.14</v>
      </c>
      <c r="AT111" s="2">
        <v>54364</v>
      </c>
      <c r="AU111" s="2"/>
      <c r="AV111" s="2">
        <v>994897.14</v>
      </c>
      <c r="AW111" s="2">
        <v>448331.42</v>
      </c>
      <c r="AX111" s="2">
        <v>45998.13</v>
      </c>
      <c r="AY111" s="2">
        <v>7618.42</v>
      </c>
      <c r="AZ111" s="2">
        <v>75843.44</v>
      </c>
      <c r="BA111" s="2">
        <v>14776</v>
      </c>
      <c r="BB111" s="2">
        <v>0</v>
      </c>
      <c r="BC111" s="2">
        <v>163346</v>
      </c>
      <c r="BD111" s="2">
        <v>32131.88</v>
      </c>
      <c r="BE111" s="2">
        <v>99354</v>
      </c>
      <c r="BF111" s="2">
        <v>0</v>
      </c>
      <c r="BG111" s="2">
        <v>598350.30999999994</v>
      </c>
      <c r="BH111" s="2">
        <v>1485749.6</v>
      </c>
      <c r="BI111" s="2">
        <v>24524</v>
      </c>
      <c r="BJ111" s="2">
        <v>26387.69</v>
      </c>
      <c r="BK111" s="2">
        <v>20941</v>
      </c>
      <c r="BL111" s="2">
        <v>71852.69</v>
      </c>
      <c r="BM111" s="2">
        <v>96198</v>
      </c>
      <c r="BN111" s="2">
        <v>107794.08</v>
      </c>
      <c r="BO111" s="2">
        <v>671123.66</v>
      </c>
    </row>
    <row r="112" spans="1:67">
      <c r="A112" s="1" t="s">
        <v>3</v>
      </c>
      <c r="B112" s="2">
        <v>21</v>
      </c>
      <c r="J112" s="2">
        <v>1139571</v>
      </c>
      <c r="K112" s="2">
        <v>383560</v>
      </c>
      <c r="L112" s="2">
        <v>1170103.72</v>
      </c>
      <c r="M112" s="2">
        <v>2554624.8600000003</v>
      </c>
      <c r="N112" s="2"/>
      <c r="O112" s="2">
        <v>1458726.2700000003</v>
      </c>
      <c r="P112" s="2">
        <v>396273.14</v>
      </c>
      <c r="Q112" s="2">
        <v>69790.14</v>
      </c>
      <c r="R112" s="2">
        <v>61204.45</v>
      </c>
      <c r="S112" s="2">
        <v>41167.97</v>
      </c>
      <c r="T112" s="2">
        <v>50564.810000000005</v>
      </c>
      <c r="U112" s="2">
        <v>58627.319999999992</v>
      </c>
      <c r="V112" s="2"/>
      <c r="W112" s="2"/>
      <c r="X112" s="2">
        <v>46978.13</v>
      </c>
      <c r="Y112" s="2">
        <v>724605.96</v>
      </c>
      <c r="Z112" s="2">
        <v>101366.26</v>
      </c>
      <c r="AA112" s="2">
        <v>301472</v>
      </c>
      <c r="AB112" s="2">
        <v>2438.34</v>
      </c>
      <c r="AC112" s="2">
        <v>63532.67</v>
      </c>
      <c r="AD112" s="2">
        <v>0</v>
      </c>
      <c r="AE112" s="2">
        <v>7308.56</v>
      </c>
      <c r="AF112" s="2">
        <v>3280</v>
      </c>
      <c r="AG112" s="2">
        <v>46430.75</v>
      </c>
      <c r="AH112" s="2">
        <v>59400.17</v>
      </c>
      <c r="AI112" s="2">
        <v>125488.84000000001</v>
      </c>
      <c r="AJ112" s="2">
        <v>192942.34999999998</v>
      </c>
      <c r="AK112" s="2">
        <v>1418969.75</v>
      </c>
      <c r="AL112" s="2">
        <v>103941.1</v>
      </c>
      <c r="AM112" s="2"/>
      <c r="AN112" s="2">
        <v>1522910.85</v>
      </c>
      <c r="AO112" s="2">
        <v>242131.52000000002</v>
      </c>
      <c r="AP112" s="2">
        <v>182142.65</v>
      </c>
      <c r="AQ112" s="2">
        <v>351804.4</v>
      </c>
      <c r="AR112" s="2">
        <v>0</v>
      </c>
      <c r="AS112" s="2">
        <v>174713</v>
      </c>
      <c r="AT112" s="2">
        <v>8964.630000000001</v>
      </c>
      <c r="AU112" s="2"/>
      <c r="AV112" s="2">
        <v>425809.15</v>
      </c>
      <c r="AW112" s="2">
        <v>17250</v>
      </c>
      <c r="AX112" s="2">
        <v>0</v>
      </c>
      <c r="AY112" s="2">
        <v>0</v>
      </c>
      <c r="AZ112" s="2">
        <v>169197.28999999998</v>
      </c>
      <c r="BA112" s="2">
        <v>5059.5599999999995</v>
      </c>
      <c r="BB112" s="2">
        <v>58287.07</v>
      </c>
      <c r="BC112" s="2">
        <v>0</v>
      </c>
      <c r="BD112" s="2">
        <v>55931.260000000009</v>
      </c>
      <c r="BE112" s="2">
        <v>300397.13</v>
      </c>
      <c r="BF112" s="2">
        <v>48743.17</v>
      </c>
      <c r="BG112" s="2">
        <v>188174.22000000003</v>
      </c>
      <c r="BH112" s="2">
        <v>843039.70000000007</v>
      </c>
      <c r="BI112" s="2">
        <v>26404.09</v>
      </c>
      <c r="BJ112" s="2">
        <v>6641.95</v>
      </c>
      <c r="BK112" s="2">
        <v>91720.260000000009</v>
      </c>
      <c r="BL112" s="2">
        <v>124766.29999999999</v>
      </c>
      <c r="BM112" s="2">
        <v>89522.32</v>
      </c>
      <c r="BN112" s="2">
        <v>44085.520000000004</v>
      </c>
      <c r="BO112" s="2">
        <v>409886.43000000005</v>
      </c>
    </row>
    <row r="113" spans="1:67">
      <c r="A113" s="1" t="s">
        <v>4</v>
      </c>
      <c r="B113" s="2">
        <v>29</v>
      </c>
      <c r="J113" s="2">
        <v>2959257</v>
      </c>
      <c r="K113" s="2">
        <v>1913025</v>
      </c>
      <c r="L113" s="2">
        <v>3701580.54</v>
      </c>
      <c r="M113" s="2">
        <v>10971854.24</v>
      </c>
      <c r="N113" s="2"/>
      <c r="O113" s="2">
        <v>6284241.75</v>
      </c>
      <c r="P113" s="2">
        <v>454307.1</v>
      </c>
      <c r="Q113" s="2">
        <v>457716.51</v>
      </c>
      <c r="R113" s="2">
        <v>747154.34000000008</v>
      </c>
      <c r="S113" s="2">
        <v>141881.00000000003</v>
      </c>
      <c r="T113" s="2">
        <v>147919.81</v>
      </c>
      <c r="U113" s="2">
        <v>336340.62000000005</v>
      </c>
      <c r="V113" s="2"/>
      <c r="W113" s="2"/>
      <c r="X113" s="2">
        <v>246690.69</v>
      </c>
      <c r="Y113" s="2">
        <v>2532010.0700000003</v>
      </c>
      <c r="Z113" s="2">
        <v>1484537.0799999998</v>
      </c>
      <c r="AA113" s="2">
        <v>9732109.0999999996</v>
      </c>
      <c r="AB113" s="2">
        <v>17078.25</v>
      </c>
      <c r="AC113" s="2">
        <v>927883.65</v>
      </c>
      <c r="AD113" s="2">
        <v>21697.8</v>
      </c>
      <c r="AE113" s="2">
        <v>253815.37</v>
      </c>
      <c r="AF113" s="2">
        <v>229275.91999999998</v>
      </c>
      <c r="AG113" s="2">
        <v>128132.86</v>
      </c>
      <c r="AH113" s="2">
        <v>316394.17999999993</v>
      </c>
      <c r="AI113" s="2">
        <v>346337.39</v>
      </c>
      <c r="AJ113" s="2">
        <v>1873456.1300000004</v>
      </c>
      <c r="AK113" s="2">
        <v>4713526</v>
      </c>
      <c r="AL113" s="2">
        <v>288592.92000000004</v>
      </c>
      <c r="AM113" s="2"/>
      <c r="AN113" s="2">
        <v>5001019.32</v>
      </c>
      <c r="AO113" s="2">
        <v>293775.39</v>
      </c>
      <c r="AP113" s="2">
        <v>1401090.95</v>
      </c>
      <c r="AQ113" s="2">
        <v>1570767.87</v>
      </c>
      <c r="AR113" s="2">
        <v>15245</v>
      </c>
      <c r="AS113" s="2">
        <v>776400.35</v>
      </c>
      <c r="AT113" s="2">
        <v>167169</v>
      </c>
      <c r="AU113" s="2"/>
      <c r="AV113" s="2">
        <v>1252589.74</v>
      </c>
      <c r="AW113" s="2">
        <v>8390556.9499999993</v>
      </c>
      <c r="AX113" s="2">
        <v>6747</v>
      </c>
      <c r="AY113" s="2">
        <v>0</v>
      </c>
      <c r="AZ113" s="2">
        <v>50500</v>
      </c>
      <c r="BA113" s="2">
        <v>48389.43</v>
      </c>
      <c r="BB113" s="2">
        <v>2380.4499999999998</v>
      </c>
      <c r="BC113" s="2">
        <v>1873518.94</v>
      </c>
      <c r="BD113" s="2">
        <v>590592.62</v>
      </c>
      <c r="BE113" s="2">
        <v>771082.11</v>
      </c>
      <c r="BF113" s="2">
        <v>1390</v>
      </c>
      <c r="BG113" s="2">
        <v>830253.6100000001</v>
      </c>
      <c r="BH113" s="2">
        <v>12565411.110000001</v>
      </c>
      <c r="BI113" s="2">
        <v>683034.97</v>
      </c>
      <c r="BJ113" s="2">
        <v>98742.1</v>
      </c>
      <c r="BK113" s="2">
        <v>554780.6</v>
      </c>
      <c r="BL113" s="2">
        <v>1336557.67</v>
      </c>
      <c r="BM113" s="2">
        <v>0</v>
      </c>
      <c r="BN113" s="2">
        <v>20000</v>
      </c>
      <c r="BO113" s="2">
        <v>4095111.67</v>
      </c>
    </row>
    <row r="114" spans="1:67">
      <c r="A114" s="1" t="s">
        <v>5</v>
      </c>
      <c r="B114" s="2">
        <v>15</v>
      </c>
      <c r="J114" s="2">
        <v>2241533</v>
      </c>
      <c r="K114" s="2">
        <v>904787</v>
      </c>
      <c r="L114" s="2">
        <v>2482772</v>
      </c>
      <c r="M114" s="2">
        <v>6370623.5499999998</v>
      </c>
      <c r="N114" s="2"/>
      <c r="O114" s="2">
        <v>2663313.4900000002</v>
      </c>
      <c r="P114" s="2">
        <v>205506</v>
      </c>
      <c r="Q114" s="2">
        <v>51432.4</v>
      </c>
      <c r="R114" s="2">
        <v>196349</v>
      </c>
      <c r="S114" s="2">
        <v>41257.85</v>
      </c>
      <c r="T114" s="2">
        <v>37572.14</v>
      </c>
      <c r="U114" s="2">
        <v>42166.53</v>
      </c>
      <c r="V114" s="2"/>
      <c r="W114" s="2"/>
      <c r="X114" s="2">
        <v>68406.899999999994</v>
      </c>
      <c r="Y114" s="2">
        <v>642690.82000000007</v>
      </c>
      <c r="Z114" s="2">
        <v>354130.88999999996</v>
      </c>
      <c r="AA114" s="2">
        <v>3293372.49</v>
      </c>
      <c r="AB114" s="2">
        <v>9805.1899999999987</v>
      </c>
      <c r="AC114" s="2">
        <v>329514.29000000004</v>
      </c>
      <c r="AD114" s="2">
        <v>3235</v>
      </c>
      <c r="AE114" s="2">
        <v>48739.82</v>
      </c>
      <c r="AF114" s="2">
        <v>254933.77000000002</v>
      </c>
      <c r="AG114" s="2">
        <v>25474.739999999998</v>
      </c>
      <c r="AH114" s="2">
        <v>392462.95000000007</v>
      </c>
      <c r="AI114" s="2">
        <v>884089.27</v>
      </c>
      <c r="AJ114" s="2">
        <v>881814.66</v>
      </c>
      <c r="AK114" s="2">
        <v>3061486.05</v>
      </c>
      <c r="AL114" s="2">
        <v>95226</v>
      </c>
      <c r="AM114" s="2"/>
      <c r="AN114" s="2">
        <v>3156712.05</v>
      </c>
      <c r="AO114" s="2">
        <v>476720.93</v>
      </c>
      <c r="AP114" s="2">
        <v>1584715</v>
      </c>
      <c r="AQ114" s="2">
        <v>463410.36</v>
      </c>
      <c r="AR114" s="2">
        <v>112585</v>
      </c>
      <c r="AS114" s="2">
        <v>85210.06</v>
      </c>
      <c r="AT114" s="2">
        <v>41518.47</v>
      </c>
      <c r="AU114" s="2"/>
      <c r="AV114" s="2">
        <v>716034.46</v>
      </c>
      <c r="AW114" s="2">
        <v>593724.48</v>
      </c>
      <c r="AX114" s="2">
        <v>50511</v>
      </c>
      <c r="AY114" s="2">
        <v>123123</v>
      </c>
      <c r="AZ114" s="2">
        <v>121032.67</v>
      </c>
      <c r="BA114" s="2">
        <v>2054.87</v>
      </c>
      <c r="BB114" s="2">
        <v>0</v>
      </c>
      <c r="BC114" s="2">
        <v>46508</v>
      </c>
      <c r="BD114" s="2">
        <v>76109</v>
      </c>
      <c r="BE114" s="2">
        <v>1219744.57</v>
      </c>
      <c r="BF114" s="2">
        <v>5537</v>
      </c>
      <c r="BG114" s="2">
        <v>236879.35</v>
      </c>
      <c r="BH114" s="2">
        <v>2475223.94</v>
      </c>
      <c r="BI114" s="2">
        <v>320646.7</v>
      </c>
      <c r="BJ114" s="2">
        <v>136428.63999999998</v>
      </c>
      <c r="BK114" s="2">
        <v>495190</v>
      </c>
      <c r="BL114" s="2">
        <v>952265.34000000008</v>
      </c>
      <c r="BM114" s="2">
        <v>0</v>
      </c>
      <c r="BN114" s="2">
        <v>319984</v>
      </c>
      <c r="BO114" s="2">
        <v>1715663.25</v>
      </c>
    </row>
    <row r="115" spans="1:67">
      <c r="A115" s="1" t="s">
        <v>6</v>
      </c>
      <c r="B115" s="2">
        <v>5</v>
      </c>
      <c r="J115" s="2">
        <v>216599</v>
      </c>
      <c r="K115" s="2">
        <v>124454</v>
      </c>
      <c r="L115" s="2">
        <v>240603</v>
      </c>
      <c r="M115" s="2">
        <v>401563.46</v>
      </c>
      <c r="N115" s="2"/>
      <c r="O115" s="2">
        <v>224144.97999999998</v>
      </c>
      <c r="P115" s="2">
        <v>34377.800000000003</v>
      </c>
      <c r="Q115" s="2">
        <v>8113.33</v>
      </c>
      <c r="R115" s="2">
        <v>2745.69</v>
      </c>
      <c r="S115" s="2">
        <v>5742.64</v>
      </c>
      <c r="T115" s="2">
        <v>3803.13</v>
      </c>
      <c r="U115" s="2">
        <v>14350.71</v>
      </c>
      <c r="V115" s="2"/>
      <c r="W115" s="2"/>
      <c r="X115" s="2">
        <v>7442.8</v>
      </c>
      <c r="Y115" s="2">
        <v>76576.100000000006</v>
      </c>
      <c r="Z115" s="2">
        <v>37447.14</v>
      </c>
      <c r="AA115" s="2">
        <v>171351.35</v>
      </c>
      <c r="AB115" s="2">
        <v>110</v>
      </c>
      <c r="AC115" s="2">
        <v>14825.54</v>
      </c>
      <c r="AD115" s="2">
        <v>970</v>
      </c>
      <c r="AE115" s="2">
        <v>2485.6999999999998</v>
      </c>
      <c r="AF115" s="2">
        <v>14111.02</v>
      </c>
      <c r="AG115" s="2">
        <v>1931</v>
      </c>
      <c r="AH115" s="2">
        <v>32970.620000000003</v>
      </c>
      <c r="AI115" s="2">
        <v>16500.650000000001</v>
      </c>
      <c r="AJ115" s="2">
        <v>44405.1</v>
      </c>
      <c r="AK115" s="2">
        <v>341050</v>
      </c>
      <c r="AL115" s="2">
        <v>43331</v>
      </c>
      <c r="AM115" s="2"/>
      <c r="AN115" s="2">
        <v>384381</v>
      </c>
      <c r="AO115" s="2">
        <v>21212.6</v>
      </c>
      <c r="AP115" s="2">
        <v>5353</v>
      </c>
      <c r="AQ115" s="2">
        <v>58105</v>
      </c>
      <c r="AR115" s="2">
        <v>0</v>
      </c>
      <c r="AS115" s="2">
        <v>4512</v>
      </c>
      <c r="AT115" s="2">
        <v>3821.5299999999997</v>
      </c>
      <c r="AU115" s="2"/>
      <c r="AV115" s="2">
        <v>29546.129999999997</v>
      </c>
      <c r="AW115" s="2">
        <v>8952.42</v>
      </c>
      <c r="AX115" s="2">
        <v>1912</v>
      </c>
      <c r="AY115" s="2">
        <v>5011</v>
      </c>
      <c r="AZ115" s="2">
        <v>3100</v>
      </c>
      <c r="BA115" s="2">
        <v>0</v>
      </c>
      <c r="BB115" s="2">
        <v>0</v>
      </c>
      <c r="BC115" s="2">
        <v>0</v>
      </c>
      <c r="BD115" s="2">
        <v>12348</v>
      </c>
      <c r="BE115" s="2">
        <v>65377.42</v>
      </c>
      <c r="BF115" s="2">
        <v>0</v>
      </c>
      <c r="BG115" s="2">
        <v>15103.76</v>
      </c>
      <c r="BH115" s="2">
        <v>111804.6</v>
      </c>
      <c r="BI115" s="2">
        <v>0</v>
      </c>
      <c r="BJ115" s="2">
        <v>5321.38</v>
      </c>
      <c r="BK115" s="2">
        <v>17736</v>
      </c>
      <c r="BL115" s="2">
        <v>23057.38</v>
      </c>
      <c r="BM115" s="2">
        <v>0</v>
      </c>
      <c r="BN115" s="2">
        <v>0</v>
      </c>
      <c r="BO115" s="2">
        <v>120319.56</v>
      </c>
    </row>
    <row r="116" spans="1:67">
      <c r="A116" s="1" t="s">
        <v>7</v>
      </c>
      <c r="B116" s="2">
        <v>4</v>
      </c>
      <c r="J116" s="2">
        <v>199899</v>
      </c>
      <c r="K116" s="2">
        <v>126850</v>
      </c>
      <c r="L116" s="2">
        <v>216646</v>
      </c>
      <c r="M116" s="2">
        <v>613209.65</v>
      </c>
      <c r="N116" s="2"/>
      <c r="O116" s="2">
        <v>436911.7</v>
      </c>
      <c r="P116" s="2">
        <v>41259.020000000004</v>
      </c>
      <c r="Q116" s="2">
        <v>15909.8</v>
      </c>
      <c r="R116" s="2">
        <v>12648</v>
      </c>
      <c r="S116" s="2">
        <v>12108.95</v>
      </c>
      <c r="T116" s="2">
        <v>39946.79</v>
      </c>
      <c r="U116" s="2">
        <v>14773.869999999999</v>
      </c>
      <c r="V116" s="2"/>
      <c r="W116" s="2"/>
      <c r="X116" s="2">
        <v>6877.71</v>
      </c>
      <c r="Y116" s="2">
        <v>143524.14000000001</v>
      </c>
      <c r="Z116" s="2">
        <v>50898.97</v>
      </c>
      <c r="AA116" s="2">
        <v>339798.72</v>
      </c>
      <c r="AB116" s="2">
        <v>3163.95</v>
      </c>
      <c r="AC116" s="2">
        <v>18874.079999999998</v>
      </c>
      <c r="AD116" s="2">
        <v>0</v>
      </c>
      <c r="AE116" s="2">
        <v>6735.9</v>
      </c>
      <c r="AF116" s="2">
        <v>9617.2000000000007</v>
      </c>
      <c r="AG116" s="2">
        <v>190</v>
      </c>
      <c r="AH116" s="2">
        <v>65506.25</v>
      </c>
      <c r="AI116" s="2">
        <v>40215</v>
      </c>
      <c r="AJ116" s="2">
        <v>15162.7</v>
      </c>
      <c r="AK116" s="2">
        <v>326746</v>
      </c>
      <c r="AL116" s="2">
        <v>4800</v>
      </c>
      <c r="AM116" s="2"/>
      <c r="AN116" s="2">
        <v>302546</v>
      </c>
      <c r="AO116" s="2">
        <v>259759.33</v>
      </c>
      <c r="AP116" s="2">
        <v>37230</v>
      </c>
      <c r="AQ116" s="2">
        <v>33053</v>
      </c>
      <c r="AR116" s="2">
        <v>0</v>
      </c>
      <c r="AS116" s="2">
        <v>95771</v>
      </c>
      <c r="AT116" s="2">
        <v>83252.099999999991</v>
      </c>
      <c r="AU116" s="2"/>
      <c r="AV116" s="2">
        <v>438782.43</v>
      </c>
      <c r="AW116" s="2">
        <v>17633.650000000001</v>
      </c>
      <c r="AX116" s="2">
        <v>0</v>
      </c>
      <c r="AY116" s="2">
        <v>0</v>
      </c>
      <c r="AZ116" s="2">
        <v>0</v>
      </c>
      <c r="BA116" s="2">
        <v>25608.21</v>
      </c>
      <c r="BB116" s="2">
        <v>0</v>
      </c>
      <c r="BC116" s="2">
        <v>4206</v>
      </c>
      <c r="BD116" s="2">
        <v>3870</v>
      </c>
      <c r="BE116" s="2">
        <v>72881.8</v>
      </c>
      <c r="BF116" s="2">
        <v>39419</v>
      </c>
      <c r="BG116" s="2">
        <v>60877.54</v>
      </c>
      <c r="BH116" s="2">
        <v>224496.2</v>
      </c>
      <c r="BI116" s="2">
        <v>40609.57</v>
      </c>
      <c r="BJ116" s="2">
        <v>11834.15</v>
      </c>
      <c r="BK116" s="2">
        <v>2500</v>
      </c>
      <c r="BL116" s="2">
        <v>54943.72</v>
      </c>
      <c r="BM116" s="2">
        <v>0</v>
      </c>
      <c r="BN116" s="2">
        <v>0</v>
      </c>
      <c r="BO116" s="2">
        <v>141657.77000000002</v>
      </c>
    </row>
    <row r="117" spans="1:67">
      <c r="A117" t="s">
        <v>8</v>
      </c>
      <c r="B117" s="2">
        <v>4</v>
      </c>
      <c r="J117" s="2">
        <v>260414</v>
      </c>
      <c r="K117" s="2">
        <v>153108</v>
      </c>
      <c r="L117" s="2">
        <v>299980</v>
      </c>
      <c r="M117" s="2">
        <v>555890</v>
      </c>
      <c r="N117" s="2"/>
      <c r="O117" s="2">
        <v>358035</v>
      </c>
      <c r="P117" s="2">
        <v>20245.05</v>
      </c>
      <c r="Q117" s="2">
        <v>14311</v>
      </c>
      <c r="R117" s="2">
        <v>30192</v>
      </c>
      <c r="S117" s="2">
        <v>7566.58</v>
      </c>
      <c r="T117" s="2">
        <v>8311</v>
      </c>
      <c r="U117" s="2">
        <v>18168</v>
      </c>
      <c r="V117" s="2"/>
      <c r="W117" s="2"/>
      <c r="X117" s="2">
        <v>17886.09</v>
      </c>
      <c r="Y117" s="2">
        <v>116679.72</v>
      </c>
      <c r="Z117" s="2">
        <v>117613.17</v>
      </c>
      <c r="AA117" s="2">
        <v>689454</v>
      </c>
      <c r="AB117" s="2">
        <v>557</v>
      </c>
      <c r="AC117" s="2">
        <v>23024</v>
      </c>
      <c r="AD117" s="2">
        <v>0</v>
      </c>
      <c r="AE117" s="2">
        <v>484</v>
      </c>
      <c r="AF117" s="2">
        <v>7552</v>
      </c>
      <c r="AG117" s="2">
        <v>2899</v>
      </c>
      <c r="AH117" s="2">
        <v>25159.53</v>
      </c>
      <c r="AI117" s="2">
        <v>24045</v>
      </c>
      <c r="AJ117" s="2">
        <v>78861</v>
      </c>
      <c r="AK117" s="2">
        <v>420032</v>
      </c>
      <c r="AL117" s="2">
        <v>55255</v>
      </c>
      <c r="AM117" s="2"/>
      <c r="AN117" s="2">
        <v>475287</v>
      </c>
      <c r="AO117" s="2">
        <v>0</v>
      </c>
      <c r="AP117" s="2">
        <v>32140</v>
      </c>
      <c r="AQ117" s="2">
        <v>130297.5</v>
      </c>
      <c r="AR117" s="2">
        <v>0</v>
      </c>
      <c r="AS117" s="2">
        <v>38541</v>
      </c>
      <c r="AT117" s="2">
        <v>0</v>
      </c>
      <c r="AU117" s="2"/>
      <c r="AV117" s="2">
        <v>38541</v>
      </c>
      <c r="AW117" s="2">
        <v>3642</v>
      </c>
      <c r="AX117" s="2">
        <v>41843.5</v>
      </c>
      <c r="AY117" s="2">
        <v>0</v>
      </c>
      <c r="AZ117" s="2">
        <v>6047</v>
      </c>
      <c r="BA117" s="2">
        <v>0</v>
      </c>
      <c r="BB117" s="2">
        <v>0</v>
      </c>
      <c r="BC117" s="2">
        <v>0</v>
      </c>
      <c r="BD117" s="2">
        <v>3860</v>
      </c>
      <c r="BE117" s="2">
        <v>398717</v>
      </c>
      <c r="BF117" s="2">
        <v>2422</v>
      </c>
      <c r="BG117" s="2">
        <v>631</v>
      </c>
      <c r="BH117" s="2">
        <v>457162.5</v>
      </c>
      <c r="BI117" s="2">
        <v>45033</v>
      </c>
      <c r="BJ117" s="2">
        <v>116814</v>
      </c>
      <c r="BK117" s="2">
        <v>91311</v>
      </c>
      <c r="BL117" s="2">
        <v>253158</v>
      </c>
      <c r="BM117" s="2">
        <v>0</v>
      </c>
      <c r="BN117" s="2">
        <v>22000</v>
      </c>
      <c r="BO117" s="2">
        <v>225573.7</v>
      </c>
    </row>
    <row r="118" spans="1:67">
      <c r="A118" s="1" t="s">
        <v>9</v>
      </c>
      <c r="B118" s="2">
        <v>48</v>
      </c>
      <c r="J118" s="2">
        <v>1626693</v>
      </c>
      <c r="K118" s="2">
        <v>806420</v>
      </c>
      <c r="L118" s="2">
        <v>1834296.6600000001</v>
      </c>
      <c r="M118" s="2">
        <v>3261896.79</v>
      </c>
      <c r="N118" s="2"/>
      <c r="O118" s="2">
        <v>1549548.8500000003</v>
      </c>
      <c r="P118" s="2">
        <v>385395.02</v>
      </c>
      <c r="Q118" s="2">
        <v>43399.229999999996</v>
      </c>
      <c r="R118" s="2">
        <v>23544.899999999998</v>
      </c>
      <c r="S118" s="2">
        <v>45360.970000000008</v>
      </c>
      <c r="T118" s="2">
        <v>67795.59</v>
      </c>
      <c r="U118" s="2">
        <v>82866.070000000007</v>
      </c>
      <c r="V118" s="2"/>
      <c r="W118" s="2"/>
      <c r="X118" s="2">
        <v>95734.680000000008</v>
      </c>
      <c r="Y118" s="2">
        <v>744096.46</v>
      </c>
      <c r="Z118" s="2">
        <v>214225.80000000002</v>
      </c>
      <c r="AA118" s="2">
        <v>1405685.5599999998</v>
      </c>
      <c r="AB118" s="2">
        <v>26604.1</v>
      </c>
      <c r="AC118" s="2">
        <v>109606.81000000001</v>
      </c>
      <c r="AD118" s="2">
        <v>15819</v>
      </c>
      <c r="AE118" s="2">
        <v>37213.440000000002</v>
      </c>
      <c r="AF118" s="2">
        <v>134765.77000000002</v>
      </c>
      <c r="AG118" s="2">
        <v>36607.19</v>
      </c>
      <c r="AH118" s="2">
        <v>287470.67</v>
      </c>
      <c r="AI118" s="2">
        <v>231060.08999999997</v>
      </c>
      <c r="AJ118" s="2">
        <v>336534.82000000007</v>
      </c>
      <c r="AK118" s="2">
        <v>2251987.25</v>
      </c>
      <c r="AL118" s="2">
        <v>213704.32000000001</v>
      </c>
      <c r="AM118" s="2"/>
      <c r="AN118" s="2">
        <v>2436691.5699999998</v>
      </c>
      <c r="AO118" s="2">
        <v>197533.89</v>
      </c>
      <c r="AP118" s="2">
        <v>206149.32</v>
      </c>
      <c r="AQ118" s="2">
        <v>473665</v>
      </c>
      <c r="AR118" s="2">
        <v>3879.56</v>
      </c>
      <c r="AS118" s="2">
        <v>139624</v>
      </c>
      <c r="AT118" s="2">
        <v>52451.810000000005</v>
      </c>
      <c r="AU118" s="2"/>
      <c r="AV118" s="2">
        <v>393489.26</v>
      </c>
      <c r="AW118" s="2">
        <v>335589.22000000003</v>
      </c>
      <c r="AX118" s="2">
        <v>87578.959999999992</v>
      </c>
      <c r="AY118" s="2">
        <v>22672.87</v>
      </c>
      <c r="AZ118" s="2">
        <v>243704.13</v>
      </c>
      <c r="BA118" s="2">
        <v>24789.809999999998</v>
      </c>
      <c r="BB118" s="2">
        <v>57042.07</v>
      </c>
      <c r="BC118" s="2">
        <v>369</v>
      </c>
      <c r="BD118" s="2">
        <v>68502.260000000009</v>
      </c>
      <c r="BE118" s="2">
        <v>311740.68</v>
      </c>
      <c r="BF118" s="2">
        <v>13316</v>
      </c>
      <c r="BG118" s="2">
        <v>122138.04000000001</v>
      </c>
      <c r="BH118" s="2">
        <v>1287443.0399999998</v>
      </c>
      <c r="BI118" s="2">
        <v>80863.26999999999</v>
      </c>
      <c r="BJ118" s="2">
        <v>50522.95</v>
      </c>
      <c r="BK118" s="2">
        <v>342108.7</v>
      </c>
      <c r="BL118" s="2">
        <v>473494.92</v>
      </c>
      <c r="BM118" s="2">
        <v>258315.5</v>
      </c>
      <c r="BN118" s="2">
        <v>234027.91</v>
      </c>
      <c r="BO118" s="2">
        <v>954475.02</v>
      </c>
    </row>
    <row r="119" spans="1:67">
      <c r="A119" s="1" t="s">
        <v>10</v>
      </c>
      <c r="B119" s="2">
        <v>49</v>
      </c>
      <c r="J119" s="2">
        <v>3831429</v>
      </c>
      <c r="K119" s="2">
        <v>2139440</v>
      </c>
      <c r="L119" s="2">
        <v>4090747.88</v>
      </c>
      <c r="M119" s="2">
        <v>10133244.600000001</v>
      </c>
      <c r="N119" s="2"/>
      <c r="O119" s="2">
        <v>6756775.9499999993</v>
      </c>
      <c r="P119" s="2">
        <v>828076.59</v>
      </c>
      <c r="Q119" s="2">
        <v>277604.56</v>
      </c>
      <c r="R119" s="2">
        <v>308497.65999999997</v>
      </c>
      <c r="S119" s="2">
        <v>135485.32999999999</v>
      </c>
      <c r="T119" s="2">
        <v>168016.07999999996</v>
      </c>
      <c r="U119" s="2">
        <v>304306.53000000003</v>
      </c>
      <c r="V119" s="2"/>
      <c r="W119" s="2"/>
      <c r="X119" s="2">
        <v>176706.88</v>
      </c>
      <c r="Y119" s="2">
        <v>2198693.6300000004</v>
      </c>
      <c r="Z119" s="2">
        <v>867440.61</v>
      </c>
      <c r="AA119" s="2">
        <v>5534907.0299999984</v>
      </c>
      <c r="AB119" s="2">
        <v>28362.18</v>
      </c>
      <c r="AC119" s="2">
        <v>542161.44000000006</v>
      </c>
      <c r="AD119" s="2">
        <v>10563.54</v>
      </c>
      <c r="AE119" s="2">
        <v>68240.909999999989</v>
      </c>
      <c r="AF119" s="2">
        <v>206208.27999999997</v>
      </c>
      <c r="AG119" s="2">
        <v>95601.88</v>
      </c>
      <c r="AH119" s="2">
        <v>719386.71</v>
      </c>
      <c r="AI119" s="2">
        <v>796361.40999999992</v>
      </c>
      <c r="AJ119" s="2">
        <v>1713823.5200000003</v>
      </c>
      <c r="AK119" s="2">
        <v>5922653.5499999998</v>
      </c>
      <c r="AL119" s="2">
        <v>432114.92000000004</v>
      </c>
      <c r="AM119" s="2"/>
      <c r="AN119" s="2">
        <v>6353668.8700000001</v>
      </c>
      <c r="AO119" s="2">
        <v>1746365.56</v>
      </c>
      <c r="AP119" s="2">
        <v>1797284.58</v>
      </c>
      <c r="AQ119" s="2">
        <v>1442200.0699999998</v>
      </c>
      <c r="AR119" s="2">
        <v>51869</v>
      </c>
      <c r="AS119" s="2">
        <v>1041349.2300000001</v>
      </c>
      <c r="AT119" s="2">
        <v>353493.05</v>
      </c>
      <c r="AU119" s="2"/>
      <c r="AV119" s="2">
        <v>3193076.8400000003</v>
      </c>
      <c r="AW119" s="2">
        <v>1038777.99</v>
      </c>
      <c r="AX119" s="2">
        <v>291678.82999999996</v>
      </c>
      <c r="AY119" s="2">
        <v>294291.92000000004</v>
      </c>
      <c r="AZ119" s="2">
        <v>213464.66999999998</v>
      </c>
      <c r="BA119" s="2">
        <v>22800.83</v>
      </c>
      <c r="BB119" s="2">
        <v>2306</v>
      </c>
      <c r="BC119" s="2">
        <v>476440</v>
      </c>
      <c r="BD119" s="2">
        <v>415064.88</v>
      </c>
      <c r="BE119" s="2">
        <v>1191969.27</v>
      </c>
      <c r="BF119" s="2">
        <v>84374.17</v>
      </c>
      <c r="BG119" s="2">
        <v>851381.47000000009</v>
      </c>
      <c r="BH119" s="2">
        <v>4882550.0299999993</v>
      </c>
      <c r="BI119" s="2">
        <v>363781.09</v>
      </c>
      <c r="BJ119" s="2">
        <v>230341.77000000002</v>
      </c>
      <c r="BK119" s="2">
        <v>969758.8</v>
      </c>
      <c r="BL119" s="2">
        <v>1563881.6600000001</v>
      </c>
      <c r="BM119" s="2">
        <v>4631.82</v>
      </c>
      <c r="BN119" s="2">
        <v>75205.69</v>
      </c>
      <c r="BO119" s="2">
        <v>3503419.3499999996</v>
      </c>
    </row>
    <row r="120" spans="1:67">
      <c r="A120" s="1" t="s">
        <v>11</v>
      </c>
      <c r="B120" s="2">
        <v>10</v>
      </c>
      <c r="J120" s="2">
        <v>3327462</v>
      </c>
      <c r="K120" s="2">
        <v>1728516</v>
      </c>
      <c r="L120" s="2">
        <v>4250510</v>
      </c>
      <c r="M120" s="2">
        <v>12992489</v>
      </c>
      <c r="N120" s="2"/>
      <c r="O120" s="2">
        <v>6573600.8100000005</v>
      </c>
      <c r="P120" s="2">
        <v>176800.01</v>
      </c>
      <c r="Q120" s="2">
        <v>447475.35</v>
      </c>
      <c r="R120" s="2">
        <v>924525.44</v>
      </c>
      <c r="S120" s="2">
        <v>128850.44</v>
      </c>
      <c r="T120" s="2">
        <v>130633.75</v>
      </c>
      <c r="U120" s="2">
        <v>254759.78</v>
      </c>
      <c r="V120" s="2"/>
      <c r="W120" s="2"/>
      <c r="X120" s="2">
        <v>255814.5</v>
      </c>
      <c r="Y120" s="2">
        <v>2318859.27</v>
      </c>
      <c r="Z120" s="2">
        <v>1524087.6</v>
      </c>
      <c r="AA120" s="2">
        <v>10296042.960000001</v>
      </c>
      <c r="AB120" s="2">
        <v>3640.9</v>
      </c>
      <c r="AC120" s="2">
        <v>1038840.74</v>
      </c>
      <c r="AD120" s="2">
        <v>17290</v>
      </c>
      <c r="AE120" s="2">
        <v>484808.35</v>
      </c>
      <c r="AF120" s="2">
        <v>234318.68</v>
      </c>
      <c r="AG120" s="2">
        <v>106532.29000000001</v>
      </c>
      <c r="AH120" s="2">
        <v>252602.15</v>
      </c>
      <c r="AI120" s="2">
        <v>852599.25</v>
      </c>
      <c r="AJ120" s="2">
        <v>1650539.8599999999</v>
      </c>
      <c r="AK120" s="2">
        <v>4937980</v>
      </c>
      <c r="AL120" s="2">
        <v>187244.5</v>
      </c>
      <c r="AM120" s="2"/>
      <c r="AN120" s="2">
        <v>5125224.5</v>
      </c>
      <c r="AO120" s="2">
        <v>69478.39</v>
      </c>
      <c r="AP120" s="2">
        <v>1915509</v>
      </c>
      <c r="AQ120" s="2">
        <v>1237461</v>
      </c>
      <c r="AR120" s="2">
        <v>112585</v>
      </c>
      <c r="AS120" s="2">
        <v>339707</v>
      </c>
      <c r="AT120" s="2">
        <v>16375</v>
      </c>
      <c r="AU120" s="2"/>
      <c r="AV120" s="2">
        <v>538145.39</v>
      </c>
      <c r="AW120" s="2">
        <v>9190471.4900000002</v>
      </c>
      <c r="AX120" s="2">
        <v>32864</v>
      </c>
      <c r="AY120" s="2">
        <v>44000</v>
      </c>
      <c r="AZ120" s="2">
        <v>4830</v>
      </c>
      <c r="BA120" s="2">
        <v>48297.43</v>
      </c>
      <c r="BB120" s="2">
        <v>1319.45</v>
      </c>
      <c r="BC120" s="2">
        <v>2080769.94</v>
      </c>
      <c r="BD120" s="2">
        <v>297275.62</v>
      </c>
      <c r="BE120" s="2">
        <v>1502905.08</v>
      </c>
      <c r="BF120" s="2">
        <v>317</v>
      </c>
      <c r="BG120" s="2">
        <v>1047057.31</v>
      </c>
      <c r="BH120" s="2">
        <v>14250107.32</v>
      </c>
      <c r="BI120" s="2">
        <v>776097.97</v>
      </c>
      <c r="BJ120" s="2">
        <v>134363.74</v>
      </c>
      <c r="BK120" s="2">
        <v>455587</v>
      </c>
      <c r="BL120" s="2">
        <v>1366048.71</v>
      </c>
      <c r="BM120" s="2">
        <v>0</v>
      </c>
      <c r="BN120" s="2">
        <v>274984</v>
      </c>
      <c r="BO120" s="2">
        <v>4039501.15</v>
      </c>
    </row>
    <row r="123" spans="1:67">
      <c r="A123" s="1" t="s">
        <v>12</v>
      </c>
    </row>
    <row r="124" spans="1:67">
      <c r="A124" s="1" t="s">
        <v>0</v>
      </c>
      <c r="B124">
        <v>93</v>
      </c>
      <c r="J124" s="2">
        <v>7948350</v>
      </c>
      <c r="K124" s="2">
        <v>4152210</v>
      </c>
      <c r="L124" s="2">
        <v>9240849.4199999981</v>
      </c>
      <c r="M124" s="2">
        <v>24371662.689999998</v>
      </c>
      <c r="N124" s="2"/>
      <c r="O124" s="2">
        <v>13647207.189999999</v>
      </c>
      <c r="P124" s="2">
        <v>1280262.1200000001</v>
      </c>
      <c r="Q124" s="2">
        <v>735386</v>
      </c>
      <c r="R124" s="2">
        <v>1217583.56</v>
      </c>
      <c r="S124" s="2">
        <v>286766.60999999993</v>
      </c>
      <c r="T124" s="2">
        <v>343103.29000000004</v>
      </c>
      <c r="U124" s="2">
        <v>581699.12999999989</v>
      </c>
      <c r="V124" s="2">
        <v>0</v>
      </c>
      <c r="W124" s="2">
        <v>0</v>
      </c>
      <c r="X124" s="2">
        <v>512861.64</v>
      </c>
      <c r="Y124" s="2">
        <v>4957662.3499999996</v>
      </c>
      <c r="Z124" s="2">
        <v>2345498.4300000002</v>
      </c>
      <c r="AA124" s="2">
        <v>15863693.369999999</v>
      </c>
      <c r="AB124" s="2">
        <v>52462.850000000006</v>
      </c>
      <c r="AC124" s="2">
        <v>1624186.4100000006</v>
      </c>
      <c r="AD124" s="2">
        <v>35810.800000000003</v>
      </c>
      <c r="AE124" s="2">
        <v>578791.53000000014</v>
      </c>
      <c r="AF124" s="2">
        <v>544197.49</v>
      </c>
      <c r="AG124" s="2">
        <v>223911.16999999998</v>
      </c>
      <c r="AH124" s="2">
        <v>1218575.4900000002</v>
      </c>
      <c r="AI124" s="2">
        <v>1811371.7299999997</v>
      </c>
      <c r="AJ124" s="2">
        <v>3058343.2199999993</v>
      </c>
      <c r="AK124" s="2">
        <v>11784089.800000001</v>
      </c>
      <c r="AL124" s="2">
        <v>731191.24</v>
      </c>
      <c r="AM124" s="2">
        <v>0</v>
      </c>
      <c r="AN124" s="2">
        <v>12485181.440000001</v>
      </c>
      <c r="AO124" s="2">
        <v>1761136.84</v>
      </c>
      <c r="AP124" s="2">
        <v>3792304.6799999997</v>
      </c>
      <c r="AQ124" s="2">
        <v>2781191.67</v>
      </c>
      <c r="AR124" s="2">
        <v>164454</v>
      </c>
      <c r="AS124" s="2">
        <v>1461403.55</v>
      </c>
      <c r="AT124" s="2">
        <v>395746.86000000004</v>
      </c>
      <c r="AU124" s="2">
        <v>0</v>
      </c>
      <c r="AV124" s="2">
        <v>3782741.25</v>
      </c>
      <c r="AW124" s="2">
        <v>10439320.890000001</v>
      </c>
      <c r="AX124" s="2">
        <v>407335.45999999996</v>
      </c>
      <c r="AY124" s="2">
        <v>354286.46</v>
      </c>
      <c r="AZ124" s="2">
        <v>379700.39999999997</v>
      </c>
      <c r="BA124" s="2">
        <v>95888.069999999992</v>
      </c>
      <c r="BB124" s="2">
        <v>60457.52</v>
      </c>
      <c r="BC124" s="2">
        <v>2557578.94</v>
      </c>
      <c r="BD124" s="2">
        <v>779417.76</v>
      </c>
      <c r="BE124" s="2">
        <v>2706762.51</v>
      </c>
      <c r="BF124" s="2">
        <v>96121.17</v>
      </c>
      <c r="BG124" s="2">
        <v>1940013.3600000006</v>
      </c>
      <c r="BH124" s="2">
        <v>19816882.540000003</v>
      </c>
      <c r="BI124" s="2">
        <v>1137663.3299999998</v>
      </c>
      <c r="BJ124" s="2">
        <v>408061.37</v>
      </c>
      <c r="BK124" s="2">
        <v>1556745.37</v>
      </c>
      <c r="BL124" s="2">
        <v>3102470.0699999994</v>
      </c>
      <c r="BM124" s="2">
        <v>242577.32</v>
      </c>
      <c r="BN124" s="2">
        <v>578883.6</v>
      </c>
      <c r="BO124" s="2">
        <v>7513393.4900000002</v>
      </c>
    </row>
    <row r="125" spans="1:67">
      <c r="A125" s="1" t="s">
        <v>1</v>
      </c>
      <c r="B125">
        <v>12</v>
      </c>
      <c r="J125" s="2">
        <v>1233648</v>
      </c>
      <c r="K125" s="2">
        <v>725235</v>
      </c>
      <c r="L125" s="2">
        <v>1422751.1600000001</v>
      </c>
      <c r="M125" s="2">
        <v>2485909.4300000002</v>
      </c>
      <c r="N125" s="2"/>
      <c r="O125" s="2">
        <v>1806290.52</v>
      </c>
      <c r="P125" s="2">
        <v>114317.86</v>
      </c>
      <c r="Q125" s="2">
        <v>61461.07</v>
      </c>
      <c r="R125" s="2">
        <v>117991.56</v>
      </c>
      <c r="S125" s="2">
        <v>23859.64</v>
      </c>
      <c r="T125" s="2">
        <v>27449.37</v>
      </c>
      <c r="U125" s="2">
        <v>49876.95</v>
      </c>
      <c r="V125" s="2">
        <v>0</v>
      </c>
      <c r="W125" s="2">
        <v>0</v>
      </c>
      <c r="X125" s="2">
        <v>66485.66</v>
      </c>
      <c r="Y125" s="2">
        <v>461442.11</v>
      </c>
      <c r="Z125" s="2">
        <v>90640.5</v>
      </c>
      <c r="AA125" s="2">
        <v>1554438.21</v>
      </c>
      <c r="AB125" s="2">
        <v>5152</v>
      </c>
      <c r="AC125" s="2">
        <v>184073.07</v>
      </c>
      <c r="AD125" s="2">
        <v>7000</v>
      </c>
      <c r="AE125" s="2">
        <v>189640</v>
      </c>
      <c r="AF125" s="2">
        <v>18806.32</v>
      </c>
      <c r="AG125" s="2">
        <v>24001.88</v>
      </c>
      <c r="AH125" s="2">
        <v>252444.18</v>
      </c>
      <c r="AI125" s="2">
        <v>320477.69</v>
      </c>
      <c r="AJ125" s="2">
        <v>398887.85</v>
      </c>
      <c r="AK125" s="2">
        <v>1952791</v>
      </c>
      <c r="AL125" s="2">
        <v>165814.22</v>
      </c>
      <c r="AM125" s="2">
        <v>0</v>
      </c>
      <c r="AN125" s="2">
        <v>2118605.2199999997</v>
      </c>
      <c r="AO125" s="2">
        <v>61062.07</v>
      </c>
      <c r="AP125" s="2">
        <v>93843</v>
      </c>
      <c r="AQ125" s="2">
        <v>223929.51</v>
      </c>
      <c r="AR125" s="2">
        <v>25000</v>
      </c>
      <c r="AS125" s="2">
        <v>30428</v>
      </c>
      <c r="AT125" s="2">
        <v>63230.13</v>
      </c>
      <c r="AU125" s="2">
        <v>0</v>
      </c>
      <c r="AV125" s="2">
        <v>179720.2</v>
      </c>
      <c r="AW125" s="2">
        <v>999525.23</v>
      </c>
      <c r="AX125" s="2">
        <v>260323.83</v>
      </c>
      <c r="AY125" s="2">
        <v>218534.04</v>
      </c>
      <c r="AZ125" s="2">
        <v>0</v>
      </c>
      <c r="BA125" s="2">
        <v>0</v>
      </c>
      <c r="BB125" s="2">
        <v>0</v>
      </c>
      <c r="BC125" s="2">
        <v>470000</v>
      </c>
      <c r="BD125" s="2">
        <v>6000</v>
      </c>
      <c r="BE125" s="2">
        <v>64189</v>
      </c>
      <c r="BF125" s="2">
        <v>0</v>
      </c>
      <c r="BG125" s="2">
        <v>32107.57</v>
      </c>
      <c r="BH125" s="2">
        <v>2050679.67</v>
      </c>
      <c r="BI125" s="2">
        <v>70490</v>
      </c>
      <c r="BJ125" s="2">
        <v>9331.4599999999991</v>
      </c>
      <c r="BK125" s="2">
        <v>392957.11</v>
      </c>
      <c r="BL125" s="2">
        <v>472778.57</v>
      </c>
      <c r="BM125" s="2">
        <v>77227</v>
      </c>
      <c r="BN125" s="2">
        <v>70354</v>
      </c>
      <c r="BO125" s="2">
        <v>967766.41</v>
      </c>
    </row>
    <row r="126" spans="1:67">
      <c r="A126" s="1" t="s">
        <v>2</v>
      </c>
      <c r="B126">
        <v>13</v>
      </c>
      <c r="J126" s="2">
        <v>396980</v>
      </c>
      <c r="K126" s="2">
        <v>227948</v>
      </c>
      <c r="L126" s="2">
        <v>455945</v>
      </c>
      <c r="M126" s="2">
        <v>2001270.5</v>
      </c>
      <c r="N126" s="2"/>
      <c r="O126" s="2">
        <v>1354088.5200000003</v>
      </c>
      <c r="P126" s="2">
        <v>114512.85999999999</v>
      </c>
      <c r="Q126" s="2">
        <v>70141.45</v>
      </c>
      <c r="R126" s="2">
        <v>70754.91</v>
      </c>
      <c r="S126" s="2">
        <v>33797</v>
      </c>
      <c r="T126" s="2">
        <v>41622.85</v>
      </c>
      <c r="U126" s="2">
        <v>97447.8</v>
      </c>
      <c r="V126" s="2">
        <v>0</v>
      </c>
      <c r="W126" s="2">
        <v>0</v>
      </c>
      <c r="X126" s="2">
        <v>64733.82</v>
      </c>
      <c r="Y126" s="2">
        <v>493010.69000000006</v>
      </c>
      <c r="Z126" s="2">
        <v>347662.82</v>
      </c>
      <c r="AA126" s="2">
        <v>978400.62999999989</v>
      </c>
      <c r="AB126" s="2">
        <v>16517.12</v>
      </c>
      <c r="AC126" s="2">
        <v>117586.46</v>
      </c>
      <c r="AD126" s="2">
        <v>2908</v>
      </c>
      <c r="AE126" s="2">
        <v>79239.259999999995</v>
      </c>
      <c r="AF126" s="2">
        <v>30104.5</v>
      </c>
      <c r="AG126" s="2">
        <v>4594.55</v>
      </c>
      <c r="AH126" s="2">
        <v>95583.91</v>
      </c>
      <c r="AI126" s="2">
        <v>93558.65</v>
      </c>
      <c r="AJ126" s="2">
        <v>124618</v>
      </c>
      <c r="AK126" s="2">
        <v>624928</v>
      </c>
      <c r="AL126" s="2">
        <v>39312</v>
      </c>
      <c r="AM126" s="2">
        <v>0</v>
      </c>
      <c r="AN126" s="2">
        <v>664240</v>
      </c>
      <c r="AO126" s="2">
        <v>658716</v>
      </c>
      <c r="AP126" s="2">
        <v>581617.08000000007</v>
      </c>
      <c r="AQ126" s="2">
        <v>231983.9</v>
      </c>
      <c r="AR126" s="2">
        <v>11624</v>
      </c>
      <c r="AS126" s="2">
        <v>270193.14</v>
      </c>
      <c r="AT126" s="2">
        <v>54364</v>
      </c>
      <c r="AU126" s="2">
        <v>0</v>
      </c>
      <c r="AV126" s="2">
        <v>994897.14</v>
      </c>
      <c r="AW126" s="2">
        <v>448331.42</v>
      </c>
      <c r="AX126" s="2">
        <v>45998.13</v>
      </c>
      <c r="AY126" s="2">
        <v>7618.42</v>
      </c>
      <c r="AZ126" s="2">
        <v>75843.44</v>
      </c>
      <c r="BA126" s="2">
        <v>14776</v>
      </c>
      <c r="BB126" s="2">
        <v>0</v>
      </c>
      <c r="BC126" s="2">
        <v>163346</v>
      </c>
      <c r="BD126" s="2">
        <v>32131.88</v>
      </c>
      <c r="BE126" s="2">
        <v>99354</v>
      </c>
      <c r="BF126" s="2">
        <v>0</v>
      </c>
      <c r="BG126" s="2">
        <v>598350.30999999994</v>
      </c>
      <c r="BH126" s="2">
        <v>1485749.6</v>
      </c>
      <c r="BI126" s="2">
        <v>24524</v>
      </c>
      <c r="BJ126" s="2">
        <v>26387.69</v>
      </c>
      <c r="BK126" s="2">
        <v>20941</v>
      </c>
      <c r="BL126" s="2">
        <v>71852.69</v>
      </c>
      <c r="BM126" s="2">
        <v>96198</v>
      </c>
      <c r="BN126" s="2">
        <v>107794.08</v>
      </c>
      <c r="BO126" s="2">
        <v>671123.66</v>
      </c>
    </row>
    <row r="127" spans="1:67">
      <c r="A127" s="1" t="s">
        <v>3</v>
      </c>
      <c r="B127">
        <v>18</v>
      </c>
      <c r="J127" s="2">
        <v>945843</v>
      </c>
      <c r="K127" s="2">
        <v>338491</v>
      </c>
      <c r="L127" s="2">
        <v>975512.72</v>
      </c>
      <c r="M127" s="2">
        <v>2252309.86</v>
      </c>
      <c r="N127" s="2"/>
      <c r="O127" s="2">
        <v>1248965.6200000001</v>
      </c>
      <c r="P127" s="2">
        <v>374099.83999999997</v>
      </c>
      <c r="Q127" s="2">
        <v>65336.18</v>
      </c>
      <c r="R127" s="2">
        <v>53727.06</v>
      </c>
      <c r="S127" s="2">
        <v>35778.01</v>
      </c>
      <c r="T127" s="2">
        <v>48652.020000000004</v>
      </c>
      <c r="U127" s="2">
        <v>48675.32</v>
      </c>
      <c r="V127" s="2">
        <v>0</v>
      </c>
      <c r="W127" s="2">
        <v>0</v>
      </c>
      <c r="X127" s="2">
        <v>45118.86</v>
      </c>
      <c r="Y127" s="2">
        <v>671387.29</v>
      </c>
      <c r="Z127" s="2">
        <v>87413.67</v>
      </c>
      <c r="AA127" s="2">
        <v>250759.50000000003</v>
      </c>
      <c r="AB127" s="2">
        <v>2438.34</v>
      </c>
      <c r="AC127" s="2">
        <v>38571.820000000007</v>
      </c>
      <c r="AD127" s="2">
        <v>0</v>
      </c>
      <c r="AE127" s="2">
        <v>7020.18</v>
      </c>
      <c r="AF127" s="2">
        <v>654</v>
      </c>
      <c r="AG127" s="2">
        <v>43818.600000000006</v>
      </c>
      <c r="AH127" s="2">
        <v>54333.169999999991</v>
      </c>
      <c r="AI127" s="2">
        <v>121678.96</v>
      </c>
      <c r="AJ127" s="2">
        <v>127922.28</v>
      </c>
      <c r="AK127" s="2">
        <v>1211041.75</v>
      </c>
      <c r="AL127" s="2">
        <v>73073.100000000006</v>
      </c>
      <c r="AM127" s="2">
        <v>0</v>
      </c>
      <c r="AN127" s="2">
        <v>1284114.8500000001</v>
      </c>
      <c r="AO127" s="2">
        <v>242131.52000000002</v>
      </c>
      <c r="AP127" s="2">
        <v>99997.65</v>
      </c>
      <c r="AQ127" s="2">
        <v>344350.4</v>
      </c>
      <c r="AR127" s="2">
        <v>0</v>
      </c>
      <c r="AS127" s="2">
        <v>172349</v>
      </c>
      <c r="AT127" s="2">
        <v>8964.630000000001</v>
      </c>
      <c r="AU127" s="2">
        <v>0</v>
      </c>
      <c r="AV127" s="2">
        <v>423445.15</v>
      </c>
      <c r="AW127" s="2">
        <v>17250</v>
      </c>
      <c r="AX127" s="2">
        <v>0</v>
      </c>
      <c r="AY127" s="2">
        <v>0</v>
      </c>
      <c r="AZ127" s="2">
        <v>168577.28999999998</v>
      </c>
      <c r="BA127" s="2">
        <v>5059.5599999999995</v>
      </c>
      <c r="BB127" s="2">
        <v>58287.07</v>
      </c>
      <c r="BC127" s="2">
        <v>0</v>
      </c>
      <c r="BD127" s="2">
        <v>55931.260000000009</v>
      </c>
      <c r="BE127" s="2">
        <v>200744.61</v>
      </c>
      <c r="BF127" s="2">
        <v>48743.17</v>
      </c>
      <c r="BG127" s="2">
        <v>186907.22000000003</v>
      </c>
      <c r="BH127" s="2">
        <v>741500.17999999993</v>
      </c>
      <c r="BI127" s="2">
        <v>19804.09</v>
      </c>
      <c r="BJ127" s="2">
        <v>6201.95</v>
      </c>
      <c r="BK127" s="2">
        <v>91720.260000000009</v>
      </c>
      <c r="BL127" s="2">
        <v>117726.3</v>
      </c>
      <c r="BM127" s="2">
        <v>69152.320000000007</v>
      </c>
      <c r="BN127" s="2">
        <v>38751.520000000004</v>
      </c>
      <c r="BO127" s="2">
        <v>322946.24000000005</v>
      </c>
    </row>
    <row r="128" spans="1:67">
      <c r="A128" s="1" t="s">
        <v>4</v>
      </c>
      <c r="B128">
        <v>23</v>
      </c>
      <c r="J128" s="2">
        <v>2469286</v>
      </c>
      <c r="K128" s="2">
        <v>1559042</v>
      </c>
      <c r="L128" s="2">
        <v>3173418.54</v>
      </c>
      <c r="M128" s="2">
        <v>9978738.2400000002</v>
      </c>
      <c r="N128" s="2"/>
      <c r="O128" s="2">
        <v>5750042.3600000003</v>
      </c>
      <c r="P128" s="2">
        <v>388974.68999999994</v>
      </c>
      <c r="Q128" s="2">
        <v>452996.77</v>
      </c>
      <c r="R128" s="2">
        <v>739486.34000000008</v>
      </c>
      <c r="S128" s="2">
        <v>129428.94000000002</v>
      </c>
      <c r="T128" s="2">
        <v>138270.99</v>
      </c>
      <c r="U128" s="2">
        <v>298985.95</v>
      </c>
      <c r="V128" s="2">
        <v>0</v>
      </c>
      <c r="W128" s="2">
        <v>0</v>
      </c>
      <c r="X128" s="2">
        <v>238227.8</v>
      </c>
      <c r="Y128" s="2">
        <v>2386371.48</v>
      </c>
      <c r="Z128" s="2">
        <v>1299320.27</v>
      </c>
      <c r="AA128" s="2">
        <v>8623881.4700000007</v>
      </c>
      <c r="AB128" s="2">
        <v>15340.25</v>
      </c>
      <c r="AC128" s="2">
        <v>904798.15</v>
      </c>
      <c r="AD128" s="2">
        <v>21697.8</v>
      </c>
      <c r="AE128" s="2">
        <v>244446.66999999998</v>
      </c>
      <c r="AF128" s="2">
        <v>208418.68</v>
      </c>
      <c r="AG128" s="2">
        <v>121001.4</v>
      </c>
      <c r="AH128" s="2">
        <v>302007.88</v>
      </c>
      <c r="AI128" s="2">
        <v>310806.51000000007</v>
      </c>
      <c r="AJ128" s="2">
        <v>1389505.6300000001</v>
      </c>
      <c r="AK128" s="2">
        <v>3869572</v>
      </c>
      <c r="AL128" s="2">
        <v>254379.92</v>
      </c>
      <c r="AM128" s="2">
        <v>0</v>
      </c>
      <c r="AN128" s="2">
        <v>4122852.32</v>
      </c>
      <c r="AO128" s="2">
        <v>293775.39</v>
      </c>
      <c r="AP128" s="2">
        <v>1357408.95</v>
      </c>
      <c r="AQ128" s="2">
        <v>1296062</v>
      </c>
      <c r="AR128" s="2">
        <v>15245</v>
      </c>
      <c r="AS128" s="2">
        <v>764399.35</v>
      </c>
      <c r="AT128" s="2">
        <v>167169</v>
      </c>
      <c r="AU128" s="2">
        <v>0</v>
      </c>
      <c r="AV128" s="2">
        <v>1240588.74</v>
      </c>
      <c r="AW128" s="2">
        <v>8350261.6899999995</v>
      </c>
      <c r="AX128" s="2">
        <v>6747</v>
      </c>
      <c r="AY128" s="2">
        <v>0</v>
      </c>
      <c r="AZ128" s="2">
        <v>5100</v>
      </c>
      <c r="BA128" s="2">
        <v>48389.43</v>
      </c>
      <c r="BB128" s="2">
        <v>2170.4499999999998</v>
      </c>
      <c r="BC128" s="2">
        <v>1873518.94</v>
      </c>
      <c r="BD128" s="2">
        <v>589167.62</v>
      </c>
      <c r="BE128" s="2">
        <v>585754.11</v>
      </c>
      <c r="BF128" s="2">
        <v>0</v>
      </c>
      <c r="BG128" s="2">
        <v>820936.6100000001</v>
      </c>
      <c r="BH128" s="2">
        <v>12282045.85</v>
      </c>
      <c r="BI128" s="2">
        <v>616555.97</v>
      </c>
      <c r="BJ128" s="2">
        <v>95742.1</v>
      </c>
      <c r="BK128" s="2">
        <v>444390</v>
      </c>
      <c r="BL128" s="2">
        <v>1156688.0699999998</v>
      </c>
      <c r="BM128" s="2">
        <v>0</v>
      </c>
      <c r="BN128" s="2">
        <v>20000</v>
      </c>
      <c r="BO128" s="2">
        <v>3393319.8999999994</v>
      </c>
    </row>
    <row r="129" spans="1:67">
      <c r="A129" s="1" t="s">
        <v>5</v>
      </c>
      <c r="B129">
        <v>14</v>
      </c>
      <c r="J129" s="2">
        <v>2225681</v>
      </c>
      <c r="K129" s="2">
        <v>897082</v>
      </c>
      <c r="L129" s="2">
        <v>2455993</v>
      </c>
      <c r="M129" s="2">
        <v>6082771.5499999998</v>
      </c>
      <c r="N129" s="2"/>
      <c r="O129" s="2">
        <v>2468728.4900000002</v>
      </c>
      <c r="P129" s="2">
        <v>192475</v>
      </c>
      <c r="Q129" s="2">
        <v>47116.4</v>
      </c>
      <c r="R129" s="2">
        <v>190038</v>
      </c>
      <c r="S129" s="2">
        <v>38484.85</v>
      </c>
      <c r="T129" s="2">
        <v>35047.14</v>
      </c>
      <c r="U129" s="2">
        <v>39420.53</v>
      </c>
      <c r="V129" s="2">
        <v>0</v>
      </c>
      <c r="W129" s="2">
        <v>0</v>
      </c>
      <c r="X129" s="2">
        <v>66088.899999999994</v>
      </c>
      <c r="Y129" s="2">
        <v>608670.82000000007</v>
      </c>
      <c r="Z129" s="2">
        <v>314501.88999999996</v>
      </c>
      <c r="AA129" s="2">
        <v>3255609.49</v>
      </c>
      <c r="AB129" s="2">
        <v>9184.1899999999987</v>
      </c>
      <c r="AC129" s="2">
        <v>322433.29000000004</v>
      </c>
      <c r="AD129" s="2">
        <v>3235</v>
      </c>
      <c r="AE129" s="2">
        <v>48739.82</v>
      </c>
      <c r="AF129" s="2">
        <v>254933.77000000002</v>
      </c>
      <c r="AG129" s="2">
        <v>25474.739999999998</v>
      </c>
      <c r="AH129" s="2">
        <v>390569.95000000007</v>
      </c>
      <c r="AI129" s="2">
        <v>884089.27</v>
      </c>
      <c r="AJ129" s="2">
        <v>878980.66</v>
      </c>
      <c r="AK129" s="2">
        <v>3037929.05</v>
      </c>
      <c r="AL129" s="2">
        <v>95226</v>
      </c>
      <c r="AM129" s="2">
        <v>0</v>
      </c>
      <c r="AN129" s="2">
        <v>3133155.05</v>
      </c>
      <c r="AO129" s="2">
        <v>224479.93</v>
      </c>
      <c r="AP129" s="2">
        <v>1584715</v>
      </c>
      <c r="AQ129" s="2">
        <v>463410.36</v>
      </c>
      <c r="AR129" s="2">
        <v>112585</v>
      </c>
      <c r="AS129" s="2">
        <v>85210.06</v>
      </c>
      <c r="AT129" s="2">
        <v>14945.47</v>
      </c>
      <c r="AU129" s="2">
        <v>0</v>
      </c>
      <c r="AV129" s="2">
        <v>437220.46</v>
      </c>
      <c r="AW129" s="2">
        <v>593724.48</v>
      </c>
      <c r="AX129" s="2">
        <v>50511</v>
      </c>
      <c r="AY129" s="2">
        <v>123123</v>
      </c>
      <c r="AZ129" s="2">
        <v>121032.67</v>
      </c>
      <c r="BA129" s="2">
        <v>2054.87</v>
      </c>
      <c r="BB129" s="2">
        <v>0</v>
      </c>
      <c r="BC129" s="2">
        <v>46508</v>
      </c>
      <c r="BD129" s="2">
        <v>76109</v>
      </c>
      <c r="BE129" s="2">
        <v>1219744.57</v>
      </c>
      <c r="BF129" s="2">
        <v>5537</v>
      </c>
      <c r="BG129" s="2">
        <v>225099.35</v>
      </c>
      <c r="BH129" s="2">
        <v>2463443.94</v>
      </c>
      <c r="BI129" s="2">
        <v>320646.7</v>
      </c>
      <c r="BJ129" s="2">
        <v>136428.63999999998</v>
      </c>
      <c r="BK129" s="2">
        <v>495190</v>
      </c>
      <c r="BL129" s="2">
        <v>952265.34000000008</v>
      </c>
      <c r="BM129" s="2">
        <v>0</v>
      </c>
      <c r="BN129" s="2">
        <v>319984</v>
      </c>
      <c r="BO129" s="2">
        <v>1670686.25</v>
      </c>
    </row>
    <row r="130" spans="1:67">
      <c r="A130" s="1" t="s">
        <v>6</v>
      </c>
      <c r="B130">
        <v>5</v>
      </c>
      <c r="J130" s="2">
        <v>216599</v>
      </c>
      <c r="K130" s="2">
        <v>124454</v>
      </c>
      <c r="L130" s="2">
        <v>240603</v>
      </c>
      <c r="M130" s="2">
        <v>401563.46</v>
      </c>
      <c r="N130" s="2"/>
      <c r="O130" s="2">
        <v>224144.97999999998</v>
      </c>
      <c r="P130" s="2">
        <v>34377.800000000003</v>
      </c>
      <c r="Q130" s="2">
        <v>8113.33</v>
      </c>
      <c r="R130" s="2">
        <v>2745.69</v>
      </c>
      <c r="S130" s="2">
        <v>5742.64</v>
      </c>
      <c r="T130" s="2">
        <v>3803.13</v>
      </c>
      <c r="U130" s="2">
        <v>14350.71</v>
      </c>
      <c r="V130" s="2">
        <v>0</v>
      </c>
      <c r="W130" s="2">
        <v>0</v>
      </c>
      <c r="X130" s="2">
        <v>7442.8</v>
      </c>
      <c r="Y130" s="2">
        <v>76576.100000000006</v>
      </c>
      <c r="Z130" s="2">
        <v>37447.14</v>
      </c>
      <c r="AA130" s="2">
        <v>171351.35</v>
      </c>
      <c r="AB130" s="2">
        <v>110</v>
      </c>
      <c r="AC130" s="2">
        <v>14825.54</v>
      </c>
      <c r="AD130" s="2">
        <v>970</v>
      </c>
      <c r="AE130" s="2">
        <v>2485.6999999999998</v>
      </c>
      <c r="AF130" s="2">
        <v>14111.02</v>
      </c>
      <c r="AG130" s="2">
        <v>1931</v>
      </c>
      <c r="AH130" s="2">
        <v>32970.620000000003</v>
      </c>
      <c r="AI130" s="2">
        <v>16500.650000000001</v>
      </c>
      <c r="AJ130" s="2">
        <v>44405.1</v>
      </c>
      <c r="AK130" s="2">
        <v>341050</v>
      </c>
      <c r="AL130" s="2">
        <v>43331</v>
      </c>
      <c r="AM130" s="2">
        <v>0</v>
      </c>
      <c r="AN130" s="2">
        <v>384381</v>
      </c>
      <c r="AO130" s="2">
        <v>21212.6</v>
      </c>
      <c r="AP130" s="2">
        <v>5353</v>
      </c>
      <c r="AQ130" s="2">
        <v>58105</v>
      </c>
      <c r="AR130" s="2">
        <v>0</v>
      </c>
      <c r="AS130" s="2">
        <v>4512</v>
      </c>
      <c r="AT130" s="2">
        <v>3821.5299999999997</v>
      </c>
      <c r="AU130" s="2">
        <v>0</v>
      </c>
      <c r="AV130" s="2">
        <v>29546.129999999997</v>
      </c>
      <c r="AW130" s="2">
        <v>8952.42</v>
      </c>
      <c r="AX130" s="2">
        <v>1912</v>
      </c>
      <c r="AY130" s="2">
        <v>5011</v>
      </c>
      <c r="AZ130" s="2">
        <v>3100</v>
      </c>
      <c r="BA130" s="2">
        <v>0</v>
      </c>
      <c r="BB130" s="2">
        <v>0</v>
      </c>
      <c r="BC130" s="2">
        <v>0</v>
      </c>
      <c r="BD130" s="2">
        <v>12348</v>
      </c>
      <c r="BE130" s="2">
        <v>65377.42</v>
      </c>
      <c r="BF130" s="2">
        <v>0</v>
      </c>
      <c r="BG130" s="2">
        <v>15103.76</v>
      </c>
      <c r="BH130" s="2">
        <v>111804.6</v>
      </c>
      <c r="BI130" s="2">
        <v>0</v>
      </c>
      <c r="BJ130" s="2">
        <v>5321.38</v>
      </c>
      <c r="BK130" s="2">
        <v>17736</v>
      </c>
      <c r="BL130" s="2">
        <v>23057.38</v>
      </c>
      <c r="BM130" s="2">
        <v>0</v>
      </c>
      <c r="BN130" s="2">
        <v>0</v>
      </c>
      <c r="BO130" s="2">
        <v>120319.56</v>
      </c>
    </row>
    <row r="131" spans="1:67">
      <c r="A131" s="1" t="s">
        <v>7</v>
      </c>
      <c r="B131">
        <v>4</v>
      </c>
      <c r="J131" s="2">
        <v>199899</v>
      </c>
      <c r="K131" s="2">
        <v>126850</v>
      </c>
      <c r="L131" s="2">
        <v>216646</v>
      </c>
      <c r="M131" s="2">
        <v>613209.65</v>
      </c>
      <c r="N131" s="2"/>
      <c r="O131" s="2">
        <v>436911.7</v>
      </c>
      <c r="P131" s="2">
        <v>41259.020000000004</v>
      </c>
      <c r="Q131" s="2">
        <v>15909.8</v>
      </c>
      <c r="R131" s="2">
        <v>12648</v>
      </c>
      <c r="S131" s="2">
        <v>12108.95</v>
      </c>
      <c r="T131" s="2">
        <v>39946.79</v>
      </c>
      <c r="U131" s="2">
        <v>14773.869999999999</v>
      </c>
      <c r="V131" s="2">
        <v>0</v>
      </c>
      <c r="W131" s="2">
        <v>0</v>
      </c>
      <c r="X131" s="2">
        <v>6877.71</v>
      </c>
      <c r="Y131" s="2">
        <v>143524.14000000001</v>
      </c>
      <c r="Z131" s="2">
        <v>50898.97</v>
      </c>
      <c r="AA131" s="2">
        <v>339798.72</v>
      </c>
      <c r="AB131" s="2">
        <v>3163.95</v>
      </c>
      <c r="AC131" s="2">
        <v>18874.079999999998</v>
      </c>
      <c r="AD131" s="2">
        <v>0</v>
      </c>
      <c r="AE131" s="2">
        <v>6735.9</v>
      </c>
      <c r="AF131" s="2">
        <v>9617.2000000000007</v>
      </c>
      <c r="AG131" s="2">
        <v>190</v>
      </c>
      <c r="AH131" s="2">
        <v>65506.25</v>
      </c>
      <c r="AI131" s="2">
        <v>40215</v>
      </c>
      <c r="AJ131" s="2">
        <v>15162.7</v>
      </c>
      <c r="AK131" s="2">
        <v>326746</v>
      </c>
      <c r="AL131" s="2">
        <v>4800</v>
      </c>
      <c r="AM131" s="2">
        <v>0</v>
      </c>
      <c r="AN131" s="2">
        <v>302546</v>
      </c>
      <c r="AO131" s="2">
        <v>259759.33</v>
      </c>
      <c r="AP131" s="2">
        <v>37230</v>
      </c>
      <c r="AQ131" s="2">
        <v>33053</v>
      </c>
      <c r="AR131" s="2">
        <v>0</v>
      </c>
      <c r="AS131" s="2">
        <v>95771</v>
      </c>
      <c r="AT131" s="2">
        <v>83252.099999999991</v>
      </c>
      <c r="AU131" s="2">
        <v>0</v>
      </c>
      <c r="AV131" s="2">
        <v>438782.43</v>
      </c>
      <c r="AW131" s="2">
        <v>17633.650000000001</v>
      </c>
      <c r="AX131" s="2">
        <v>0</v>
      </c>
      <c r="AY131" s="2">
        <v>0</v>
      </c>
      <c r="AZ131" s="2">
        <v>0</v>
      </c>
      <c r="BA131" s="2">
        <v>25608.21</v>
      </c>
      <c r="BB131" s="2">
        <v>0</v>
      </c>
      <c r="BC131" s="2">
        <v>4206</v>
      </c>
      <c r="BD131" s="2">
        <v>3870</v>
      </c>
      <c r="BE131" s="2">
        <v>72881.8</v>
      </c>
      <c r="BF131" s="2">
        <v>39419</v>
      </c>
      <c r="BG131" s="2">
        <v>60877.54</v>
      </c>
      <c r="BH131" s="2">
        <v>224496.2</v>
      </c>
      <c r="BI131" s="2">
        <v>40609.57</v>
      </c>
      <c r="BJ131" s="2">
        <v>11834.15</v>
      </c>
      <c r="BK131" s="2">
        <v>2500</v>
      </c>
      <c r="BL131" s="2">
        <v>54943.72</v>
      </c>
      <c r="BM131" s="2">
        <v>0</v>
      </c>
      <c r="BN131" s="2">
        <v>0</v>
      </c>
      <c r="BO131" s="2">
        <v>141657.77000000002</v>
      </c>
    </row>
    <row r="132" spans="1:67">
      <c r="A132" t="s">
        <v>8</v>
      </c>
      <c r="B132">
        <v>4</v>
      </c>
      <c r="J132" s="2">
        <v>260414</v>
      </c>
      <c r="K132" s="2">
        <v>153108</v>
      </c>
      <c r="L132" s="2">
        <v>299980</v>
      </c>
      <c r="M132" s="2">
        <v>555890</v>
      </c>
      <c r="N132" s="2"/>
      <c r="O132" s="2">
        <v>358035</v>
      </c>
      <c r="P132" s="2">
        <v>20245.05</v>
      </c>
      <c r="Q132" s="2">
        <v>14311</v>
      </c>
      <c r="R132" s="2">
        <v>30192</v>
      </c>
      <c r="S132" s="2">
        <v>7566.58</v>
      </c>
      <c r="T132" s="2">
        <v>8311</v>
      </c>
      <c r="U132" s="2">
        <v>18168</v>
      </c>
      <c r="V132" s="2">
        <v>0</v>
      </c>
      <c r="W132" s="2">
        <v>0</v>
      </c>
      <c r="X132" s="2">
        <v>17886.09</v>
      </c>
      <c r="Y132" s="2">
        <v>116679.72</v>
      </c>
      <c r="Z132" s="2">
        <v>117613.17</v>
      </c>
      <c r="AA132" s="2">
        <v>689454</v>
      </c>
      <c r="AB132" s="2">
        <v>557</v>
      </c>
      <c r="AC132" s="2">
        <v>23024</v>
      </c>
      <c r="AD132" s="2">
        <v>0</v>
      </c>
      <c r="AE132" s="2">
        <v>484</v>
      </c>
      <c r="AF132" s="2">
        <v>7552</v>
      </c>
      <c r="AG132" s="2">
        <v>2899</v>
      </c>
      <c r="AH132" s="2">
        <v>25159.53</v>
      </c>
      <c r="AI132" s="2">
        <v>24045</v>
      </c>
      <c r="AJ132" s="2">
        <v>78861</v>
      </c>
      <c r="AK132" s="2">
        <v>420032</v>
      </c>
      <c r="AL132" s="2">
        <v>55255</v>
      </c>
      <c r="AM132" s="2">
        <v>0</v>
      </c>
      <c r="AN132" s="2">
        <v>475287</v>
      </c>
      <c r="AO132" s="2">
        <v>0</v>
      </c>
      <c r="AP132" s="2">
        <v>32140</v>
      </c>
      <c r="AQ132" s="2">
        <v>130297.5</v>
      </c>
      <c r="AR132" s="2">
        <v>0</v>
      </c>
      <c r="AS132" s="2">
        <v>38541</v>
      </c>
      <c r="AT132" s="2">
        <v>0</v>
      </c>
      <c r="AU132" s="2">
        <v>0</v>
      </c>
      <c r="AV132" s="2">
        <v>38541</v>
      </c>
      <c r="AW132" s="2">
        <v>3642</v>
      </c>
      <c r="AX132" s="2">
        <v>41843.5</v>
      </c>
      <c r="AY132" s="2">
        <v>0</v>
      </c>
      <c r="AZ132" s="2">
        <v>6047</v>
      </c>
      <c r="BA132" s="2">
        <v>0</v>
      </c>
      <c r="BB132" s="2">
        <v>0</v>
      </c>
      <c r="BC132" s="2">
        <v>0</v>
      </c>
      <c r="BD132" s="2">
        <v>3860</v>
      </c>
      <c r="BE132" s="2">
        <v>398717</v>
      </c>
      <c r="BF132" s="2">
        <v>2422</v>
      </c>
      <c r="BG132" s="2">
        <v>631</v>
      </c>
      <c r="BH132" s="2">
        <v>457162.5</v>
      </c>
      <c r="BI132" s="2">
        <v>45033</v>
      </c>
      <c r="BJ132" s="2">
        <v>116814</v>
      </c>
      <c r="BK132" s="2">
        <v>91311</v>
      </c>
      <c r="BL132" s="2">
        <v>253158</v>
      </c>
      <c r="BM132" s="2">
        <v>0</v>
      </c>
      <c r="BN132" s="2">
        <v>22000</v>
      </c>
      <c r="BO132" s="2">
        <v>225573.7</v>
      </c>
    </row>
    <row r="133" spans="1:67">
      <c r="A133" s="1" t="s">
        <v>9</v>
      </c>
      <c r="B133">
        <v>42</v>
      </c>
      <c r="J133" s="2">
        <v>1403882</v>
      </c>
      <c r="K133" s="2">
        <v>691631</v>
      </c>
      <c r="L133" s="2">
        <v>1554154.54</v>
      </c>
      <c r="M133" s="2">
        <v>2773914.09</v>
      </c>
      <c r="N133" s="2"/>
      <c r="O133" s="2">
        <v>1319578.9000000001</v>
      </c>
      <c r="P133" s="2">
        <v>370194.02</v>
      </c>
      <c r="Q133" s="2">
        <v>37389.229999999996</v>
      </c>
      <c r="R133" s="2">
        <v>18526.899999999998</v>
      </c>
      <c r="S133" s="2">
        <v>41129.860000000008</v>
      </c>
      <c r="T133" s="2">
        <v>63539.430000000008</v>
      </c>
      <c r="U133" s="2">
        <v>72610.550000000017</v>
      </c>
      <c r="V133" s="2">
        <v>0</v>
      </c>
      <c r="W133" s="2">
        <v>0</v>
      </c>
      <c r="X133" s="2">
        <v>90644.420000000013</v>
      </c>
      <c r="Y133" s="2">
        <v>694034.41</v>
      </c>
      <c r="Z133" s="2">
        <v>189584.18</v>
      </c>
      <c r="AA133" s="2">
        <v>1209224.51</v>
      </c>
      <c r="AB133" s="2">
        <v>23893.599999999999</v>
      </c>
      <c r="AC133" s="2">
        <v>95725.930000000008</v>
      </c>
      <c r="AD133" s="2">
        <v>15072</v>
      </c>
      <c r="AE133" s="2">
        <v>34327.350000000006</v>
      </c>
      <c r="AF133" s="2">
        <v>127153.77</v>
      </c>
      <c r="AG133" s="2">
        <v>32547.629999999997</v>
      </c>
      <c r="AH133" s="2">
        <v>264415.93</v>
      </c>
      <c r="AI133" s="2">
        <v>197697.83</v>
      </c>
      <c r="AJ133" s="2">
        <v>269411.90000000002</v>
      </c>
      <c r="AK133" s="2">
        <v>1914387.25</v>
      </c>
      <c r="AL133" s="2">
        <v>189530.32</v>
      </c>
      <c r="AM133" s="2">
        <v>0</v>
      </c>
      <c r="AN133" s="2">
        <v>2074917.57</v>
      </c>
      <c r="AO133" s="2">
        <v>197533.89</v>
      </c>
      <c r="AP133" s="2">
        <v>185506.1</v>
      </c>
      <c r="AQ133" s="2">
        <v>338628.47</v>
      </c>
      <c r="AR133" s="2">
        <v>0</v>
      </c>
      <c r="AS133" s="2">
        <v>105529.5</v>
      </c>
      <c r="AT133" s="2">
        <v>52451.810000000005</v>
      </c>
      <c r="AU133" s="2">
        <v>0</v>
      </c>
      <c r="AV133" s="2">
        <v>355515.2</v>
      </c>
      <c r="AW133" s="2">
        <v>263978.3</v>
      </c>
      <c r="AX133" s="2">
        <v>82792.63</v>
      </c>
      <c r="AY133" s="2">
        <v>15994.54</v>
      </c>
      <c r="AZ133" s="2">
        <v>240659.13</v>
      </c>
      <c r="BA133" s="2">
        <v>24789.809999999998</v>
      </c>
      <c r="BB133" s="2">
        <v>56832.07</v>
      </c>
      <c r="BC133" s="2">
        <v>369</v>
      </c>
      <c r="BD133" s="2">
        <v>67077.260000000009</v>
      </c>
      <c r="BE133" s="2">
        <v>296868.68</v>
      </c>
      <c r="BF133" s="2">
        <v>12820</v>
      </c>
      <c r="BG133" s="2">
        <v>121731.04000000001</v>
      </c>
      <c r="BH133" s="2">
        <v>1183912.4599999997</v>
      </c>
      <c r="BI133" s="2">
        <v>75863.26999999999</v>
      </c>
      <c r="BJ133" s="2">
        <v>49767.95</v>
      </c>
      <c r="BK133" s="2">
        <v>337446.7</v>
      </c>
      <c r="BL133" s="2">
        <v>463077.92</v>
      </c>
      <c r="BM133" s="2">
        <v>237945.5</v>
      </c>
      <c r="BN133" s="2">
        <v>228693.91</v>
      </c>
      <c r="BO133" s="2">
        <v>829252.59000000008</v>
      </c>
    </row>
    <row r="134" spans="1:67">
      <c r="A134" s="1" t="s">
        <v>10</v>
      </c>
      <c r="B134">
        <v>41</v>
      </c>
      <c r="J134" s="2">
        <v>3217006</v>
      </c>
      <c r="K134" s="2">
        <v>1732063</v>
      </c>
      <c r="L134" s="2">
        <v>3436184.88</v>
      </c>
      <c r="M134" s="2">
        <v>8605259.6000000015</v>
      </c>
      <c r="N134" s="2"/>
      <c r="O134" s="2">
        <v>5754027.4800000004</v>
      </c>
      <c r="P134" s="2">
        <v>733268.09</v>
      </c>
      <c r="Q134" s="2">
        <v>250521.42000000004</v>
      </c>
      <c r="R134" s="2">
        <v>274531.22000000003</v>
      </c>
      <c r="S134" s="2">
        <v>116786.31</v>
      </c>
      <c r="T134" s="2">
        <v>148930.10999999999</v>
      </c>
      <c r="U134" s="2">
        <v>254328.8</v>
      </c>
      <c r="V134" s="2">
        <v>0</v>
      </c>
      <c r="W134" s="2">
        <v>0</v>
      </c>
      <c r="X134" s="2">
        <v>166402.72</v>
      </c>
      <c r="Y134" s="2">
        <v>1944768.6700000002</v>
      </c>
      <c r="Z134" s="2">
        <v>631826.65</v>
      </c>
      <c r="AA134" s="2">
        <v>4358425.8999999985</v>
      </c>
      <c r="AB134" s="2">
        <v>24928.350000000002</v>
      </c>
      <c r="AC134" s="2">
        <v>489619.74</v>
      </c>
      <c r="AD134" s="2">
        <v>3448.8</v>
      </c>
      <c r="AE134" s="2">
        <v>59655.83</v>
      </c>
      <c r="AF134" s="2">
        <v>182725.04</v>
      </c>
      <c r="AG134" s="2">
        <v>84831.25</v>
      </c>
      <c r="AH134" s="2">
        <v>701557.41</v>
      </c>
      <c r="AI134" s="2">
        <v>761074.64999999991</v>
      </c>
      <c r="AJ134" s="2">
        <v>1138391.4600000002</v>
      </c>
      <c r="AK134" s="2">
        <v>4931722.55</v>
      </c>
      <c r="AL134" s="2">
        <v>354416.42000000004</v>
      </c>
      <c r="AM134" s="2">
        <v>0</v>
      </c>
      <c r="AN134" s="2">
        <v>5285039.3699999992</v>
      </c>
      <c r="AO134" s="2">
        <v>1494124.56</v>
      </c>
      <c r="AP134" s="2">
        <v>1691289.58</v>
      </c>
      <c r="AQ134" s="2">
        <v>1205102.2</v>
      </c>
      <c r="AR134" s="2">
        <v>51869</v>
      </c>
      <c r="AS134" s="2">
        <v>1016167.05</v>
      </c>
      <c r="AT134" s="2">
        <v>326920.05</v>
      </c>
      <c r="AU134" s="2">
        <v>0</v>
      </c>
      <c r="AV134" s="2">
        <v>2889080.66</v>
      </c>
      <c r="AW134" s="2">
        <v>984871.1</v>
      </c>
      <c r="AX134" s="2">
        <v>291678.82999999996</v>
      </c>
      <c r="AY134" s="2">
        <v>294291.92000000004</v>
      </c>
      <c r="AZ134" s="2">
        <v>134211.26999999999</v>
      </c>
      <c r="BA134" s="2">
        <v>22800.83</v>
      </c>
      <c r="BB134" s="2">
        <v>2306</v>
      </c>
      <c r="BC134" s="2">
        <v>476440</v>
      </c>
      <c r="BD134" s="2">
        <v>415064.88</v>
      </c>
      <c r="BE134" s="2">
        <v>906988.74999999988</v>
      </c>
      <c r="BF134" s="2">
        <v>82984.17</v>
      </c>
      <c r="BG134" s="2">
        <v>771225.01000000013</v>
      </c>
      <c r="BH134" s="2">
        <v>4382862.76</v>
      </c>
      <c r="BI134" s="2">
        <v>285702.09000000003</v>
      </c>
      <c r="BJ134" s="2">
        <v>223929.68000000002</v>
      </c>
      <c r="BK134" s="2">
        <v>763711.67</v>
      </c>
      <c r="BL134" s="2">
        <v>1273343.44</v>
      </c>
      <c r="BM134" s="2">
        <v>4631.82</v>
      </c>
      <c r="BN134" s="2">
        <v>75205.69</v>
      </c>
      <c r="BO134" s="2">
        <v>2644639.75</v>
      </c>
    </row>
    <row r="135" spans="1:67">
      <c r="A135" s="1" t="s">
        <v>11</v>
      </c>
      <c r="B135">
        <v>10</v>
      </c>
      <c r="J135" s="2">
        <v>3327462</v>
      </c>
      <c r="K135" s="2">
        <v>1728516</v>
      </c>
      <c r="L135" s="2">
        <v>4250510</v>
      </c>
      <c r="M135" s="2">
        <v>12992489</v>
      </c>
      <c r="N135" s="2"/>
      <c r="O135" s="2">
        <v>6573600.8100000005</v>
      </c>
      <c r="P135" s="2">
        <v>176800.01</v>
      </c>
      <c r="Q135" s="2">
        <v>447475.35</v>
      </c>
      <c r="R135" s="2">
        <v>924525.44</v>
      </c>
      <c r="S135" s="2">
        <v>128850.44</v>
      </c>
      <c r="T135" s="2">
        <v>130633.75</v>
      </c>
      <c r="U135" s="2">
        <v>254759.78</v>
      </c>
      <c r="V135" s="2">
        <v>0</v>
      </c>
      <c r="W135" s="2">
        <v>0</v>
      </c>
      <c r="X135" s="2">
        <v>255814.5</v>
      </c>
      <c r="Y135" s="2">
        <v>2318859.27</v>
      </c>
      <c r="Z135" s="2">
        <v>1524087.6</v>
      </c>
      <c r="AA135" s="2">
        <v>10296042.960000001</v>
      </c>
      <c r="AB135" s="2">
        <v>3640.9</v>
      </c>
      <c r="AC135" s="2">
        <v>1038840.74</v>
      </c>
      <c r="AD135" s="2">
        <v>17290</v>
      </c>
      <c r="AE135" s="2">
        <v>484808.35</v>
      </c>
      <c r="AF135" s="2">
        <v>234318.68</v>
      </c>
      <c r="AG135" s="2">
        <v>106532.29000000001</v>
      </c>
      <c r="AH135" s="2">
        <v>252602.15</v>
      </c>
      <c r="AI135" s="2">
        <v>852599.25</v>
      </c>
      <c r="AJ135" s="2">
        <v>1650539.8599999999</v>
      </c>
      <c r="AK135" s="2">
        <v>4937980</v>
      </c>
      <c r="AL135" s="2">
        <v>187244.5</v>
      </c>
      <c r="AM135" s="2">
        <v>0</v>
      </c>
      <c r="AN135" s="2">
        <v>5125224.5</v>
      </c>
      <c r="AO135" s="2">
        <v>69478.39</v>
      </c>
      <c r="AP135" s="2">
        <v>1915509</v>
      </c>
      <c r="AQ135" s="2">
        <v>1237461</v>
      </c>
      <c r="AR135" s="2">
        <v>112585</v>
      </c>
      <c r="AS135" s="2">
        <v>339707</v>
      </c>
      <c r="AT135" s="2">
        <v>16375</v>
      </c>
      <c r="AU135" s="2">
        <v>0</v>
      </c>
      <c r="AV135" s="2">
        <v>538145.39</v>
      </c>
      <c r="AW135" s="2">
        <v>9190471.4900000002</v>
      </c>
      <c r="AX135" s="2">
        <v>32864</v>
      </c>
      <c r="AY135" s="2">
        <v>44000</v>
      </c>
      <c r="AZ135" s="2">
        <v>4830</v>
      </c>
      <c r="BA135" s="2">
        <v>48297.43</v>
      </c>
      <c r="BB135" s="2">
        <v>1319.45</v>
      </c>
      <c r="BC135" s="2">
        <v>2080769.94</v>
      </c>
      <c r="BD135" s="2">
        <v>297275.62</v>
      </c>
      <c r="BE135" s="2">
        <v>1502905.08</v>
      </c>
      <c r="BF135" s="2">
        <v>317</v>
      </c>
      <c r="BG135" s="2">
        <v>1047057.31</v>
      </c>
      <c r="BH135" s="2">
        <v>14250107.32</v>
      </c>
      <c r="BI135" s="2">
        <v>776097.97</v>
      </c>
      <c r="BJ135" s="2">
        <v>134363.74</v>
      </c>
      <c r="BK135" s="2">
        <v>455587</v>
      </c>
      <c r="BL135" s="2">
        <v>1366048.71</v>
      </c>
      <c r="BM135" s="2">
        <v>0</v>
      </c>
      <c r="BN135" s="2">
        <v>274984</v>
      </c>
      <c r="BO135" s="2">
        <v>4039501.15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O234"/>
  <sheetViews>
    <sheetView topLeftCell="A85" zoomScale="80" zoomScaleNormal="80" workbookViewId="0">
      <selection activeCell="E101" sqref="E101"/>
    </sheetView>
  </sheetViews>
  <sheetFormatPr defaultRowHeight="14.25"/>
  <cols>
    <col min="1" max="1" width="51.7109375" style="4" customWidth="1"/>
    <col min="2" max="2" width="12.5703125" style="4" customWidth="1"/>
    <col min="3" max="8" width="6.28515625" style="4" customWidth="1"/>
    <col min="9" max="9" width="17.42578125" style="4" customWidth="1"/>
    <col min="10" max="13" width="6.42578125" style="4" customWidth="1"/>
    <col min="14" max="14" width="15.140625" style="4" customWidth="1"/>
    <col min="15" max="15" width="16.5703125" style="4" customWidth="1"/>
    <col min="16" max="25" width="15.5703125" style="4" customWidth="1"/>
    <col min="26" max="26" width="15.5703125" style="7" customWidth="1"/>
    <col min="27" max="35" width="15.5703125" style="4" customWidth="1"/>
    <col min="36" max="36" width="15.5703125" style="7" customWidth="1"/>
    <col min="37" max="47" width="15.5703125" style="4" customWidth="1"/>
    <col min="48" max="48" width="15.5703125" style="7" customWidth="1"/>
    <col min="49" max="59" width="15.5703125" style="4" customWidth="1"/>
    <col min="60" max="60" width="15.5703125" style="7" customWidth="1"/>
    <col min="61" max="67" width="15.5703125" style="4" customWidth="1"/>
    <col min="68" max="16384" width="9.140625" style="4"/>
  </cols>
  <sheetData>
    <row r="1" s="5" customFormat="1" ht="12.75"/>
    <row r="2" s="5" customFormat="1" ht="12.75"/>
    <row r="3" s="5" customFormat="1" ht="12.75"/>
    <row r="4" s="5" customFormat="1" ht="12.75"/>
    <row r="5" s="5" customFormat="1" ht="12.75"/>
    <row r="6" s="5" customFormat="1" ht="12.75"/>
    <row r="7" s="5" customFormat="1" ht="12.75"/>
    <row r="8" s="5" customFormat="1" ht="12.75"/>
    <row r="9" s="5" customFormat="1" ht="12.75"/>
    <row r="10" s="5" customFormat="1" ht="12.75"/>
    <row r="11" s="5" customFormat="1" ht="12.75"/>
    <row r="12" s="5" customFormat="1" ht="12.75"/>
    <row r="13" s="5" customFormat="1" ht="12.75"/>
    <row r="14" s="5" customFormat="1" ht="12.75"/>
    <row r="15" s="5" customFormat="1" ht="12.75"/>
    <row r="16" s="5" customFormat="1" ht="12.75"/>
    <row r="17" s="5" customFormat="1" ht="12.75"/>
    <row r="18" s="5" customFormat="1" ht="12.75"/>
    <row r="19" s="5" customFormat="1" ht="12.75"/>
    <row r="20" s="5" customFormat="1" ht="12.75"/>
    <row r="21" s="5" customFormat="1" ht="12.75"/>
    <row r="22" s="5" customFormat="1" ht="12.75"/>
    <row r="23" s="5" customFormat="1" ht="12.75"/>
    <row r="24" s="5" customFormat="1" ht="12.75"/>
    <row r="25" s="5" customFormat="1" ht="12.75"/>
    <row r="26" s="5" customFormat="1" ht="12.75"/>
    <row r="27" s="5" customFormat="1" ht="12.75"/>
    <row r="28" s="5" customFormat="1" ht="12.75"/>
    <row r="29" s="5" customFormat="1" ht="12.75"/>
    <row r="30" s="5" customFormat="1" ht="12.75"/>
    <row r="31" s="5" customFormat="1" ht="12.75"/>
    <row r="32" s="5" customFormat="1" ht="12.75"/>
    <row r="33" s="5" customFormat="1" ht="12.75"/>
    <row r="34" s="5" customFormat="1" ht="12.75"/>
    <row r="35" s="5" customFormat="1" ht="12.75"/>
    <row r="36" s="5" customFormat="1" ht="12.75"/>
    <row r="37" s="5" customFormat="1" ht="12.75"/>
    <row r="38" s="5" customFormat="1" ht="12.75"/>
    <row r="39" s="5" customFormat="1" ht="12.75"/>
    <row r="40" s="5" customFormat="1" ht="12.75"/>
    <row r="41" s="5" customFormat="1" ht="12.75"/>
    <row r="42" s="5" customFormat="1" ht="12.75"/>
    <row r="43" s="5" customFormat="1" ht="12.75"/>
    <row r="44" s="5" customFormat="1" ht="12.75"/>
    <row r="45" s="5" customFormat="1" ht="12.75"/>
    <row r="46" s="5" customFormat="1" ht="12.75"/>
    <row r="47" s="5" customFormat="1" ht="12.75"/>
    <row r="48" s="5" customFormat="1" ht="12.75"/>
    <row r="49" s="5" customFormat="1" ht="12.75"/>
    <row r="50" s="5" customFormat="1" ht="12.75"/>
    <row r="51" s="5" customFormat="1" ht="12.75"/>
    <row r="52" s="5" customFormat="1" ht="12.75"/>
    <row r="53" s="5" customFormat="1" ht="12.75"/>
    <row r="54" s="5" customFormat="1" ht="12.75"/>
    <row r="55" s="5" customFormat="1" ht="12.75"/>
    <row r="56" s="5" customFormat="1" ht="12.75"/>
    <row r="57" s="5" customFormat="1" ht="12.75"/>
    <row r="58" s="5" customFormat="1" ht="12.75"/>
    <row r="59" s="5" customFormat="1" ht="12.75"/>
    <row r="60" s="5" customFormat="1" ht="12.75"/>
    <row r="61" s="5" customFormat="1" ht="12.75"/>
    <row r="62" s="5" customFormat="1" ht="12.75"/>
    <row r="63" s="5" customFormat="1" ht="12.75"/>
    <row r="64" s="5" customFormat="1" ht="12.75"/>
    <row r="65" s="5" customFormat="1" ht="12.75"/>
    <row r="66" s="5" customFormat="1" ht="12.75"/>
    <row r="67" s="5" customFormat="1" ht="12.75"/>
    <row r="68" s="5" customFormat="1" ht="12.75"/>
    <row r="69" s="5" customFormat="1" ht="12.75"/>
    <row r="70" s="5" customFormat="1" ht="12.75"/>
    <row r="71" s="5" customFormat="1" ht="12.75"/>
    <row r="72" s="5" customFormat="1" ht="12.75"/>
    <row r="73" s="5" customFormat="1" ht="12.75"/>
    <row r="74" s="5" customFormat="1" ht="12.75"/>
    <row r="75" s="5" customFormat="1" ht="12.75"/>
    <row r="76" s="5" customFormat="1" ht="12.75"/>
    <row r="77" s="5" customFormat="1" ht="12.75"/>
    <row r="78" s="5" customFormat="1" ht="12.75"/>
    <row r="79" s="5" customFormat="1" ht="12.75"/>
    <row r="80" s="5" customFormat="1" ht="12.75"/>
    <row r="81" s="5" customFormat="1" ht="12.75"/>
    <row r="82" s="5" customFormat="1" ht="12.75"/>
    <row r="83" s="5" customFormat="1" ht="12.75"/>
    <row r="84" s="5" customFormat="1" ht="12.75"/>
    <row r="85" s="5" customFormat="1" ht="12.75"/>
    <row r="86" s="5" customFormat="1" ht="12.75"/>
    <row r="87" s="5" customFormat="1" ht="12.75"/>
    <row r="88" s="5" customFormat="1" ht="12.75"/>
    <row r="89" s="5" customFormat="1" ht="12.75"/>
    <row r="90" s="5" customFormat="1" ht="12.75"/>
    <row r="91" s="5" customFormat="1" ht="12.75"/>
    <row r="92" s="5" customFormat="1" ht="12.75"/>
    <row r="93" s="5" customFormat="1" ht="12.75"/>
    <row r="94" s="5" customFormat="1" ht="12.75"/>
    <row r="95" s="5" customFormat="1" ht="12.75"/>
    <row r="96" s="5" customFormat="1" ht="12.75"/>
    <row r="97" spans="1:67" s="5" customFormat="1" ht="12.75"/>
    <row r="98" spans="1:67" s="5" customFormat="1" ht="12.75"/>
    <row r="99" spans="1:67" s="5" customFormat="1" ht="12.75"/>
    <row r="100" spans="1:67" s="5" customFormat="1" ht="12.75"/>
    <row r="101" spans="1:67" s="5" customFormat="1" ht="12.75"/>
    <row r="102" spans="1:67" s="5" customFormat="1" ht="12.75"/>
    <row r="103" spans="1:67" s="5" customFormat="1" ht="12.75"/>
    <row r="104" spans="1:67" s="5" customFormat="1" ht="12.75"/>
    <row r="105" spans="1:67" s="5" customFormat="1" ht="12.75"/>
    <row r="106" spans="1:67" s="5" customFormat="1" ht="12.75"/>
    <row r="107" spans="1:67" s="5" customFormat="1" ht="12.75"/>
    <row r="108" spans="1:67" s="5" customFormat="1" ht="12.75"/>
    <row r="109" spans="1:67" s="5" customFormat="1" ht="12.75">
      <c r="A109" s="5" t="s">
        <v>13</v>
      </c>
      <c r="B109" s="6">
        <v>107</v>
      </c>
      <c r="I109" s="6"/>
      <c r="O109" s="5">
        <v>15542634.600000001</v>
      </c>
      <c r="P109" s="5">
        <v>1381855.98</v>
      </c>
      <c r="Q109" s="5">
        <v>807006.83000000007</v>
      </c>
      <c r="R109" s="5">
        <v>1137741.43</v>
      </c>
      <c r="S109" s="5">
        <v>292771.26000000007</v>
      </c>
      <c r="T109" s="5">
        <v>371670.77600000007</v>
      </c>
      <c r="U109" s="5">
        <v>1086646.05</v>
      </c>
      <c r="V109" s="5">
        <v>0</v>
      </c>
      <c r="W109" s="5">
        <v>0</v>
      </c>
      <c r="X109" s="5">
        <v>528311.51</v>
      </c>
      <c r="Y109" s="5">
        <v>5606003.8360000001</v>
      </c>
      <c r="Z109" s="5">
        <v>2239788.8499999996</v>
      </c>
      <c r="AA109" s="5">
        <v>16577327.149999999</v>
      </c>
      <c r="AB109" s="5">
        <v>221624.31</v>
      </c>
      <c r="AC109" s="5">
        <v>1728293.3900000004</v>
      </c>
      <c r="AD109" s="5">
        <v>49802.990000000005</v>
      </c>
      <c r="AE109" s="5">
        <v>596056.89999999991</v>
      </c>
      <c r="AF109" s="5">
        <v>559399.43999999994</v>
      </c>
      <c r="AG109" s="5">
        <v>297989.10000000003</v>
      </c>
      <c r="AH109" s="5">
        <v>1214909.3500000001</v>
      </c>
      <c r="AI109" s="5">
        <v>1888332.2299999997</v>
      </c>
      <c r="AJ109" s="5">
        <v>3781140.89</v>
      </c>
      <c r="AK109" s="5">
        <v>12821550</v>
      </c>
      <c r="AL109" s="5">
        <v>0</v>
      </c>
      <c r="AM109" s="5">
        <v>1334179.3400000001</v>
      </c>
      <c r="AN109" s="5">
        <v>14155729.34</v>
      </c>
      <c r="AO109" s="5">
        <v>1783254.82</v>
      </c>
      <c r="AP109" s="5">
        <v>3549870.8899999997</v>
      </c>
      <c r="AQ109" s="5">
        <v>3463262.37</v>
      </c>
      <c r="AR109" s="5">
        <v>96293.37</v>
      </c>
      <c r="AS109" s="5">
        <v>820436.69</v>
      </c>
      <c r="AT109" s="5">
        <v>923579.8</v>
      </c>
      <c r="AU109" s="5">
        <v>357695.39</v>
      </c>
      <c r="AV109" s="5">
        <v>3623564.6799999997</v>
      </c>
      <c r="AW109" s="5">
        <v>10768887.289999997</v>
      </c>
      <c r="AX109" s="5">
        <v>243551.09999999998</v>
      </c>
      <c r="AY109" s="5">
        <v>216836.72</v>
      </c>
      <c r="AZ109" s="5">
        <v>467448.56</v>
      </c>
      <c r="BA109" s="5">
        <v>97932.49</v>
      </c>
      <c r="BB109" s="5">
        <v>65182.54</v>
      </c>
      <c r="BC109" s="5">
        <v>2429349.75</v>
      </c>
      <c r="BD109" s="5">
        <v>783629.23</v>
      </c>
      <c r="BE109" s="5">
        <v>2654937.04</v>
      </c>
      <c r="BF109" s="5">
        <v>127028.65000000001</v>
      </c>
      <c r="BG109" s="5">
        <v>2804213.8499999996</v>
      </c>
      <c r="BH109" s="5">
        <v>20607091.260000002</v>
      </c>
      <c r="BI109" s="5">
        <v>1251139.0000000002</v>
      </c>
      <c r="BJ109" s="5">
        <v>548538.04</v>
      </c>
      <c r="BK109" s="5">
        <v>1985172.9300000002</v>
      </c>
      <c r="BL109" s="5">
        <v>3748005.8500000006</v>
      </c>
      <c r="BM109" s="5">
        <v>142563.29999999999</v>
      </c>
      <c r="BN109" s="5">
        <v>1643028.41</v>
      </c>
      <c r="BO109" s="5">
        <v>8401312.3900000006</v>
      </c>
    </row>
    <row r="110" spans="1:67" s="5" customFormat="1" ht="12.75">
      <c r="A110" s="5" t="s">
        <v>1</v>
      </c>
      <c r="B110" s="6">
        <v>16</v>
      </c>
      <c r="I110" s="6"/>
      <c r="O110" s="5">
        <v>2182072.7000000002</v>
      </c>
      <c r="P110" s="5">
        <v>132292.5</v>
      </c>
      <c r="Q110" s="5">
        <v>91528.329999999987</v>
      </c>
      <c r="R110" s="5">
        <v>169009.49</v>
      </c>
      <c r="S110" s="5">
        <v>30239.149999999998</v>
      </c>
      <c r="T110" s="5">
        <v>37058.840000000004</v>
      </c>
      <c r="U110" s="5">
        <v>512140.62</v>
      </c>
      <c r="V110" s="5">
        <v>0</v>
      </c>
      <c r="W110" s="5">
        <v>0</v>
      </c>
      <c r="X110" s="5">
        <v>91611.75</v>
      </c>
      <c r="Y110" s="5">
        <v>1063880.68</v>
      </c>
      <c r="Z110" s="5">
        <v>152426.22</v>
      </c>
      <c r="AA110" s="5">
        <v>1426511.2999999996</v>
      </c>
      <c r="AB110" s="5">
        <v>134099.46</v>
      </c>
      <c r="AC110" s="5">
        <v>171348.71</v>
      </c>
      <c r="AD110" s="5">
        <v>17898.989999999998</v>
      </c>
      <c r="AE110" s="5">
        <v>136731.81999999998</v>
      </c>
      <c r="AF110" s="5">
        <v>19452.21</v>
      </c>
      <c r="AG110" s="5">
        <v>24669.41</v>
      </c>
      <c r="AH110" s="5">
        <v>332187.55999999994</v>
      </c>
      <c r="AI110" s="5">
        <v>346339.93</v>
      </c>
      <c r="AJ110" s="5">
        <v>458698.34</v>
      </c>
      <c r="AK110" s="5">
        <v>2117500</v>
      </c>
      <c r="AL110" s="5">
        <v>0</v>
      </c>
      <c r="AM110" s="5">
        <v>207356.79999999999</v>
      </c>
      <c r="AN110" s="5">
        <v>2324856.7999999998</v>
      </c>
      <c r="AO110" s="5">
        <v>18409.18</v>
      </c>
      <c r="AP110" s="5">
        <v>171148</v>
      </c>
      <c r="AQ110" s="5">
        <v>444875</v>
      </c>
      <c r="AR110" s="5">
        <v>0</v>
      </c>
      <c r="AS110" s="5">
        <v>37437</v>
      </c>
      <c r="AT110" s="5">
        <v>255309.3</v>
      </c>
      <c r="AU110" s="5">
        <v>9096</v>
      </c>
      <c r="AV110" s="5">
        <v>311155.48</v>
      </c>
      <c r="AW110" s="5">
        <v>1046470.9400000001</v>
      </c>
      <c r="AX110" s="5">
        <v>107334.90000000001</v>
      </c>
      <c r="AY110" s="5">
        <v>159442.5</v>
      </c>
      <c r="AZ110" s="5">
        <v>30241.8</v>
      </c>
      <c r="BA110" s="5">
        <v>5031.37</v>
      </c>
      <c r="BB110" s="5">
        <v>0</v>
      </c>
      <c r="BC110" s="5">
        <v>336500</v>
      </c>
      <c r="BD110" s="5">
        <v>45907.4</v>
      </c>
      <c r="BE110" s="5">
        <v>83047.7</v>
      </c>
      <c r="BF110" s="5">
        <v>8435</v>
      </c>
      <c r="BG110" s="5">
        <v>542664.4800000001</v>
      </c>
      <c r="BH110" s="5">
        <v>2365076.31</v>
      </c>
      <c r="BI110" s="5">
        <v>140814.6</v>
      </c>
      <c r="BJ110" s="5">
        <v>36075.96</v>
      </c>
      <c r="BK110" s="5">
        <v>311002.3</v>
      </c>
      <c r="BL110" s="5">
        <v>481701.5</v>
      </c>
      <c r="BM110" s="5">
        <v>0</v>
      </c>
      <c r="BN110" s="5">
        <v>0</v>
      </c>
      <c r="BO110" s="5">
        <v>1256711.8</v>
      </c>
    </row>
    <row r="111" spans="1:67" s="5" customFormat="1" ht="12.75">
      <c r="A111" s="5" t="s">
        <v>2</v>
      </c>
      <c r="B111" s="6">
        <v>13</v>
      </c>
      <c r="I111" s="6"/>
      <c r="O111" s="5">
        <v>1536224.8</v>
      </c>
      <c r="P111" s="5">
        <v>100645.79000000001</v>
      </c>
      <c r="Q111" s="5">
        <v>67490</v>
      </c>
      <c r="R111" s="5">
        <v>78262.53</v>
      </c>
      <c r="S111" s="5">
        <v>29574.170000000002</v>
      </c>
      <c r="T111" s="5">
        <v>43785.049999999996</v>
      </c>
      <c r="U111" s="5">
        <v>104428.68</v>
      </c>
      <c r="V111" s="5">
        <v>0</v>
      </c>
      <c r="W111" s="5">
        <v>0</v>
      </c>
      <c r="X111" s="5">
        <v>65569.09</v>
      </c>
      <c r="Y111" s="5">
        <v>489755.31</v>
      </c>
      <c r="Z111" s="5">
        <v>156715.6</v>
      </c>
      <c r="AA111" s="5">
        <v>853203.29999999993</v>
      </c>
      <c r="AB111" s="5">
        <v>30709.35</v>
      </c>
      <c r="AC111" s="5">
        <v>129786.7</v>
      </c>
      <c r="AD111" s="5">
        <v>2921</v>
      </c>
      <c r="AE111" s="5">
        <v>86920.14</v>
      </c>
      <c r="AF111" s="5">
        <v>39580.800000000003</v>
      </c>
      <c r="AG111" s="5">
        <v>3629</v>
      </c>
      <c r="AH111" s="5">
        <v>82602.77</v>
      </c>
      <c r="AI111" s="5">
        <v>80332.579999999987</v>
      </c>
      <c r="AJ111" s="5">
        <v>241302.39</v>
      </c>
      <c r="AK111" s="5">
        <v>581395.80000000005</v>
      </c>
      <c r="AL111" s="5">
        <v>0</v>
      </c>
      <c r="AM111" s="5">
        <v>55719</v>
      </c>
      <c r="AN111" s="5">
        <v>637114.80000000005</v>
      </c>
      <c r="AO111" s="5">
        <v>577150</v>
      </c>
      <c r="AP111" s="5">
        <v>499369.9</v>
      </c>
      <c r="AQ111" s="5">
        <v>284875.5</v>
      </c>
      <c r="AR111" s="5">
        <v>87500</v>
      </c>
      <c r="AS111" s="5">
        <v>404151.39</v>
      </c>
      <c r="AT111" s="5">
        <v>47364</v>
      </c>
      <c r="AU111" s="5">
        <v>38215.9</v>
      </c>
      <c r="AV111" s="5">
        <v>1116165.3900000001</v>
      </c>
      <c r="AW111" s="5">
        <v>356862.82</v>
      </c>
      <c r="AX111" s="5">
        <v>34723</v>
      </c>
      <c r="AY111" s="5">
        <v>0</v>
      </c>
      <c r="AZ111" s="5">
        <v>62802.8</v>
      </c>
      <c r="BA111" s="5">
        <v>19630</v>
      </c>
      <c r="BB111" s="5">
        <v>56</v>
      </c>
      <c r="BC111" s="5">
        <v>126925.1</v>
      </c>
      <c r="BD111" s="5">
        <v>24623.9</v>
      </c>
      <c r="BE111" s="5">
        <v>110030.39999999999</v>
      </c>
      <c r="BF111" s="5">
        <v>0</v>
      </c>
      <c r="BG111" s="5">
        <v>449587.69</v>
      </c>
      <c r="BH111" s="5">
        <v>1146195.8999999999</v>
      </c>
      <c r="BI111" s="5">
        <v>41923.599999999999</v>
      </c>
      <c r="BJ111" s="5">
        <v>25414.720000000001</v>
      </c>
      <c r="BK111" s="5">
        <v>87981.4</v>
      </c>
      <c r="BL111" s="5">
        <v>150819.72</v>
      </c>
      <c r="BM111" s="5">
        <v>32252.3</v>
      </c>
      <c r="BN111" s="5">
        <v>1200</v>
      </c>
      <c r="BO111" s="5">
        <v>604800.25</v>
      </c>
    </row>
    <row r="112" spans="1:67" s="5" customFormat="1" ht="12.75">
      <c r="A112" s="5" t="s">
        <v>3</v>
      </c>
      <c r="B112" s="6">
        <v>21</v>
      </c>
      <c r="I112" s="6"/>
      <c r="O112" s="5">
        <v>1406622.1</v>
      </c>
      <c r="P112" s="5">
        <v>383441.8</v>
      </c>
      <c r="Q112" s="5">
        <v>69783.11</v>
      </c>
      <c r="R112" s="5">
        <v>57753.279999999992</v>
      </c>
      <c r="S112" s="5">
        <v>41348.85</v>
      </c>
      <c r="T112" s="5">
        <v>58279.009999999995</v>
      </c>
      <c r="U112" s="5">
        <v>63830.979999999996</v>
      </c>
      <c r="V112" s="5">
        <v>0</v>
      </c>
      <c r="W112" s="5">
        <v>0</v>
      </c>
      <c r="X112" s="5">
        <v>44406.12</v>
      </c>
      <c r="Y112" s="5">
        <v>718843.14999999991</v>
      </c>
      <c r="Z112" s="5">
        <v>94195.1</v>
      </c>
      <c r="AA112" s="5">
        <v>315333.24</v>
      </c>
      <c r="AB112" s="5">
        <v>2062.4</v>
      </c>
      <c r="AC112" s="5">
        <v>70367.87</v>
      </c>
      <c r="AD112" s="5">
        <v>500</v>
      </c>
      <c r="AE112" s="5">
        <v>7897.48</v>
      </c>
      <c r="AF112" s="5">
        <v>1131</v>
      </c>
      <c r="AG112" s="5">
        <v>39697.899999999994</v>
      </c>
      <c r="AH112" s="5">
        <v>47902.080000000002</v>
      </c>
      <c r="AI112" s="5">
        <v>173033.69</v>
      </c>
      <c r="AJ112" s="5">
        <v>121404.70000000001</v>
      </c>
      <c r="AK112" s="5">
        <v>1380062.7</v>
      </c>
      <c r="AL112" s="5">
        <v>0</v>
      </c>
      <c r="AM112" s="5">
        <v>61286.59</v>
      </c>
      <c r="AN112" s="5">
        <v>1441349.29</v>
      </c>
      <c r="AO112" s="5">
        <v>200469</v>
      </c>
      <c r="AP112" s="5">
        <v>57790</v>
      </c>
      <c r="AQ112" s="5">
        <v>314757.29000000004</v>
      </c>
      <c r="AR112" s="5">
        <v>7749.37</v>
      </c>
      <c r="AS112" s="5">
        <v>13109.5</v>
      </c>
      <c r="AT112" s="5">
        <v>56651</v>
      </c>
      <c r="AU112" s="5">
        <v>10203.5</v>
      </c>
      <c r="AV112" s="5">
        <v>277978.87</v>
      </c>
      <c r="AW112" s="5">
        <v>341.3</v>
      </c>
      <c r="AX112" s="5">
        <v>0</v>
      </c>
      <c r="AY112" s="5">
        <v>0</v>
      </c>
      <c r="AZ112" s="5">
        <v>184206.96</v>
      </c>
      <c r="BA112" s="5">
        <v>20321.96</v>
      </c>
      <c r="BB112" s="5">
        <v>57620.35</v>
      </c>
      <c r="BC112" s="5">
        <v>0</v>
      </c>
      <c r="BD112" s="5">
        <v>67303.240000000005</v>
      </c>
      <c r="BE112" s="5">
        <v>225806.29</v>
      </c>
      <c r="BF112" s="5">
        <v>26953.05</v>
      </c>
      <c r="BG112" s="5">
        <v>148909.15</v>
      </c>
      <c r="BH112" s="5">
        <v>717914.23</v>
      </c>
      <c r="BI112" s="5">
        <v>16113.869999999999</v>
      </c>
      <c r="BJ112" s="5">
        <v>7198.51</v>
      </c>
      <c r="BK112" s="5">
        <v>56390.229999999996</v>
      </c>
      <c r="BL112" s="5">
        <v>79702.600000000006</v>
      </c>
      <c r="BM112" s="5">
        <v>38567</v>
      </c>
      <c r="BN112" s="5">
        <v>53642.41</v>
      </c>
      <c r="BO112" s="5">
        <v>313659.66000000003</v>
      </c>
    </row>
    <row r="113" spans="1:67" s="5" customFormat="1" ht="12.75">
      <c r="A113" s="5" t="s">
        <v>4</v>
      </c>
      <c r="B113" s="6">
        <v>29</v>
      </c>
      <c r="I113" s="6"/>
      <c r="O113" s="5">
        <v>6447294.9000000004</v>
      </c>
      <c r="P113" s="5">
        <v>452967.66000000009</v>
      </c>
      <c r="Q113" s="5">
        <v>487297.64000000007</v>
      </c>
      <c r="R113" s="5">
        <v>709110.16999999993</v>
      </c>
      <c r="S113" s="5">
        <v>127311.62000000001</v>
      </c>
      <c r="T113" s="5">
        <v>141784.296</v>
      </c>
      <c r="U113" s="5">
        <v>310282.25</v>
      </c>
      <c r="V113" s="5">
        <v>0</v>
      </c>
      <c r="W113" s="5">
        <v>0</v>
      </c>
      <c r="X113" s="5">
        <v>226597.8</v>
      </c>
      <c r="Y113" s="5">
        <v>2455351.4360000002</v>
      </c>
      <c r="Z113" s="5">
        <v>1402566.59</v>
      </c>
      <c r="AA113" s="5">
        <v>9191868.6000000015</v>
      </c>
      <c r="AB113" s="5">
        <v>11680.18</v>
      </c>
      <c r="AC113" s="5">
        <v>935788.58000000019</v>
      </c>
      <c r="AD113" s="5">
        <v>26363</v>
      </c>
      <c r="AE113" s="5">
        <v>301061.57</v>
      </c>
      <c r="AF113" s="5">
        <v>181898.57999999996</v>
      </c>
      <c r="AG113" s="5">
        <v>124028.18</v>
      </c>
      <c r="AH113" s="5">
        <v>270521.09999999998</v>
      </c>
      <c r="AI113" s="5">
        <v>384282.88</v>
      </c>
      <c r="AJ113" s="5">
        <v>1619079.1600000001</v>
      </c>
      <c r="AK113" s="5">
        <v>4768876</v>
      </c>
      <c r="AL113" s="5">
        <v>0</v>
      </c>
      <c r="AM113" s="5">
        <v>428053</v>
      </c>
      <c r="AN113" s="5">
        <v>5196929</v>
      </c>
      <c r="AO113" s="5">
        <v>311184</v>
      </c>
      <c r="AP113" s="5">
        <v>1567063.0899999999</v>
      </c>
      <c r="AQ113" s="5">
        <v>1749951.0999999999</v>
      </c>
      <c r="AR113" s="5">
        <v>0</v>
      </c>
      <c r="AS113" s="5">
        <v>114260.8</v>
      </c>
      <c r="AT113" s="5">
        <v>211638</v>
      </c>
      <c r="AU113" s="5">
        <v>187596.28999999998</v>
      </c>
      <c r="AV113" s="5">
        <v>637082.80000000005</v>
      </c>
      <c r="AW113" s="5">
        <v>8613287.2100000009</v>
      </c>
      <c r="AX113" s="5">
        <v>6001</v>
      </c>
      <c r="AY113" s="5">
        <v>0</v>
      </c>
      <c r="AZ113" s="5">
        <v>56707</v>
      </c>
      <c r="BA113" s="5">
        <v>26596</v>
      </c>
      <c r="BB113" s="5">
        <v>6679.5</v>
      </c>
      <c r="BC113" s="5">
        <v>1835194.9</v>
      </c>
      <c r="BD113" s="5">
        <v>549413.1</v>
      </c>
      <c r="BE113" s="5">
        <v>701616.25</v>
      </c>
      <c r="BF113" s="5">
        <v>47653.8</v>
      </c>
      <c r="BG113" s="5">
        <v>757956.59000000008</v>
      </c>
      <c r="BH113" s="5">
        <v>12573509.629999999</v>
      </c>
      <c r="BI113" s="5">
        <v>643757.55000000005</v>
      </c>
      <c r="BJ113" s="5">
        <v>154276.58000000002</v>
      </c>
      <c r="BK113" s="5">
        <v>726810.5</v>
      </c>
      <c r="BL113" s="5">
        <v>1493438.86</v>
      </c>
      <c r="BM113" s="5">
        <v>16624</v>
      </c>
      <c r="BN113" s="5">
        <v>732065</v>
      </c>
      <c r="BO113" s="5">
        <v>3755299.7800000003</v>
      </c>
    </row>
    <row r="114" spans="1:67" s="5" customFormat="1" ht="12.75">
      <c r="A114" s="5" t="s">
        <v>5</v>
      </c>
      <c r="B114" s="6">
        <v>15</v>
      </c>
      <c r="I114" s="6"/>
      <c r="O114" s="5">
        <v>2871943.4</v>
      </c>
      <c r="P114" s="5">
        <v>213899.4</v>
      </c>
      <c r="Q114" s="5">
        <v>53338.97</v>
      </c>
      <c r="R114" s="5">
        <v>71208.52</v>
      </c>
      <c r="S114" s="5">
        <v>43332.49</v>
      </c>
      <c r="T114" s="5">
        <v>54369.62</v>
      </c>
      <c r="U114" s="5">
        <v>62171.51</v>
      </c>
      <c r="V114" s="5">
        <v>0</v>
      </c>
      <c r="W114" s="5">
        <v>0</v>
      </c>
      <c r="X114" s="5">
        <v>66906.590000000011</v>
      </c>
      <c r="Y114" s="5">
        <v>565227.1</v>
      </c>
      <c r="Z114" s="5">
        <v>311028.51</v>
      </c>
      <c r="AA114" s="5">
        <v>3515466.6</v>
      </c>
      <c r="AB114" s="5">
        <v>17262.72</v>
      </c>
      <c r="AC114" s="5">
        <v>360329.36000000004</v>
      </c>
      <c r="AD114" s="5">
        <v>1280</v>
      </c>
      <c r="AE114" s="5">
        <v>52000.590000000004</v>
      </c>
      <c r="AF114" s="5">
        <v>272044.32</v>
      </c>
      <c r="AG114" s="5">
        <v>81488.13</v>
      </c>
      <c r="AH114" s="5">
        <v>340299.75</v>
      </c>
      <c r="AI114" s="5">
        <v>852227.84000000008</v>
      </c>
      <c r="AJ114" s="5">
        <v>1166062.6499999999</v>
      </c>
      <c r="AK114" s="5">
        <v>2923469</v>
      </c>
      <c r="AL114" s="5">
        <v>0</v>
      </c>
      <c r="AM114" s="5">
        <v>543605</v>
      </c>
      <c r="AN114" s="5">
        <v>3467074</v>
      </c>
      <c r="AO114" s="5">
        <v>385017.59999999998</v>
      </c>
      <c r="AP114" s="5">
        <v>1146749.8999999999</v>
      </c>
      <c r="AQ114" s="5">
        <v>429919.1</v>
      </c>
      <c r="AR114" s="5">
        <v>0</v>
      </c>
      <c r="AS114" s="5">
        <v>50260</v>
      </c>
      <c r="AT114" s="5">
        <v>161532.70000000001</v>
      </c>
      <c r="AU114" s="5">
        <v>91000.7</v>
      </c>
      <c r="AV114" s="5">
        <v>596810.30000000005</v>
      </c>
      <c r="AW114" s="5">
        <v>720890.39999999991</v>
      </c>
      <c r="AX114" s="5">
        <v>49954.700000000004</v>
      </c>
      <c r="AY114" s="5">
        <v>55833.62</v>
      </c>
      <c r="AZ114" s="5">
        <v>122423</v>
      </c>
      <c r="BA114" s="5">
        <v>4684.7700000000004</v>
      </c>
      <c r="BB114" s="5">
        <v>0</v>
      </c>
      <c r="BC114" s="5">
        <v>126584</v>
      </c>
      <c r="BD114" s="5">
        <v>75737</v>
      </c>
      <c r="BE114" s="5">
        <v>1219194.5</v>
      </c>
      <c r="BF114" s="5">
        <v>2369</v>
      </c>
      <c r="BG114" s="5">
        <v>688545.67</v>
      </c>
      <c r="BH114" s="5">
        <v>3094499.69</v>
      </c>
      <c r="BI114" s="5">
        <v>373480.38</v>
      </c>
      <c r="BJ114" s="5">
        <v>132908.09</v>
      </c>
      <c r="BK114" s="5">
        <v>562969.80000000005</v>
      </c>
      <c r="BL114" s="5">
        <v>1069358.27</v>
      </c>
      <c r="BM114" s="5">
        <v>55120</v>
      </c>
      <c r="BN114" s="5">
        <v>675121</v>
      </c>
      <c r="BO114" s="5">
        <v>1969422.3499999999</v>
      </c>
    </row>
    <row r="115" spans="1:67" s="5" customFormat="1" ht="12.75">
      <c r="A115" s="5" t="s">
        <v>6</v>
      </c>
      <c r="B115" s="6">
        <v>5</v>
      </c>
      <c r="I115" s="6"/>
      <c r="O115" s="5">
        <v>244537.7</v>
      </c>
      <c r="P115" s="5">
        <v>37954.43</v>
      </c>
      <c r="Q115" s="5">
        <v>7914.05</v>
      </c>
      <c r="R115" s="5">
        <v>2388.34</v>
      </c>
      <c r="S115" s="5">
        <v>5122.3</v>
      </c>
      <c r="T115" s="5">
        <v>3286.5</v>
      </c>
      <c r="U115" s="5">
        <v>11889.24</v>
      </c>
      <c r="V115" s="5">
        <v>0</v>
      </c>
      <c r="W115" s="5">
        <v>0</v>
      </c>
      <c r="X115" s="5">
        <v>7126.52</v>
      </c>
      <c r="Y115" s="5">
        <v>75681.38</v>
      </c>
      <c r="Z115" s="5">
        <v>26178.99</v>
      </c>
      <c r="AA115" s="5">
        <v>173329.11</v>
      </c>
      <c r="AB115" s="5">
        <v>1341</v>
      </c>
      <c r="AC115" s="5">
        <v>12974.53</v>
      </c>
      <c r="AD115" s="5">
        <v>840</v>
      </c>
      <c r="AE115" s="5">
        <v>637.06999999999994</v>
      </c>
      <c r="AF115" s="5">
        <v>26334.53</v>
      </c>
      <c r="AG115" s="5">
        <v>525.79999999999995</v>
      </c>
      <c r="AH115" s="5">
        <v>37465.94</v>
      </c>
      <c r="AI115" s="5">
        <v>8073.0300000000007</v>
      </c>
      <c r="AJ115" s="5">
        <v>58535.85</v>
      </c>
      <c r="AK115" s="5">
        <v>332617.2</v>
      </c>
      <c r="AL115" s="5">
        <v>0</v>
      </c>
      <c r="AM115" s="5">
        <v>24823</v>
      </c>
      <c r="AN115" s="5">
        <v>357440.2</v>
      </c>
      <c r="AO115" s="5">
        <v>2440.2399999999998</v>
      </c>
      <c r="AP115" s="5">
        <v>1015</v>
      </c>
      <c r="AQ115" s="5">
        <v>51555.78</v>
      </c>
      <c r="AR115" s="5">
        <v>0</v>
      </c>
      <c r="AS115" s="5">
        <v>0</v>
      </c>
      <c r="AT115" s="5">
        <v>19039</v>
      </c>
      <c r="AU115" s="5">
        <v>3960</v>
      </c>
      <c r="AV115" s="5">
        <v>21479.239999999998</v>
      </c>
      <c r="AW115" s="5">
        <v>7217.619999999999</v>
      </c>
      <c r="AX115" s="5">
        <v>6800</v>
      </c>
      <c r="AY115" s="5">
        <v>1560.6</v>
      </c>
      <c r="AZ115" s="5">
        <v>3522</v>
      </c>
      <c r="BA115" s="5">
        <v>0</v>
      </c>
      <c r="BB115" s="5">
        <v>0</v>
      </c>
      <c r="BC115" s="5">
        <v>0</v>
      </c>
      <c r="BD115" s="5">
        <v>11232.59</v>
      </c>
      <c r="BE115" s="5">
        <v>29344.699999999997</v>
      </c>
      <c r="BF115" s="5">
        <v>481</v>
      </c>
      <c r="BG115" s="5">
        <v>13181.64</v>
      </c>
      <c r="BH115" s="5">
        <v>73340.000000000015</v>
      </c>
      <c r="BI115" s="5">
        <v>0</v>
      </c>
      <c r="BJ115" s="5">
        <v>7881.18</v>
      </c>
      <c r="BK115" s="5">
        <v>83149</v>
      </c>
      <c r="BL115" s="5">
        <v>96283.200000000012</v>
      </c>
      <c r="BM115" s="5">
        <v>0</v>
      </c>
      <c r="BN115" s="5">
        <v>0</v>
      </c>
      <c r="BO115" s="5">
        <v>125524.65</v>
      </c>
    </row>
    <row r="116" spans="1:67" s="5" customFormat="1" ht="12.75">
      <c r="A116" s="5" t="s">
        <v>7</v>
      </c>
      <c r="B116" s="6">
        <v>4</v>
      </c>
      <c r="I116" s="6"/>
      <c r="O116" s="5">
        <v>418376</v>
      </c>
      <c r="P116" s="5">
        <v>30518.73</v>
      </c>
      <c r="Q116" s="5">
        <v>15207.86</v>
      </c>
      <c r="R116" s="5">
        <v>13033.3</v>
      </c>
      <c r="S116" s="5">
        <v>9321.18</v>
      </c>
      <c r="T116" s="5">
        <v>26291.13</v>
      </c>
      <c r="U116" s="5">
        <v>8505.73</v>
      </c>
      <c r="V116" s="5">
        <v>0</v>
      </c>
      <c r="W116" s="5">
        <v>0</v>
      </c>
      <c r="X116" s="5">
        <v>6737.12</v>
      </c>
      <c r="Y116" s="5">
        <v>109615.05</v>
      </c>
      <c r="Z116" s="5">
        <v>53248.74</v>
      </c>
      <c r="AA116" s="5">
        <v>370111</v>
      </c>
      <c r="AB116" s="5">
        <v>24281.200000000001</v>
      </c>
      <c r="AC116" s="5">
        <v>27728.1</v>
      </c>
      <c r="AD116" s="5">
        <v>0</v>
      </c>
      <c r="AE116" s="5">
        <v>10422.23</v>
      </c>
      <c r="AF116" s="5">
        <v>12621</v>
      </c>
      <c r="AG116" s="5">
        <v>5514</v>
      </c>
      <c r="AH116" s="5">
        <v>90860.36</v>
      </c>
      <c r="AI116" s="5">
        <v>32324.2</v>
      </c>
      <c r="AJ116" s="5">
        <v>36860.699999999997</v>
      </c>
      <c r="AK116" s="5">
        <v>309495</v>
      </c>
      <c r="AL116" s="5">
        <v>0</v>
      </c>
      <c r="AM116" s="5">
        <v>400</v>
      </c>
      <c r="AN116" s="5">
        <v>309895</v>
      </c>
      <c r="AO116" s="5">
        <v>288584.8</v>
      </c>
      <c r="AP116" s="5">
        <v>5000</v>
      </c>
      <c r="AQ116" s="5">
        <v>30535</v>
      </c>
      <c r="AR116" s="5">
        <v>0</v>
      </c>
      <c r="AS116" s="5">
        <v>201218</v>
      </c>
      <c r="AT116" s="5">
        <v>172045.8</v>
      </c>
      <c r="AU116" s="5">
        <v>17623</v>
      </c>
      <c r="AV116" s="5">
        <v>661848.6</v>
      </c>
      <c r="AW116" s="5">
        <v>16954</v>
      </c>
      <c r="AX116" s="5">
        <v>0</v>
      </c>
      <c r="AY116" s="5">
        <v>0</v>
      </c>
      <c r="AZ116" s="5">
        <v>0</v>
      </c>
      <c r="BA116" s="5">
        <v>21668.39</v>
      </c>
      <c r="BB116" s="5">
        <v>826.69</v>
      </c>
      <c r="BC116" s="5">
        <v>4145.75</v>
      </c>
      <c r="BD116" s="5">
        <v>4800</v>
      </c>
      <c r="BE116" s="5">
        <v>63901.5</v>
      </c>
      <c r="BF116" s="5">
        <v>31650.799999999999</v>
      </c>
      <c r="BG116" s="5">
        <v>33745.629999999997</v>
      </c>
      <c r="BH116" s="5">
        <v>177693</v>
      </c>
      <c r="BI116" s="5">
        <v>14549</v>
      </c>
      <c r="BJ116" s="5">
        <v>14765</v>
      </c>
      <c r="BK116" s="5">
        <v>4000</v>
      </c>
      <c r="BL116" s="5">
        <v>33314</v>
      </c>
      <c r="BM116" s="5">
        <v>0</v>
      </c>
      <c r="BN116" s="5">
        <v>181000</v>
      </c>
      <c r="BO116" s="5">
        <v>221187.23</v>
      </c>
    </row>
    <row r="117" spans="1:67" s="5" customFormat="1" ht="12.75">
      <c r="A117" s="5" t="s">
        <v>8</v>
      </c>
      <c r="B117" s="6">
        <v>4</v>
      </c>
      <c r="I117" s="6"/>
      <c r="O117" s="5">
        <v>435563</v>
      </c>
      <c r="P117" s="5">
        <v>30135.670000000002</v>
      </c>
      <c r="Q117" s="5">
        <v>14446.869999999999</v>
      </c>
      <c r="R117" s="5">
        <v>36975.800000000003</v>
      </c>
      <c r="S117" s="5">
        <v>6521.5</v>
      </c>
      <c r="T117" s="5">
        <v>6816.33</v>
      </c>
      <c r="U117" s="5">
        <v>13397.04</v>
      </c>
      <c r="V117" s="5">
        <v>0</v>
      </c>
      <c r="W117" s="5">
        <v>0</v>
      </c>
      <c r="X117" s="5">
        <v>19356.52</v>
      </c>
      <c r="Y117" s="5">
        <v>127649.73</v>
      </c>
      <c r="Z117" s="5">
        <v>43429.1</v>
      </c>
      <c r="AA117" s="5">
        <v>731504</v>
      </c>
      <c r="AB117" s="5">
        <v>188</v>
      </c>
      <c r="AC117" s="5">
        <v>19969.54</v>
      </c>
      <c r="AD117" s="5">
        <v>0</v>
      </c>
      <c r="AE117" s="5">
        <v>386</v>
      </c>
      <c r="AF117" s="5">
        <v>6337</v>
      </c>
      <c r="AG117" s="5">
        <v>18436.68</v>
      </c>
      <c r="AH117" s="5">
        <v>13069.79</v>
      </c>
      <c r="AI117" s="5">
        <v>11718.08</v>
      </c>
      <c r="AJ117" s="5">
        <v>79197.100000000006</v>
      </c>
      <c r="AK117" s="5">
        <v>408134.3</v>
      </c>
      <c r="AL117" s="5">
        <v>0</v>
      </c>
      <c r="AM117" s="5">
        <v>12935.95</v>
      </c>
      <c r="AN117" s="5">
        <v>421070.25</v>
      </c>
      <c r="AO117" s="5">
        <v>0</v>
      </c>
      <c r="AP117" s="5">
        <v>101735</v>
      </c>
      <c r="AQ117" s="5">
        <v>156793.60000000001</v>
      </c>
      <c r="AR117" s="5">
        <v>1044</v>
      </c>
      <c r="AS117" s="5">
        <v>0</v>
      </c>
      <c r="AT117" s="5">
        <v>0</v>
      </c>
      <c r="AU117" s="5">
        <v>0</v>
      </c>
      <c r="AV117" s="5">
        <v>1044</v>
      </c>
      <c r="AW117" s="5">
        <v>6863</v>
      </c>
      <c r="AX117" s="5">
        <v>38737.5</v>
      </c>
      <c r="AY117" s="5">
        <v>0</v>
      </c>
      <c r="AZ117" s="5">
        <v>7545</v>
      </c>
      <c r="BA117" s="5">
        <v>0</v>
      </c>
      <c r="BB117" s="5">
        <v>0</v>
      </c>
      <c r="BC117" s="5">
        <v>0</v>
      </c>
      <c r="BD117" s="5">
        <v>4612</v>
      </c>
      <c r="BE117" s="5">
        <v>221995.7</v>
      </c>
      <c r="BF117" s="5">
        <v>9486</v>
      </c>
      <c r="BG117" s="5">
        <v>169623</v>
      </c>
      <c r="BH117" s="5">
        <v>458862.5</v>
      </c>
      <c r="BI117" s="5">
        <v>20500</v>
      </c>
      <c r="BJ117" s="5">
        <v>170018</v>
      </c>
      <c r="BK117" s="5">
        <v>152869.70000000001</v>
      </c>
      <c r="BL117" s="5">
        <v>343387.7</v>
      </c>
      <c r="BM117" s="5">
        <v>0</v>
      </c>
      <c r="BN117" s="5">
        <v>0</v>
      </c>
      <c r="BO117" s="5">
        <v>154706.67000000001</v>
      </c>
    </row>
    <row r="118" spans="1:67" s="5" customFormat="1" ht="12.75">
      <c r="A118" s="5" t="s">
        <v>9</v>
      </c>
      <c r="B118" s="6">
        <v>50</v>
      </c>
      <c r="I118" s="6"/>
      <c r="O118" s="5">
        <v>1900890.8</v>
      </c>
      <c r="P118" s="5">
        <v>393415.02</v>
      </c>
      <c r="Q118" s="5">
        <v>54826.590000000004</v>
      </c>
      <c r="R118" s="5">
        <v>41460.549999999996</v>
      </c>
      <c r="S118" s="5">
        <v>56500.560000000005</v>
      </c>
      <c r="T118" s="5">
        <v>77177.11</v>
      </c>
      <c r="U118" s="5">
        <v>107630.6</v>
      </c>
      <c r="V118" s="5">
        <v>0</v>
      </c>
      <c r="W118" s="5">
        <v>0</v>
      </c>
      <c r="X118" s="5">
        <v>101285.82</v>
      </c>
      <c r="Y118" s="5">
        <v>832296.25</v>
      </c>
      <c r="Z118" s="5">
        <v>203200.65</v>
      </c>
      <c r="AA118" s="5">
        <v>1299212.5499999998</v>
      </c>
      <c r="AB118" s="5">
        <v>38327.65</v>
      </c>
      <c r="AC118" s="5">
        <v>144276.13999999998</v>
      </c>
      <c r="AD118" s="5">
        <v>19056.43</v>
      </c>
      <c r="AE118" s="5">
        <v>46369.450000000004</v>
      </c>
      <c r="AF118" s="5">
        <v>156059.57</v>
      </c>
      <c r="AG118" s="5">
        <v>62626.41</v>
      </c>
      <c r="AH118" s="5">
        <v>231825.68</v>
      </c>
      <c r="AI118" s="5">
        <v>214237.57</v>
      </c>
      <c r="AJ118" s="5">
        <v>352368.9800000001</v>
      </c>
      <c r="AK118" s="5">
        <v>2514514.7999999998</v>
      </c>
      <c r="AL118" s="5">
        <v>0</v>
      </c>
      <c r="AM118" s="5">
        <v>230130.28999999998</v>
      </c>
      <c r="AN118" s="5">
        <v>2744645.09</v>
      </c>
      <c r="AO118" s="5">
        <v>39399.800000000003</v>
      </c>
      <c r="AP118" s="5">
        <v>167143.29</v>
      </c>
      <c r="AQ118" s="5">
        <v>517737.67000000004</v>
      </c>
      <c r="AR118" s="5">
        <v>7749.37</v>
      </c>
      <c r="AS118" s="5">
        <v>29544.5</v>
      </c>
      <c r="AT118" s="5">
        <v>136951.6</v>
      </c>
      <c r="AU118" s="5">
        <v>121355.7</v>
      </c>
      <c r="AV118" s="5">
        <v>213645.27</v>
      </c>
      <c r="AW118" s="5">
        <v>248961.71999999997</v>
      </c>
      <c r="AX118" s="5">
        <v>85178.5</v>
      </c>
      <c r="AY118" s="5">
        <v>3482.6</v>
      </c>
      <c r="AZ118" s="5">
        <v>231831.06</v>
      </c>
      <c r="BA118" s="5">
        <v>44265.55</v>
      </c>
      <c r="BB118" s="5">
        <v>56461.85</v>
      </c>
      <c r="BC118" s="5">
        <v>11193.380000000001</v>
      </c>
      <c r="BD118" s="5">
        <v>75057.08</v>
      </c>
      <c r="BE118" s="5">
        <v>229935.94</v>
      </c>
      <c r="BF118" s="5">
        <v>23359</v>
      </c>
      <c r="BG118" s="5">
        <v>125225.21999999999</v>
      </c>
      <c r="BH118" s="5">
        <v>1084500.3999999999</v>
      </c>
      <c r="BI118" s="5">
        <v>150801.97999999998</v>
      </c>
      <c r="BJ118" s="5">
        <v>81999.95</v>
      </c>
      <c r="BK118" s="5">
        <v>327800.33</v>
      </c>
      <c r="BL118" s="5">
        <v>531257.80000000005</v>
      </c>
      <c r="BM118" s="5">
        <v>125939.3</v>
      </c>
      <c r="BN118" s="5">
        <v>51734</v>
      </c>
      <c r="BO118" s="5">
        <v>953775.24999999988</v>
      </c>
    </row>
    <row r="119" spans="1:67" s="5" customFormat="1" ht="12.75">
      <c r="A119" s="5" t="s">
        <v>10</v>
      </c>
      <c r="B119" s="6">
        <v>46</v>
      </c>
      <c r="I119" s="6"/>
      <c r="O119" s="5">
        <v>6614990.8000000007</v>
      </c>
      <c r="P119" s="5">
        <v>807710.76000000013</v>
      </c>
      <c r="Q119" s="5">
        <v>288828.08</v>
      </c>
      <c r="R119" s="5">
        <v>327168.83999999991</v>
      </c>
      <c r="S119" s="5">
        <v>131393.29999999999</v>
      </c>
      <c r="T119" s="5">
        <v>147778.546</v>
      </c>
      <c r="U119" s="5">
        <v>258614.99000000002</v>
      </c>
      <c r="V119" s="5">
        <v>0</v>
      </c>
      <c r="W119" s="5">
        <v>0</v>
      </c>
      <c r="X119" s="5">
        <v>163278.48000000001</v>
      </c>
      <c r="Y119" s="5">
        <v>2124772.9959999998</v>
      </c>
      <c r="Z119" s="5">
        <v>710530.99999999988</v>
      </c>
      <c r="AA119" s="5">
        <v>4636183.6000000006</v>
      </c>
      <c r="AB119" s="5">
        <v>178703.54</v>
      </c>
      <c r="AC119" s="5">
        <v>468797.9499999999</v>
      </c>
      <c r="AD119" s="5">
        <v>9382.16</v>
      </c>
      <c r="AE119" s="5">
        <v>205612.15</v>
      </c>
      <c r="AF119" s="5">
        <v>133762.72</v>
      </c>
      <c r="AG119" s="5">
        <v>90073.18</v>
      </c>
      <c r="AH119" s="5">
        <v>676708.22</v>
      </c>
      <c r="AI119" s="5">
        <v>619508.71</v>
      </c>
      <c r="AJ119" s="5">
        <v>1525003.2100000002</v>
      </c>
      <c r="AK119" s="5">
        <v>4825964.2</v>
      </c>
      <c r="AL119" s="5">
        <v>0</v>
      </c>
      <c r="AM119" s="5">
        <v>380286.25</v>
      </c>
      <c r="AN119" s="5">
        <v>5206250.45</v>
      </c>
      <c r="AO119" s="5">
        <v>1601824.42</v>
      </c>
      <c r="AP119" s="5">
        <v>1993087.7</v>
      </c>
      <c r="AQ119" s="5">
        <v>1402191.7</v>
      </c>
      <c r="AR119" s="5">
        <v>1044</v>
      </c>
      <c r="AS119" s="5">
        <v>478729.19</v>
      </c>
      <c r="AT119" s="5">
        <v>601437.5</v>
      </c>
      <c r="AU119" s="5">
        <v>219585.69</v>
      </c>
      <c r="AV119" s="5">
        <v>2683035.11</v>
      </c>
      <c r="AW119" s="5">
        <v>935002.14</v>
      </c>
      <c r="AX119" s="5">
        <v>120929.90000000001</v>
      </c>
      <c r="AY119" s="5">
        <v>204817.5</v>
      </c>
      <c r="AZ119" s="5">
        <v>230695.5</v>
      </c>
      <c r="BA119" s="5">
        <v>18549.8</v>
      </c>
      <c r="BB119" s="5">
        <v>4972.6900000000005</v>
      </c>
      <c r="BC119" s="5">
        <v>514234.47</v>
      </c>
      <c r="BD119" s="5">
        <v>429082.65</v>
      </c>
      <c r="BE119" s="5">
        <v>915761.18</v>
      </c>
      <c r="BF119" s="5">
        <v>103164.65000000001</v>
      </c>
      <c r="BG119" s="5">
        <v>1116558.77</v>
      </c>
      <c r="BH119" s="5">
        <v>4561845.8599999994</v>
      </c>
      <c r="BI119" s="5">
        <v>383626.72</v>
      </c>
      <c r="BJ119" s="5">
        <v>333221.62</v>
      </c>
      <c r="BK119" s="5">
        <v>1328301.4000000001</v>
      </c>
      <c r="BL119" s="5">
        <v>2037649.93</v>
      </c>
      <c r="BM119" s="5">
        <v>2610</v>
      </c>
      <c r="BN119" s="5">
        <v>917673.41</v>
      </c>
      <c r="BO119" s="5">
        <v>3396013.46</v>
      </c>
    </row>
    <row r="120" spans="1:67" s="5" customFormat="1" ht="12.75">
      <c r="A120" s="5" t="s">
        <v>11</v>
      </c>
      <c r="B120" s="6">
        <v>11</v>
      </c>
      <c r="I120" s="6"/>
      <c r="O120" s="5">
        <v>7026753</v>
      </c>
      <c r="P120" s="5">
        <v>180730.19999999998</v>
      </c>
      <c r="Q120" s="5">
        <v>463352.16000000003</v>
      </c>
      <c r="R120" s="5">
        <v>769112.04</v>
      </c>
      <c r="S120" s="5">
        <v>104877.40000000001</v>
      </c>
      <c r="T120" s="5">
        <v>146715.12</v>
      </c>
      <c r="U120" s="5">
        <v>720400.46000000008</v>
      </c>
      <c r="V120" s="5">
        <v>0</v>
      </c>
      <c r="W120" s="5">
        <v>0</v>
      </c>
      <c r="X120" s="5">
        <v>263747.21000000002</v>
      </c>
      <c r="Y120" s="5">
        <v>2648934.5900000003</v>
      </c>
      <c r="Z120" s="5">
        <v>1326057.1999999997</v>
      </c>
      <c r="AA120" s="5">
        <v>10641931</v>
      </c>
      <c r="AB120" s="5">
        <v>4593.1200000000008</v>
      </c>
      <c r="AC120" s="5">
        <v>1115219.3</v>
      </c>
      <c r="AD120" s="5">
        <v>21364.400000000001</v>
      </c>
      <c r="AE120" s="5">
        <v>344075.3</v>
      </c>
      <c r="AF120" s="5">
        <v>269577.15000000002</v>
      </c>
      <c r="AG120" s="5">
        <v>145289.51</v>
      </c>
      <c r="AH120" s="5">
        <v>306375.45</v>
      </c>
      <c r="AI120" s="5">
        <v>1054585.95</v>
      </c>
      <c r="AJ120" s="5">
        <v>1903768.7000000002</v>
      </c>
      <c r="AK120" s="5">
        <v>5481071</v>
      </c>
      <c r="AL120" s="5">
        <v>0</v>
      </c>
      <c r="AM120" s="5">
        <v>723762.8</v>
      </c>
      <c r="AN120" s="5">
        <v>6204833.7999999998</v>
      </c>
      <c r="AO120" s="5">
        <v>142030.6</v>
      </c>
      <c r="AP120" s="5">
        <v>1389639.9</v>
      </c>
      <c r="AQ120" s="5">
        <v>1543333</v>
      </c>
      <c r="AR120" s="5">
        <v>87500</v>
      </c>
      <c r="AS120" s="5">
        <v>312163</v>
      </c>
      <c r="AT120" s="5">
        <v>185190.7</v>
      </c>
      <c r="AU120" s="5">
        <v>16754</v>
      </c>
      <c r="AV120" s="5">
        <v>726884.3</v>
      </c>
      <c r="AW120" s="5">
        <v>9584923.4299999997</v>
      </c>
      <c r="AX120" s="5">
        <v>37442.700000000004</v>
      </c>
      <c r="AY120" s="5">
        <v>8536.6200000000008</v>
      </c>
      <c r="AZ120" s="5">
        <v>4922</v>
      </c>
      <c r="BA120" s="5">
        <v>35117.14</v>
      </c>
      <c r="BB120" s="5">
        <v>3748</v>
      </c>
      <c r="BC120" s="5">
        <v>1903921.9</v>
      </c>
      <c r="BD120" s="5">
        <v>279489.5</v>
      </c>
      <c r="BE120" s="5">
        <v>1509239.92</v>
      </c>
      <c r="BF120" s="5">
        <v>505</v>
      </c>
      <c r="BG120" s="5">
        <v>1562429.8599999999</v>
      </c>
      <c r="BH120" s="5">
        <v>14960745</v>
      </c>
      <c r="BI120" s="5">
        <v>716710.3</v>
      </c>
      <c r="BJ120" s="5">
        <v>133316.47</v>
      </c>
      <c r="BK120" s="5">
        <v>329071.2</v>
      </c>
      <c r="BL120" s="5">
        <v>1179098.1200000001</v>
      </c>
      <c r="BM120" s="5">
        <v>14014</v>
      </c>
      <c r="BN120" s="5">
        <v>673621</v>
      </c>
      <c r="BO120" s="5">
        <v>4051523.68</v>
      </c>
    </row>
    <row r="121" spans="1:67" s="9" customFormat="1" ht="12.75">
      <c r="Y121" s="35"/>
      <c r="Z121" s="35"/>
      <c r="AA121" s="35"/>
      <c r="AB121" s="35"/>
      <c r="AC121" s="35"/>
      <c r="AD121" s="35"/>
      <c r="AE121" s="35"/>
      <c r="AF121" s="35"/>
      <c r="AG121" s="35"/>
      <c r="AH121" s="35"/>
      <c r="AI121" s="35"/>
      <c r="AJ121" s="35"/>
      <c r="AK121" s="35"/>
      <c r="AV121" s="36"/>
      <c r="BH121" s="35"/>
    </row>
    <row r="122" spans="1:67" s="9" customFormat="1" ht="12.75">
      <c r="Y122" s="35"/>
      <c r="Z122" s="35"/>
      <c r="AA122" s="35"/>
      <c r="AB122" s="35"/>
      <c r="AC122" s="35"/>
      <c r="AD122" s="35"/>
      <c r="AE122" s="35"/>
      <c r="AF122" s="35"/>
      <c r="AG122" s="35"/>
      <c r="AH122" s="35"/>
      <c r="AI122" s="35"/>
      <c r="AJ122" s="35"/>
      <c r="AK122" s="35"/>
      <c r="AV122" s="36"/>
      <c r="BH122" s="35"/>
    </row>
    <row r="123" spans="1:67" s="9" customFormat="1" ht="12.75">
      <c r="A123" s="9" t="s">
        <v>12</v>
      </c>
      <c r="Y123" s="35"/>
      <c r="Z123" s="35"/>
      <c r="AA123" s="35"/>
      <c r="AB123" s="35"/>
      <c r="AC123" s="35"/>
      <c r="AD123" s="35"/>
      <c r="AE123" s="35"/>
      <c r="AF123" s="35"/>
      <c r="AG123" s="35"/>
      <c r="AH123" s="35"/>
      <c r="AI123" s="35"/>
      <c r="AJ123" s="35"/>
      <c r="AK123" s="35"/>
      <c r="AV123" s="36"/>
      <c r="BH123" s="35"/>
    </row>
    <row r="124" spans="1:67" s="9" customFormat="1" ht="12.75">
      <c r="A124" s="9" t="s">
        <v>13</v>
      </c>
      <c r="B124" s="6">
        <v>93</v>
      </c>
      <c r="O124" s="9">
        <v>14341632.300000001</v>
      </c>
      <c r="P124" s="9">
        <v>1287766.7</v>
      </c>
      <c r="Q124" s="9">
        <v>778829.23</v>
      </c>
      <c r="R124" s="9">
        <v>1084840.6299999999</v>
      </c>
      <c r="S124" s="9">
        <v>273543.42000000004</v>
      </c>
      <c r="T124" s="9">
        <v>344783.99000000005</v>
      </c>
      <c r="U124" s="9">
        <v>1047681.8600000001</v>
      </c>
      <c r="V124" s="9">
        <v>0</v>
      </c>
      <c r="W124" s="9">
        <v>0</v>
      </c>
      <c r="X124" s="9">
        <v>515363.20000000007</v>
      </c>
      <c r="Y124" s="9">
        <v>5332809.03</v>
      </c>
      <c r="Z124" s="9">
        <v>1990391.78</v>
      </c>
      <c r="AA124" s="9">
        <v>16133370.349999998</v>
      </c>
      <c r="AB124" s="9">
        <v>219573.13</v>
      </c>
      <c r="AC124" s="9">
        <v>1687770.7500000005</v>
      </c>
      <c r="AD124" s="9">
        <v>40144.400000000001</v>
      </c>
      <c r="AE124" s="9">
        <v>585961.04999999993</v>
      </c>
      <c r="AF124" s="9">
        <v>529693.93999999994</v>
      </c>
      <c r="AG124" s="9">
        <v>287121.14000000007</v>
      </c>
      <c r="AH124" s="9">
        <v>1188672.2100000002</v>
      </c>
      <c r="AI124" s="9">
        <v>1751573.3899999997</v>
      </c>
      <c r="AJ124" s="9">
        <v>3156514.0100000007</v>
      </c>
      <c r="AK124" s="9">
        <v>11631243</v>
      </c>
      <c r="AL124" s="9">
        <v>0</v>
      </c>
      <c r="AM124" s="9">
        <v>1276382.3399999999</v>
      </c>
      <c r="AN124" s="9">
        <v>12907625.34</v>
      </c>
      <c r="AO124" s="9">
        <v>1506276.82</v>
      </c>
      <c r="AP124" s="9">
        <v>3460555.21</v>
      </c>
      <c r="AQ124" s="9">
        <v>3120945.17</v>
      </c>
      <c r="AR124" s="9">
        <v>96293.37</v>
      </c>
      <c r="AS124" s="9">
        <v>819195.69</v>
      </c>
      <c r="AT124" s="9">
        <v>772932</v>
      </c>
      <c r="AU124" s="9">
        <v>300612.09999999998</v>
      </c>
      <c r="AV124" s="9">
        <v>3194697.88</v>
      </c>
      <c r="AW124" s="9">
        <v>10650813.710000001</v>
      </c>
      <c r="AX124" s="9">
        <v>238770.09999999998</v>
      </c>
      <c r="AY124" s="9">
        <v>216836.72</v>
      </c>
      <c r="AZ124" s="9">
        <v>386106.76</v>
      </c>
      <c r="BA124" s="9">
        <v>97932.49</v>
      </c>
      <c r="BB124" s="9">
        <v>64182.54</v>
      </c>
      <c r="BC124" s="9">
        <v>2429349.75</v>
      </c>
      <c r="BD124" s="9">
        <v>782829.23</v>
      </c>
      <c r="BE124" s="9">
        <v>2448333.02</v>
      </c>
      <c r="BF124" s="9">
        <v>123843.65000000001</v>
      </c>
      <c r="BG124" s="9">
        <v>2785338.84</v>
      </c>
      <c r="BH124" s="9">
        <v>20172430.93</v>
      </c>
      <c r="BI124" s="9">
        <v>1072733.1499999999</v>
      </c>
      <c r="BJ124" s="9">
        <v>534880.04</v>
      </c>
      <c r="BK124" s="9">
        <v>1782730.83</v>
      </c>
      <c r="BL124" s="9">
        <v>3359690.8500000006</v>
      </c>
      <c r="BM124" s="9">
        <v>124179.3</v>
      </c>
      <c r="BN124" s="9">
        <v>1634414.41</v>
      </c>
      <c r="BO124" s="9">
        <v>7468377.7200000016</v>
      </c>
    </row>
    <row r="125" spans="1:67" s="9" customFormat="1" ht="12.75">
      <c r="A125" s="9" t="s">
        <v>1</v>
      </c>
      <c r="B125" s="6">
        <v>12</v>
      </c>
      <c r="O125" s="9">
        <v>1863675.5</v>
      </c>
      <c r="P125" s="9">
        <v>121842.5</v>
      </c>
      <c r="Q125" s="9">
        <v>74427.929999999993</v>
      </c>
      <c r="R125" s="9">
        <v>140992.69</v>
      </c>
      <c r="S125" s="9">
        <v>27384.07</v>
      </c>
      <c r="T125" s="9">
        <v>27187.73</v>
      </c>
      <c r="U125" s="9">
        <v>506232.66000000003</v>
      </c>
      <c r="V125" s="9">
        <v>0</v>
      </c>
      <c r="W125" s="9">
        <v>0</v>
      </c>
      <c r="X125" s="9">
        <v>88338.44</v>
      </c>
      <c r="Y125" s="9">
        <v>986406.0199999999</v>
      </c>
      <c r="Z125" s="9">
        <v>125282.89000000001</v>
      </c>
      <c r="AA125" s="9">
        <v>1301138.8999999999</v>
      </c>
      <c r="AB125" s="9">
        <v>133662.28</v>
      </c>
      <c r="AC125" s="9">
        <v>166029.01</v>
      </c>
      <c r="AD125" s="9">
        <v>8240.4</v>
      </c>
      <c r="AE125" s="9">
        <v>135342</v>
      </c>
      <c r="AF125" s="9">
        <v>17539.010000000002</v>
      </c>
      <c r="AG125" s="9">
        <v>22209.88</v>
      </c>
      <c r="AH125" s="9">
        <v>317541.64999999997</v>
      </c>
      <c r="AI125" s="9">
        <v>316284.58999999997</v>
      </c>
      <c r="AJ125" s="9">
        <v>353502.04</v>
      </c>
      <c r="AK125" s="9">
        <v>1877558</v>
      </c>
      <c r="AL125" s="9">
        <v>0</v>
      </c>
      <c r="AM125" s="9">
        <v>188474.8</v>
      </c>
      <c r="AN125" s="9">
        <v>2066032.8</v>
      </c>
      <c r="AO125" s="9">
        <v>18409.18</v>
      </c>
      <c r="AP125" s="9">
        <v>171148</v>
      </c>
      <c r="AQ125" s="9">
        <v>346988</v>
      </c>
      <c r="AR125" s="9">
        <v>0</v>
      </c>
      <c r="AS125" s="9">
        <v>36196</v>
      </c>
      <c r="AT125" s="9">
        <v>151356.5</v>
      </c>
      <c r="AU125" s="9">
        <v>9096</v>
      </c>
      <c r="AV125" s="9">
        <v>205961.68</v>
      </c>
      <c r="AW125" s="9">
        <v>972802.07000000007</v>
      </c>
      <c r="AX125" s="9">
        <v>102553.90000000001</v>
      </c>
      <c r="AY125" s="9">
        <v>159442.5</v>
      </c>
      <c r="AZ125" s="9">
        <v>0</v>
      </c>
      <c r="BA125" s="9">
        <v>5031.37</v>
      </c>
      <c r="BB125" s="9">
        <v>0</v>
      </c>
      <c r="BC125" s="9">
        <v>336500</v>
      </c>
      <c r="BD125" s="9">
        <v>45907.4</v>
      </c>
      <c r="BE125" s="9">
        <v>82807.7</v>
      </c>
      <c r="BF125" s="9">
        <v>5250</v>
      </c>
      <c r="BG125" s="9">
        <v>540317.47</v>
      </c>
      <c r="BH125" s="9">
        <v>2250612.6999999997</v>
      </c>
      <c r="BI125" s="9">
        <v>53628.3</v>
      </c>
      <c r="BJ125" s="9">
        <v>31075.96</v>
      </c>
      <c r="BK125" s="9">
        <v>276421.2</v>
      </c>
      <c r="BL125" s="9">
        <v>361125.5</v>
      </c>
      <c r="BM125" s="9">
        <v>0</v>
      </c>
      <c r="BN125" s="9">
        <v>0</v>
      </c>
      <c r="BO125" s="9">
        <v>1095781.1400000001</v>
      </c>
    </row>
    <row r="126" spans="1:67" s="9" customFormat="1" ht="12.75">
      <c r="A126" s="9" t="s">
        <v>2</v>
      </c>
      <c r="B126" s="6">
        <v>13</v>
      </c>
      <c r="O126" s="9">
        <v>1536224.8</v>
      </c>
      <c r="P126" s="9">
        <v>100645.79000000001</v>
      </c>
      <c r="Q126" s="9">
        <v>67490</v>
      </c>
      <c r="R126" s="9">
        <v>78262.53</v>
      </c>
      <c r="S126" s="9">
        <v>29574.170000000002</v>
      </c>
      <c r="T126" s="9">
        <v>43785.049999999996</v>
      </c>
      <c r="U126" s="9">
        <v>104428.68</v>
      </c>
      <c r="V126" s="9">
        <v>0</v>
      </c>
      <c r="W126" s="9">
        <v>0</v>
      </c>
      <c r="X126" s="9">
        <v>65569.09</v>
      </c>
      <c r="Y126" s="9">
        <v>489755.31</v>
      </c>
      <c r="Z126" s="9">
        <v>156715.6</v>
      </c>
      <c r="AA126" s="9">
        <v>853203.29999999993</v>
      </c>
      <c r="AB126" s="9">
        <v>30709.35</v>
      </c>
      <c r="AC126" s="9">
        <v>129786.7</v>
      </c>
      <c r="AD126" s="9">
        <v>2921</v>
      </c>
      <c r="AE126" s="9">
        <v>86920.14</v>
      </c>
      <c r="AF126" s="9">
        <v>39580.800000000003</v>
      </c>
      <c r="AG126" s="9">
        <v>3629</v>
      </c>
      <c r="AH126" s="9">
        <v>82602.77</v>
      </c>
      <c r="AI126" s="9">
        <v>80332.579999999987</v>
      </c>
      <c r="AJ126" s="9">
        <v>241302.39</v>
      </c>
      <c r="AK126" s="9">
        <v>581395.80000000005</v>
      </c>
      <c r="AL126" s="9">
        <v>0</v>
      </c>
      <c r="AM126" s="9">
        <v>55719</v>
      </c>
      <c r="AN126" s="9">
        <v>637114.80000000005</v>
      </c>
      <c r="AO126" s="9">
        <v>577150</v>
      </c>
      <c r="AP126" s="9">
        <v>499369.9</v>
      </c>
      <c r="AQ126" s="9">
        <v>284875.5</v>
      </c>
      <c r="AR126" s="9">
        <v>87500</v>
      </c>
      <c r="AS126" s="9">
        <v>404151.39</v>
      </c>
      <c r="AT126" s="9">
        <v>47364</v>
      </c>
      <c r="AU126" s="9">
        <v>38215.9</v>
      </c>
      <c r="AV126" s="9">
        <v>1116165.3900000001</v>
      </c>
      <c r="AW126" s="9">
        <v>356862.82</v>
      </c>
      <c r="AX126" s="9">
        <v>34723</v>
      </c>
      <c r="AY126" s="9">
        <v>0</v>
      </c>
      <c r="AZ126" s="9">
        <v>62802.8</v>
      </c>
      <c r="BA126" s="9">
        <v>19630</v>
      </c>
      <c r="BB126" s="9">
        <v>56</v>
      </c>
      <c r="BC126" s="9">
        <v>126925.1</v>
      </c>
      <c r="BD126" s="9">
        <v>24623.9</v>
      </c>
      <c r="BE126" s="9">
        <v>110030.39999999999</v>
      </c>
      <c r="BF126" s="9">
        <v>0</v>
      </c>
      <c r="BG126" s="9">
        <v>449587.69</v>
      </c>
      <c r="BH126" s="9">
        <v>1146195.8999999999</v>
      </c>
      <c r="BI126" s="9">
        <v>41923.599999999999</v>
      </c>
      <c r="BJ126" s="9">
        <v>25414.720000000001</v>
      </c>
      <c r="BK126" s="9">
        <v>87981.4</v>
      </c>
      <c r="BL126" s="9">
        <v>150819.72</v>
      </c>
      <c r="BM126" s="9">
        <v>32252.3</v>
      </c>
      <c r="BN126" s="9">
        <v>1200</v>
      </c>
      <c r="BO126" s="9">
        <v>604800.25</v>
      </c>
    </row>
    <row r="127" spans="1:67" s="9" customFormat="1" ht="12.75">
      <c r="A127" s="9" t="s">
        <v>3</v>
      </c>
      <c r="B127" s="6">
        <v>18</v>
      </c>
      <c r="O127" s="9">
        <v>1305252.1000000001</v>
      </c>
      <c r="P127" s="9">
        <v>378544.2</v>
      </c>
      <c r="Q127" s="9">
        <v>67448.709999999992</v>
      </c>
      <c r="R127" s="9">
        <v>54047.279999999992</v>
      </c>
      <c r="S127" s="9">
        <v>39295.85</v>
      </c>
      <c r="T127" s="9">
        <v>57470.009999999995</v>
      </c>
      <c r="U127" s="9">
        <v>57694.979999999996</v>
      </c>
      <c r="V127" s="9">
        <v>0</v>
      </c>
      <c r="W127" s="9">
        <v>0</v>
      </c>
      <c r="X127" s="9">
        <v>42070.119999999995</v>
      </c>
      <c r="Y127" s="9">
        <v>696571.14999999991</v>
      </c>
      <c r="Z127" s="9">
        <v>69896.100000000006</v>
      </c>
      <c r="AA127" s="9">
        <v>300592.24</v>
      </c>
      <c r="AB127" s="9">
        <v>2062.4</v>
      </c>
      <c r="AC127" s="9">
        <v>65717.87</v>
      </c>
      <c r="AD127" s="9">
        <v>500</v>
      </c>
      <c r="AE127" s="9">
        <v>7801.48</v>
      </c>
      <c r="AF127" s="9">
        <v>848</v>
      </c>
      <c r="AG127" s="9">
        <v>39133.899999999994</v>
      </c>
      <c r="AH127" s="9">
        <v>47682.080000000002</v>
      </c>
      <c r="AI127" s="9">
        <v>146836.69</v>
      </c>
      <c r="AJ127" s="9">
        <v>111716.70000000001</v>
      </c>
      <c r="AK127" s="9">
        <v>1274337.7</v>
      </c>
      <c r="AL127" s="9">
        <v>0</v>
      </c>
      <c r="AM127" s="9">
        <v>61286.59</v>
      </c>
      <c r="AN127" s="9">
        <v>1335624.29</v>
      </c>
      <c r="AO127" s="9">
        <v>200469</v>
      </c>
      <c r="AP127" s="9">
        <v>56010</v>
      </c>
      <c r="AQ127" s="9">
        <v>309761.29000000004</v>
      </c>
      <c r="AR127" s="9">
        <v>7749.37</v>
      </c>
      <c r="AS127" s="9">
        <v>13109.5</v>
      </c>
      <c r="AT127" s="9">
        <v>23956</v>
      </c>
      <c r="AU127" s="9">
        <v>10203.5</v>
      </c>
      <c r="AV127" s="9">
        <v>245283.87</v>
      </c>
      <c r="AW127" s="9">
        <v>341.3</v>
      </c>
      <c r="AX127" s="9">
        <v>0</v>
      </c>
      <c r="AY127" s="9">
        <v>0</v>
      </c>
      <c r="AZ127" s="9">
        <v>182556.96</v>
      </c>
      <c r="BA127" s="9">
        <v>20321.96</v>
      </c>
      <c r="BB127" s="9">
        <v>57620.35</v>
      </c>
      <c r="BC127" s="9">
        <v>0</v>
      </c>
      <c r="BD127" s="9">
        <v>67303.240000000005</v>
      </c>
      <c r="BE127" s="9">
        <v>189987.29</v>
      </c>
      <c r="BF127" s="9">
        <v>26953.05</v>
      </c>
      <c r="BG127" s="9">
        <v>148909.15</v>
      </c>
      <c r="BH127" s="9">
        <v>680445.23</v>
      </c>
      <c r="BI127" s="9">
        <v>12613.869999999999</v>
      </c>
      <c r="BJ127" s="9">
        <v>2198.5099999999998</v>
      </c>
      <c r="BK127" s="9">
        <v>50887.229999999996</v>
      </c>
      <c r="BL127" s="9">
        <v>65699.600000000006</v>
      </c>
      <c r="BM127" s="9">
        <v>20183</v>
      </c>
      <c r="BN127" s="9">
        <v>45028.41</v>
      </c>
      <c r="BO127" s="9">
        <v>278792.66000000003</v>
      </c>
    </row>
    <row r="128" spans="1:67" s="9" customFormat="1" ht="12.75">
      <c r="A128" s="9" t="s">
        <v>4</v>
      </c>
      <c r="B128" s="6">
        <v>23</v>
      </c>
      <c r="O128" s="9">
        <v>5887738.7999999998</v>
      </c>
      <c r="P128" s="9">
        <v>387713.98000000004</v>
      </c>
      <c r="Q128" s="9">
        <v>482367.84</v>
      </c>
      <c r="R128" s="9">
        <v>700719.16999999993</v>
      </c>
      <c r="S128" s="9">
        <v>115511.86000000002</v>
      </c>
      <c r="T128" s="9">
        <v>127737.62000000001</v>
      </c>
      <c r="U128" s="9">
        <v>292144.02</v>
      </c>
      <c r="V128" s="9">
        <v>0</v>
      </c>
      <c r="W128" s="9">
        <v>0</v>
      </c>
      <c r="X128" s="9">
        <v>221491.8</v>
      </c>
      <c r="Y128" s="9">
        <v>2327686.29</v>
      </c>
      <c r="Z128" s="9">
        <v>1241388.8499999999</v>
      </c>
      <c r="AA128" s="9">
        <v>8904260.1999999993</v>
      </c>
      <c r="AB128" s="9">
        <v>10933.18</v>
      </c>
      <c r="AC128" s="9">
        <v>906286.64000000013</v>
      </c>
      <c r="AD128" s="9">
        <v>26363</v>
      </c>
      <c r="AE128" s="9">
        <v>292451.54000000004</v>
      </c>
      <c r="AF128" s="9">
        <v>154389.27999999997</v>
      </c>
      <c r="AG128" s="9">
        <v>116183.75</v>
      </c>
      <c r="AH128" s="9">
        <v>259895.87</v>
      </c>
      <c r="AI128" s="9">
        <v>308151.38</v>
      </c>
      <c r="AJ128" s="9">
        <v>1117470.58</v>
      </c>
      <c r="AK128" s="9">
        <v>3947030</v>
      </c>
      <c r="AL128" s="9">
        <v>0</v>
      </c>
      <c r="AM128" s="9">
        <v>393638</v>
      </c>
      <c r="AN128" s="9">
        <v>4340668</v>
      </c>
      <c r="AO128" s="9">
        <v>311184</v>
      </c>
      <c r="AP128" s="9">
        <v>1479527.41</v>
      </c>
      <c r="AQ128" s="9">
        <v>1510516.9</v>
      </c>
      <c r="AR128" s="9">
        <v>0</v>
      </c>
      <c r="AS128" s="9">
        <v>114260.8</v>
      </c>
      <c r="AT128" s="9">
        <v>197638</v>
      </c>
      <c r="AU128" s="9">
        <v>145308</v>
      </c>
      <c r="AV128" s="9">
        <v>623082.80000000005</v>
      </c>
      <c r="AW128" s="9">
        <v>8568882.5</v>
      </c>
      <c r="AX128" s="9">
        <v>6001</v>
      </c>
      <c r="AY128" s="9">
        <v>0</v>
      </c>
      <c r="AZ128" s="9">
        <v>7257</v>
      </c>
      <c r="BA128" s="9">
        <v>26596</v>
      </c>
      <c r="BB128" s="9">
        <v>5679.5</v>
      </c>
      <c r="BC128" s="9">
        <v>1835194.9</v>
      </c>
      <c r="BD128" s="9">
        <v>548613.1</v>
      </c>
      <c r="BE128" s="9">
        <v>531071.23</v>
      </c>
      <c r="BF128" s="9">
        <v>47653.8</v>
      </c>
      <c r="BG128" s="9">
        <v>753201.59000000008</v>
      </c>
      <c r="BH128" s="9">
        <v>12302554.91</v>
      </c>
      <c r="BI128" s="9">
        <v>556038</v>
      </c>
      <c r="BJ128" s="9">
        <v>150618.58000000002</v>
      </c>
      <c r="BK128" s="9">
        <v>564452.5</v>
      </c>
      <c r="BL128" s="9">
        <v>1239702.8599999999</v>
      </c>
      <c r="BM128" s="9">
        <v>16624</v>
      </c>
      <c r="BN128" s="9">
        <v>732065</v>
      </c>
      <c r="BO128" s="9">
        <v>3064686.77</v>
      </c>
    </row>
    <row r="129" spans="1:67" s="9" customFormat="1" ht="12.75">
      <c r="A129" s="9" t="s">
        <v>5</v>
      </c>
      <c r="B129" s="6">
        <v>14</v>
      </c>
      <c r="O129" s="9">
        <v>2650264.4</v>
      </c>
      <c r="P129" s="9">
        <v>200411.4</v>
      </c>
      <c r="Q129" s="9">
        <v>49525.97</v>
      </c>
      <c r="R129" s="9">
        <v>58421.520000000004</v>
      </c>
      <c r="S129" s="9">
        <v>40812.49</v>
      </c>
      <c r="T129" s="9">
        <v>52209.62</v>
      </c>
      <c r="U129" s="9">
        <v>53389.51</v>
      </c>
      <c r="V129" s="9">
        <v>0</v>
      </c>
      <c r="W129" s="9">
        <v>0</v>
      </c>
      <c r="X129" s="9">
        <v>64673.590000000004</v>
      </c>
      <c r="Y129" s="9">
        <v>519444.1</v>
      </c>
      <c r="Z129" s="9">
        <v>274251.51</v>
      </c>
      <c r="AA129" s="9">
        <v>3499231.6</v>
      </c>
      <c r="AB129" s="9">
        <v>16395.72</v>
      </c>
      <c r="AC129" s="9">
        <v>359278.36000000004</v>
      </c>
      <c r="AD129" s="9">
        <v>1280</v>
      </c>
      <c r="AE129" s="9">
        <v>52000.590000000004</v>
      </c>
      <c r="AF129" s="9">
        <v>272044.32</v>
      </c>
      <c r="AG129" s="9">
        <v>81488.13</v>
      </c>
      <c r="AH129" s="9">
        <v>339553.75</v>
      </c>
      <c r="AI129" s="9">
        <v>847852.84000000008</v>
      </c>
      <c r="AJ129" s="9">
        <v>1157928.6499999999</v>
      </c>
      <c r="AK129" s="9">
        <v>2900675</v>
      </c>
      <c r="AL129" s="9">
        <v>0</v>
      </c>
      <c r="AM129" s="9">
        <v>539105</v>
      </c>
      <c r="AN129" s="9">
        <v>3439780</v>
      </c>
      <c r="AO129" s="9">
        <v>108039.6</v>
      </c>
      <c r="AP129" s="9">
        <v>1146749.8999999999</v>
      </c>
      <c r="AQ129" s="9">
        <v>429919.1</v>
      </c>
      <c r="AR129" s="9">
        <v>0</v>
      </c>
      <c r="AS129" s="9">
        <v>50260</v>
      </c>
      <c r="AT129" s="9">
        <v>161532.70000000001</v>
      </c>
      <c r="AU129" s="9">
        <v>76205.7</v>
      </c>
      <c r="AV129" s="9">
        <v>319832.3</v>
      </c>
      <c r="AW129" s="9">
        <v>720890.39999999991</v>
      </c>
      <c r="AX129" s="9">
        <v>49954.700000000004</v>
      </c>
      <c r="AY129" s="9">
        <v>55833.62</v>
      </c>
      <c r="AZ129" s="9">
        <v>122423</v>
      </c>
      <c r="BA129" s="9">
        <v>4684.7700000000004</v>
      </c>
      <c r="BB129" s="9">
        <v>0</v>
      </c>
      <c r="BC129" s="9">
        <v>126584</v>
      </c>
      <c r="BD129" s="9">
        <v>75737</v>
      </c>
      <c r="BE129" s="9">
        <v>1219194.5</v>
      </c>
      <c r="BF129" s="9">
        <v>2369</v>
      </c>
      <c r="BG129" s="9">
        <v>676772.67</v>
      </c>
      <c r="BH129" s="9">
        <v>3082726.69</v>
      </c>
      <c r="BI129" s="9">
        <v>373480.38</v>
      </c>
      <c r="BJ129" s="9">
        <v>132908.09</v>
      </c>
      <c r="BK129" s="9">
        <v>562969.80000000005</v>
      </c>
      <c r="BL129" s="9">
        <v>1069358.27</v>
      </c>
      <c r="BM129" s="9">
        <v>55120</v>
      </c>
      <c r="BN129" s="9">
        <v>675121</v>
      </c>
      <c r="BO129" s="9">
        <v>1922898.35</v>
      </c>
    </row>
    <row r="130" spans="1:67" s="9" customFormat="1" ht="12.75">
      <c r="A130" s="9" t="s">
        <v>6</v>
      </c>
      <c r="B130" s="6">
        <v>5</v>
      </c>
      <c r="O130" s="9">
        <v>244537.7</v>
      </c>
      <c r="P130" s="9">
        <v>37954.43</v>
      </c>
      <c r="Q130" s="9">
        <v>7914.05</v>
      </c>
      <c r="R130" s="9">
        <v>2388.34</v>
      </c>
      <c r="S130" s="9">
        <v>5122.3</v>
      </c>
      <c r="T130" s="9">
        <v>3286.5</v>
      </c>
      <c r="U130" s="9">
        <v>11889.24</v>
      </c>
      <c r="V130" s="9">
        <v>0</v>
      </c>
      <c r="W130" s="9">
        <v>0</v>
      </c>
      <c r="X130" s="9">
        <v>7126.52</v>
      </c>
      <c r="Y130" s="9">
        <v>75681.38</v>
      </c>
      <c r="Z130" s="9">
        <v>26178.99</v>
      </c>
      <c r="AA130" s="9">
        <v>173329.11</v>
      </c>
      <c r="AB130" s="9">
        <v>1341</v>
      </c>
      <c r="AC130" s="9">
        <v>12974.53</v>
      </c>
      <c r="AD130" s="9">
        <v>840</v>
      </c>
      <c r="AE130" s="9">
        <v>637.06999999999994</v>
      </c>
      <c r="AF130" s="9">
        <v>26334.53</v>
      </c>
      <c r="AG130" s="9">
        <v>525.79999999999995</v>
      </c>
      <c r="AH130" s="9">
        <v>37465.94</v>
      </c>
      <c r="AI130" s="9">
        <v>8073.0300000000007</v>
      </c>
      <c r="AJ130" s="9">
        <v>58535.85</v>
      </c>
      <c r="AK130" s="9">
        <v>332617.2</v>
      </c>
      <c r="AL130" s="9">
        <v>0</v>
      </c>
      <c r="AM130" s="9">
        <v>24823</v>
      </c>
      <c r="AN130" s="9">
        <v>357440.2</v>
      </c>
      <c r="AO130" s="9">
        <v>2440.2399999999998</v>
      </c>
      <c r="AP130" s="9">
        <v>1015</v>
      </c>
      <c r="AQ130" s="9">
        <v>51555.78</v>
      </c>
      <c r="AR130" s="9">
        <v>0</v>
      </c>
      <c r="AS130" s="9">
        <v>0</v>
      </c>
      <c r="AT130" s="9">
        <v>19039</v>
      </c>
      <c r="AU130" s="9">
        <v>3960</v>
      </c>
      <c r="AV130" s="9">
        <v>21479.239999999998</v>
      </c>
      <c r="AW130" s="9">
        <v>7217.619999999999</v>
      </c>
      <c r="AX130" s="9">
        <v>6800</v>
      </c>
      <c r="AY130" s="9">
        <v>1560.6</v>
      </c>
      <c r="AZ130" s="9">
        <v>3522</v>
      </c>
      <c r="BA130" s="9">
        <v>0</v>
      </c>
      <c r="BB130" s="9">
        <v>0</v>
      </c>
      <c r="BC130" s="9">
        <v>0</v>
      </c>
      <c r="BD130" s="9">
        <v>11232.59</v>
      </c>
      <c r="BE130" s="9">
        <v>29344.699999999997</v>
      </c>
      <c r="BF130" s="9">
        <v>481</v>
      </c>
      <c r="BG130" s="9">
        <v>13181.64</v>
      </c>
      <c r="BH130" s="9">
        <v>73340.000000000015</v>
      </c>
      <c r="BI130" s="9">
        <v>0</v>
      </c>
      <c r="BJ130" s="9">
        <v>7881.18</v>
      </c>
      <c r="BK130" s="9">
        <v>83149</v>
      </c>
      <c r="BL130" s="9">
        <v>96283.200000000012</v>
      </c>
      <c r="BM130" s="9">
        <v>0</v>
      </c>
      <c r="BN130" s="9">
        <v>0</v>
      </c>
      <c r="BO130" s="9">
        <v>125524.65</v>
      </c>
    </row>
    <row r="131" spans="1:67" s="9" customFormat="1" ht="12.75">
      <c r="A131" s="9" t="s">
        <v>7</v>
      </c>
      <c r="B131" s="6">
        <v>4</v>
      </c>
      <c r="O131" s="9">
        <v>418376</v>
      </c>
      <c r="P131" s="9">
        <v>30518.73</v>
      </c>
      <c r="Q131" s="9">
        <v>15207.86</v>
      </c>
      <c r="R131" s="9">
        <v>13033.3</v>
      </c>
      <c r="S131" s="9">
        <v>9321.18</v>
      </c>
      <c r="T131" s="9">
        <v>26291.13</v>
      </c>
      <c r="U131" s="9">
        <v>8505.73</v>
      </c>
      <c r="V131" s="9">
        <v>0</v>
      </c>
      <c r="W131" s="9">
        <v>0</v>
      </c>
      <c r="X131" s="9">
        <v>6737.12</v>
      </c>
      <c r="Y131" s="9">
        <v>109615.05</v>
      </c>
      <c r="Z131" s="9">
        <v>53248.74</v>
      </c>
      <c r="AA131" s="9">
        <v>370111</v>
      </c>
      <c r="AB131" s="9">
        <v>24281.200000000001</v>
      </c>
      <c r="AC131" s="9">
        <v>27728.1</v>
      </c>
      <c r="AD131" s="9">
        <v>0</v>
      </c>
      <c r="AE131" s="9">
        <v>10422.23</v>
      </c>
      <c r="AF131" s="9">
        <v>12621</v>
      </c>
      <c r="AG131" s="9">
        <v>5514</v>
      </c>
      <c r="AH131" s="9">
        <v>90860.36</v>
      </c>
      <c r="AI131" s="9">
        <v>32324.2</v>
      </c>
      <c r="AJ131" s="9">
        <v>36860.699999999997</v>
      </c>
      <c r="AK131" s="9">
        <v>309495</v>
      </c>
      <c r="AL131" s="9">
        <v>0</v>
      </c>
      <c r="AM131" s="9">
        <v>400</v>
      </c>
      <c r="AN131" s="9">
        <v>309895</v>
      </c>
      <c r="AO131" s="9">
        <v>288584.8</v>
      </c>
      <c r="AP131" s="9">
        <v>5000</v>
      </c>
      <c r="AQ131" s="9">
        <v>30535</v>
      </c>
      <c r="AR131" s="9">
        <v>0</v>
      </c>
      <c r="AS131" s="9">
        <v>201218</v>
      </c>
      <c r="AT131" s="9">
        <v>172045.8</v>
      </c>
      <c r="AU131" s="9">
        <v>17623</v>
      </c>
      <c r="AV131" s="9">
        <v>661848.6</v>
      </c>
      <c r="AW131" s="9">
        <v>16954</v>
      </c>
      <c r="AX131" s="9">
        <v>0</v>
      </c>
      <c r="AY131" s="9">
        <v>0</v>
      </c>
      <c r="AZ131" s="9">
        <v>0</v>
      </c>
      <c r="BA131" s="9">
        <v>21668.39</v>
      </c>
      <c r="BB131" s="9">
        <v>826.69</v>
      </c>
      <c r="BC131" s="9">
        <v>4145.75</v>
      </c>
      <c r="BD131" s="9">
        <v>4800</v>
      </c>
      <c r="BE131" s="9">
        <v>63901.5</v>
      </c>
      <c r="BF131" s="9">
        <v>31650.799999999999</v>
      </c>
      <c r="BG131" s="9">
        <v>33745.629999999997</v>
      </c>
      <c r="BH131" s="9">
        <v>177693</v>
      </c>
      <c r="BI131" s="9">
        <v>14549</v>
      </c>
      <c r="BJ131" s="9">
        <v>14765</v>
      </c>
      <c r="BK131" s="9">
        <v>4000</v>
      </c>
      <c r="BL131" s="9">
        <v>33314</v>
      </c>
      <c r="BM131" s="9">
        <v>0</v>
      </c>
      <c r="BN131" s="9">
        <v>181000</v>
      </c>
      <c r="BO131" s="9">
        <v>221187.23</v>
      </c>
    </row>
    <row r="132" spans="1:67" s="9" customFormat="1" ht="12.75">
      <c r="A132" s="9" t="s">
        <v>8</v>
      </c>
      <c r="B132" s="6">
        <v>4</v>
      </c>
      <c r="O132" s="9">
        <v>435563</v>
      </c>
      <c r="P132" s="9">
        <v>30135.670000000002</v>
      </c>
      <c r="Q132" s="9">
        <v>14446.869999999999</v>
      </c>
      <c r="R132" s="9">
        <v>36975.800000000003</v>
      </c>
      <c r="S132" s="9">
        <v>6521.5</v>
      </c>
      <c r="T132" s="9">
        <v>6816.33</v>
      </c>
      <c r="U132" s="9">
        <v>13397.04</v>
      </c>
      <c r="V132" s="9">
        <v>0</v>
      </c>
      <c r="W132" s="9">
        <v>0</v>
      </c>
      <c r="X132" s="9">
        <v>19356.52</v>
      </c>
      <c r="Y132" s="9">
        <v>127649.73</v>
      </c>
      <c r="Z132" s="9">
        <v>43429.1</v>
      </c>
      <c r="AA132" s="9">
        <v>731504</v>
      </c>
      <c r="AB132" s="9">
        <v>188</v>
      </c>
      <c r="AC132" s="9">
        <v>19969.54</v>
      </c>
      <c r="AD132" s="9">
        <v>0</v>
      </c>
      <c r="AE132" s="9">
        <v>386</v>
      </c>
      <c r="AF132" s="9">
        <v>6337</v>
      </c>
      <c r="AG132" s="9">
        <v>18436.68</v>
      </c>
      <c r="AH132" s="9">
        <v>13069.79</v>
      </c>
      <c r="AI132" s="9">
        <v>11718.08</v>
      </c>
      <c r="AJ132" s="9">
        <v>79197.100000000006</v>
      </c>
      <c r="AK132" s="9">
        <v>408134.3</v>
      </c>
      <c r="AL132" s="9">
        <v>0</v>
      </c>
      <c r="AM132" s="9">
        <v>12935.95</v>
      </c>
      <c r="AN132" s="9">
        <v>421070.25</v>
      </c>
      <c r="AO132" s="9">
        <v>0</v>
      </c>
      <c r="AP132" s="9">
        <v>101735</v>
      </c>
      <c r="AQ132" s="9">
        <v>156793.60000000001</v>
      </c>
      <c r="AR132" s="9">
        <v>1044</v>
      </c>
      <c r="AS132" s="9">
        <v>0</v>
      </c>
      <c r="AT132" s="9">
        <v>0</v>
      </c>
      <c r="AU132" s="9">
        <v>0</v>
      </c>
      <c r="AV132" s="9">
        <v>1044</v>
      </c>
      <c r="AW132" s="9">
        <v>6863</v>
      </c>
      <c r="AX132" s="9">
        <v>38737.5</v>
      </c>
      <c r="AY132" s="9">
        <v>0</v>
      </c>
      <c r="AZ132" s="9">
        <v>7545</v>
      </c>
      <c r="BA132" s="9">
        <v>0</v>
      </c>
      <c r="BB132" s="9">
        <v>0</v>
      </c>
      <c r="BC132" s="9">
        <v>0</v>
      </c>
      <c r="BD132" s="9">
        <v>4612</v>
      </c>
      <c r="BE132" s="9">
        <v>221995.7</v>
      </c>
      <c r="BF132" s="9">
        <v>9486</v>
      </c>
      <c r="BG132" s="9">
        <v>169623</v>
      </c>
      <c r="BH132" s="9">
        <v>458862.5</v>
      </c>
      <c r="BI132" s="9">
        <v>20500</v>
      </c>
      <c r="BJ132" s="9">
        <v>170018</v>
      </c>
      <c r="BK132" s="9">
        <v>152869.70000000001</v>
      </c>
      <c r="BL132" s="9">
        <v>343387.7</v>
      </c>
      <c r="BM132" s="9">
        <v>0</v>
      </c>
      <c r="BN132" s="9">
        <v>0</v>
      </c>
      <c r="BO132" s="9">
        <v>154706.67000000001</v>
      </c>
    </row>
    <row r="133" spans="1:67" s="9" customFormat="1" ht="12.75">
      <c r="A133" s="9" t="s">
        <v>9</v>
      </c>
      <c r="B133" s="6">
        <v>42</v>
      </c>
      <c r="O133" s="9">
        <v>1550688.7000000002</v>
      </c>
      <c r="P133" s="9">
        <v>373225.64</v>
      </c>
      <c r="Q133" s="9">
        <v>48047.48</v>
      </c>
      <c r="R133" s="9">
        <v>36938.549999999996</v>
      </c>
      <c r="S133" s="9">
        <v>47733.610000000008</v>
      </c>
      <c r="T133" s="9">
        <v>69464.63</v>
      </c>
      <c r="U133" s="9">
        <v>94506.64</v>
      </c>
      <c r="V133" s="9">
        <v>0</v>
      </c>
      <c r="W133" s="9">
        <v>0</v>
      </c>
      <c r="X133" s="9">
        <v>94631.510000000009</v>
      </c>
      <c r="Y133" s="9">
        <v>764548.05999999994</v>
      </c>
      <c r="Z133" s="9">
        <v>163421.81999999998</v>
      </c>
      <c r="AA133" s="9">
        <v>1086726.1499999997</v>
      </c>
      <c r="AB133" s="9">
        <v>37295.47</v>
      </c>
      <c r="AC133" s="9">
        <v>126776.4</v>
      </c>
      <c r="AD133" s="9">
        <v>18070</v>
      </c>
      <c r="AE133" s="9">
        <v>41383.630000000005</v>
      </c>
      <c r="AF133" s="9">
        <v>145363.37</v>
      </c>
      <c r="AG133" s="9">
        <v>58102.87999999999</v>
      </c>
      <c r="AH133" s="9">
        <v>212606.34</v>
      </c>
      <c r="AI133" s="9">
        <v>137592.32999999999</v>
      </c>
      <c r="AJ133" s="9">
        <v>292226.18</v>
      </c>
      <c r="AK133" s="9">
        <v>2108807.7999999998</v>
      </c>
      <c r="AL133" s="9">
        <v>0</v>
      </c>
      <c r="AM133" s="9">
        <v>221248.28999999998</v>
      </c>
      <c r="AN133" s="9">
        <v>2330056.09</v>
      </c>
      <c r="AO133" s="9">
        <v>39399.800000000003</v>
      </c>
      <c r="AP133" s="9">
        <v>154611.01</v>
      </c>
      <c r="AQ133" s="9">
        <v>344158.67000000004</v>
      </c>
      <c r="AR133" s="9">
        <v>7749.37</v>
      </c>
      <c r="AS133" s="9">
        <v>28303.5</v>
      </c>
      <c r="AT133" s="9">
        <v>77698.8</v>
      </c>
      <c r="AU133" s="9">
        <v>82621.7</v>
      </c>
      <c r="AV133" s="9">
        <v>153151.47</v>
      </c>
      <c r="AW133" s="9">
        <v>187077.12999999998</v>
      </c>
      <c r="AX133" s="9">
        <v>80397.5</v>
      </c>
      <c r="AY133" s="9">
        <v>3482.6</v>
      </c>
      <c r="AZ133" s="9">
        <v>227681.06</v>
      </c>
      <c r="BA133" s="9">
        <v>44265.55</v>
      </c>
      <c r="BB133" s="9">
        <v>55461.85</v>
      </c>
      <c r="BC133" s="9">
        <v>11193.380000000001</v>
      </c>
      <c r="BD133" s="9">
        <v>74257.08</v>
      </c>
      <c r="BE133" s="9">
        <v>193876.94</v>
      </c>
      <c r="BF133" s="9">
        <v>20174</v>
      </c>
      <c r="BG133" s="9">
        <v>122878.20999999998</v>
      </c>
      <c r="BH133" s="9">
        <v>970293.7899999998</v>
      </c>
      <c r="BI133" s="9">
        <v>143301.97999999998</v>
      </c>
      <c r="BJ133" s="9">
        <v>73341.95</v>
      </c>
      <c r="BK133" s="9">
        <v>304935.33</v>
      </c>
      <c r="BL133" s="9">
        <v>498425.8</v>
      </c>
      <c r="BM133" s="9">
        <v>107555.3</v>
      </c>
      <c r="BN133" s="9">
        <v>43120</v>
      </c>
      <c r="BO133" s="9">
        <v>823106.32</v>
      </c>
    </row>
    <row r="134" spans="1:67" s="9" customFormat="1" ht="12.75">
      <c r="A134" s="9" t="s">
        <v>10</v>
      </c>
      <c r="B134" s="6">
        <v>40</v>
      </c>
      <c r="O134" s="9">
        <v>5764190.5999999996</v>
      </c>
      <c r="P134" s="9">
        <v>733810.86000000022</v>
      </c>
      <c r="Q134" s="9">
        <v>267429.59000000003</v>
      </c>
      <c r="R134" s="9">
        <v>278790.03999999998</v>
      </c>
      <c r="S134" s="9">
        <v>120932.40999999999</v>
      </c>
      <c r="T134" s="9">
        <v>128604.24</v>
      </c>
      <c r="U134" s="9">
        <v>232774.76</v>
      </c>
      <c r="V134" s="9">
        <v>0</v>
      </c>
      <c r="W134" s="9">
        <v>0</v>
      </c>
      <c r="X134" s="9">
        <v>156984.48000000001</v>
      </c>
      <c r="Y134" s="9">
        <v>1919326.38</v>
      </c>
      <c r="Z134" s="9">
        <v>500912.76</v>
      </c>
      <c r="AA134" s="9">
        <v>4404713.2</v>
      </c>
      <c r="AB134" s="9">
        <v>177684.54</v>
      </c>
      <c r="AC134" s="9">
        <v>445775.04999999993</v>
      </c>
      <c r="AD134" s="9">
        <v>710</v>
      </c>
      <c r="AE134" s="9">
        <v>200502.12</v>
      </c>
      <c r="AF134" s="9">
        <v>114753.42</v>
      </c>
      <c r="AG134" s="9">
        <v>83728.75</v>
      </c>
      <c r="AH134" s="9">
        <v>669690.42000000004</v>
      </c>
      <c r="AI134" s="9">
        <v>559395.1100000001</v>
      </c>
      <c r="AJ134" s="9">
        <v>960519.12999999989</v>
      </c>
      <c r="AK134" s="9">
        <v>4041364.1999999997</v>
      </c>
      <c r="AL134" s="9">
        <v>0</v>
      </c>
      <c r="AM134" s="9">
        <v>331371.25</v>
      </c>
      <c r="AN134" s="9">
        <v>4372735.4499999993</v>
      </c>
      <c r="AO134" s="9">
        <v>1324846.42</v>
      </c>
      <c r="AP134" s="9">
        <v>1916304.3</v>
      </c>
      <c r="AQ134" s="9">
        <v>1233453.5</v>
      </c>
      <c r="AR134" s="9">
        <v>1044</v>
      </c>
      <c r="AS134" s="9">
        <v>478729.19</v>
      </c>
      <c r="AT134" s="9">
        <v>510042.5</v>
      </c>
      <c r="AU134" s="9">
        <v>201236.4</v>
      </c>
      <c r="AV134" s="9">
        <v>2314662.11</v>
      </c>
      <c r="AW134" s="9">
        <v>878813.14999999991</v>
      </c>
      <c r="AX134" s="9">
        <v>120929.90000000001</v>
      </c>
      <c r="AY134" s="9">
        <v>204817.5</v>
      </c>
      <c r="AZ134" s="9">
        <v>153503.70000000001</v>
      </c>
      <c r="BA134" s="9">
        <v>18549.8</v>
      </c>
      <c r="BB134" s="9">
        <v>4972.6900000000005</v>
      </c>
      <c r="BC134" s="9">
        <v>514234.47</v>
      </c>
      <c r="BD134" s="9">
        <v>429082.65</v>
      </c>
      <c r="BE134" s="9">
        <v>745216.15999999992</v>
      </c>
      <c r="BF134" s="9">
        <v>103164.65000000001</v>
      </c>
      <c r="BG134" s="9">
        <v>1100030.77</v>
      </c>
      <c r="BH134" s="9">
        <v>4241392.1399999997</v>
      </c>
      <c r="BI134" s="9">
        <v>212720.87</v>
      </c>
      <c r="BJ134" s="9">
        <v>328221.62</v>
      </c>
      <c r="BK134" s="9">
        <v>1148724.3</v>
      </c>
      <c r="BL134" s="9">
        <v>1682166.93</v>
      </c>
      <c r="BM134" s="9">
        <v>2610</v>
      </c>
      <c r="BN134" s="9">
        <v>917673.41</v>
      </c>
      <c r="BO134" s="9">
        <v>2593747.7199999997</v>
      </c>
    </row>
    <row r="135" spans="1:67" s="9" customFormat="1" ht="12.75">
      <c r="A135" s="9" t="s">
        <v>11</v>
      </c>
      <c r="B135" s="6">
        <v>11</v>
      </c>
      <c r="O135" s="9">
        <v>7026753</v>
      </c>
      <c r="P135" s="9">
        <v>180730.19999999998</v>
      </c>
      <c r="Q135" s="9">
        <v>463352.16000000003</v>
      </c>
      <c r="R135" s="9">
        <v>769112.04</v>
      </c>
      <c r="S135" s="9">
        <v>104877.40000000001</v>
      </c>
      <c r="T135" s="9">
        <v>146715.12</v>
      </c>
      <c r="U135" s="9">
        <v>720400.46000000008</v>
      </c>
      <c r="V135" s="9">
        <v>0</v>
      </c>
      <c r="W135" s="9">
        <v>0</v>
      </c>
      <c r="X135" s="9">
        <v>263747.21000000002</v>
      </c>
      <c r="Y135" s="9">
        <v>2648934.5900000003</v>
      </c>
      <c r="Z135" s="9">
        <v>1326057.1999999997</v>
      </c>
      <c r="AA135" s="9">
        <v>10641931</v>
      </c>
      <c r="AB135" s="9">
        <v>4593.1200000000008</v>
      </c>
      <c r="AC135" s="9">
        <v>1115219.3</v>
      </c>
      <c r="AD135" s="9">
        <v>21364.400000000001</v>
      </c>
      <c r="AE135" s="9">
        <v>344075.3</v>
      </c>
      <c r="AF135" s="9">
        <v>269577.15000000002</v>
      </c>
      <c r="AG135" s="9">
        <v>145289.51</v>
      </c>
      <c r="AH135" s="9">
        <v>306375.45</v>
      </c>
      <c r="AI135" s="9">
        <v>1054585.95</v>
      </c>
      <c r="AJ135" s="9">
        <v>1903768.7000000002</v>
      </c>
      <c r="AK135" s="9">
        <v>5481071</v>
      </c>
      <c r="AL135" s="9">
        <v>0</v>
      </c>
      <c r="AM135" s="9">
        <v>723762.8</v>
      </c>
      <c r="AN135" s="9">
        <v>6204833.7999999998</v>
      </c>
      <c r="AO135" s="9">
        <v>142030.6</v>
      </c>
      <c r="AP135" s="9">
        <v>1389639.9</v>
      </c>
      <c r="AQ135" s="9">
        <v>1543333</v>
      </c>
      <c r="AR135" s="9">
        <v>87500</v>
      </c>
      <c r="AS135" s="9">
        <v>312163</v>
      </c>
      <c r="AT135" s="9">
        <v>185190.7</v>
      </c>
      <c r="AU135" s="9">
        <v>16754</v>
      </c>
      <c r="AV135" s="9">
        <v>726884.3</v>
      </c>
      <c r="AW135" s="9">
        <v>9584923.4299999997</v>
      </c>
      <c r="AX135" s="9">
        <v>37442.700000000004</v>
      </c>
      <c r="AY135" s="9">
        <v>8536.6200000000008</v>
      </c>
      <c r="AZ135" s="9">
        <v>4922</v>
      </c>
      <c r="BA135" s="9">
        <v>35117.14</v>
      </c>
      <c r="BB135" s="9">
        <v>3748</v>
      </c>
      <c r="BC135" s="9">
        <v>1903921.9</v>
      </c>
      <c r="BD135" s="9">
        <v>279489.5</v>
      </c>
      <c r="BE135" s="9">
        <v>1509239.92</v>
      </c>
      <c r="BF135" s="9">
        <v>505</v>
      </c>
      <c r="BG135" s="9">
        <v>1562429.8599999999</v>
      </c>
      <c r="BH135" s="9">
        <v>14960745</v>
      </c>
      <c r="BI135" s="9">
        <v>716710.3</v>
      </c>
      <c r="BJ135" s="9">
        <v>133316.47</v>
      </c>
      <c r="BK135" s="9">
        <v>329071.2</v>
      </c>
      <c r="BL135" s="9">
        <v>1179098.1200000001</v>
      </c>
      <c r="BM135" s="9">
        <v>14014</v>
      </c>
      <c r="BN135" s="9">
        <v>673621</v>
      </c>
      <c r="BO135" s="9">
        <v>4051523.68</v>
      </c>
    </row>
    <row r="136" spans="1:67" s="29" customFormat="1"/>
    <row r="137" spans="1:67" s="29" customFormat="1"/>
    <row r="138" spans="1:67" s="29" customFormat="1"/>
    <row r="139" spans="1:67" s="29" customFormat="1"/>
    <row r="140" spans="1:67" s="29" customFormat="1"/>
    <row r="141" spans="1:67" s="29" customFormat="1"/>
    <row r="142" spans="1:67" s="29" customFormat="1"/>
    <row r="143" spans="1:67" s="29" customFormat="1"/>
    <row r="144" spans="1:67" s="29" customFormat="1"/>
    <row r="145" s="29" customFormat="1"/>
    <row r="146" s="29" customFormat="1"/>
    <row r="147" s="29" customFormat="1"/>
    <row r="148" s="29" customFormat="1"/>
    <row r="149" s="29" customFormat="1"/>
    <row r="150" s="29" customFormat="1"/>
    <row r="151" s="29" customFormat="1"/>
    <row r="152" s="29" customFormat="1"/>
    <row r="153" s="29" customFormat="1"/>
    <row r="154" s="29" customFormat="1"/>
    <row r="155" s="29" customFormat="1"/>
    <row r="156" s="29" customFormat="1"/>
    <row r="157" s="29" customFormat="1"/>
    <row r="158" s="29" customFormat="1"/>
    <row r="159" s="29" customFormat="1"/>
    <row r="160" s="29" customFormat="1"/>
    <row r="161" s="29" customFormat="1"/>
    <row r="162" s="29" customFormat="1"/>
    <row r="163" s="29" customFormat="1"/>
    <row r="164" s="29" customFormat="1"/>
    <row r="165" s="29" customFormat="1"/>
    <row r="166" s="29" customFormat="1"/>
    <row r="167" s="29" customFormat="1"/>
    <row r="168" s="29" customFormat="1"/>
    <row r="169" s="29" customFormat="1"/>
    <row r="170" s="29" customFormat="1"/>
    <row r="171" s="29" customFormat="1"/>
    <row r="172" s="29" customFormat="1"/>
    <row r="173" s="29" customFormat="1"/>
    <row r="174" s="29" customFormat="1"/>
    <row r="175" s="29" customFormat="1"/>
    <row r="176" s="29" customFormat="1"/>
    <row r="177" s="29" customFormat="1"/>
    <row r="178" s="29" customFormat="1"/>
    <row r="179" s="29" customFormat="1"/>
    <row r="180" s="29" customFormat="1"/>
    <row r="181" s="29" customFormat="1"/>
    <row r="182" s="29" customFormat="1"/>
    <row r="183" s="29" customFormat="1"/>
    <row r="184" s="29" customFormat="1"/>
    <row r="185" s="29" customFormat="1"/>
    <row r="186" s="29" customFormat="1"/>
    <row r="187" s="29" customFormat="1"/>
    <row r="188" s="29" customFormat="1"/>
    <row r="189" s="29" customFormat="1"/>
    <row r="190" s="29" customFormat="1"/>
    <row r="191" s="29" customFormat="1"/>
    <row r="192" s="29" customFormat="1"/>
    <row r="193" s="29" customFormat="1"/>
    <row r="194" s="29" customFormat="1"/>
    <row r="195" s="29" customFormat="1"/>
    <row r="196" s="29" customFormat="1"/>
    <row r="197" s="29" customFormat="1"/>
    <row r="198" s="29" customFormat="1"/>
    <row r="199" s="29" customFormat="1"/>
    <row r="200" s="29" customFormat="1"/>
    <row r="201" s="29" customFormat="1"/>
    <row r="202" s="29" customFormat="1"/>
    <row r="203" s="29" customFormat="1"/>
    <row r="204" s="29" customFormat="1"/>
    <row r="205" s="29" customFormat="1"/>
    <row r="206" s="29" customFormat="1"/>
    <row r="207" s="29" customFormat="1"/>
    <row r="208" s="29" customFormat="1"/>
    <row r="209" s="29" customFormat="1"/>
    <row r="210" s="29" customFormat="1"/>
    <row r="211" s="29" customFormat="1"/>
    <row r="212" s="29" customFormat="1"/>
    <row r="213" s="29" customFormat="1"/>
    <row r="214" s="29" customFormat="1"/>
    <row r="215" s="29" customFormat="1"/>
    <row r="216" s="29" customFormat="1"/>
    <row r="217" s="29" customFormat="1"/>
    <row r="218" s="29" customFormat="1"/>
    <row r="219" s="29" customFormat="1"/>
    <row r="220" s="29" customFormat="1"/>
    <row r="221" s="29" customFormat="1"/>
    <row r="222" s="29" customFormat="1"/>
    <row r="223" s="29" customFormat="1"/>
    <row r="224" s="29" customFormat="1"/>
    <row r="225" spans="1:66" s="29" customFormat="1"/>
    <row r="226" spans="1:66" s="29" customFormat="1"/>
    <row r="227" spans="1:66" s="29" customFormat="1"/>
    <row r="228" spans="1:66" s="29" customFormat="1"/>
    <row r="229" spans="1:66" s="29" customFormat="1"/>
    <row r="230" spans="1:66" s="29" customFormat="1"/>
    <row r="231" spans="1:66" s="29" customFormat="1"/>
    <row r="232" spans="1:66" s="29" customFormat="1"/>
    <row r="233" spans="1:66" s="29" customFormat="1"/>
    <row r="234" spans="1:66" s="29" customFormat="1">
      <c r="A234" s="30" t="s">
        <v>14</v>
      </c>
      <c r="B234" s="30" t="s">
        <v>15</v>
      </c>
      <c r="C234" s="30" t="s">
        <v>16</v>
      </c>
      <c r="D234" s="30" t="s">
        <v>17</v>
      </c>
      <c r="E234" s="30" t="s">
        <v>18</v>
      </c>
      <c r="F234" s="30" t="s">
        <v>19</v>
      </c>
      <c r="G234" s="30" t="s">
        <v>20</v>
      </c>
      <c r="H234" s="30" t="s">
        <v>21</v>
      </c>
      <c r="I234" s="30" t="s">
        <v>22</v>
      </c>
      <c r="J234" s="30" t="s">
        <v>23</v>
      </c>
      <c r="K234" s="30" t="s">
        <v>24</v>
      </c>
      <c r="L234" s="30" t="s">
        <v>25</v>
      </c>
      <c r="M234" s="30" t="s">
        <v>26</v>
      </c>
      <c r="N234" s="30" t="s">
        <v>27</v>
      </c>
      <c r="O234" s="31" t="s">
        <v>28</v>
      </c>
      <c r="P234" s="32" t="s">
        <v>29</v>
      </c>
      <c r="Q234" s="32" t="s">
        <v>30</v>
      </c>
      <c r="R234" s="32" t="s">
        <v>31</v>
      </c>
      <c r="S234" s="32" t="s">
        <v>32</v>
      </c>
      <c r="T234" s="32" t="s">
        <v>33</v>
      </c>
      <c r="U234" s="32" t="s">
        <v>34</v>
      </c>
      <c r="V234" s="32" t="s">
        <v>35</v>
      </c>
      <c r="W234" s="32" t="s">
        <v>36</v>
      </c>
      <c r="X234" s="32" t="s">
        <v>37</v>
      </c>
      <c r="Y234" s="33" t="s">
        <v>38</v>
      </c>
      <c r="Z234" s="31" t="s">
        <v>39</v>
      </c>
      <c r="AA234" s="32" t="s">
        <v>40</v>
      </c>
      <c r="AB234" s="32" t="s">
        <v>41</v>
      </c>
      <c r="AC234" s="32" t="s">
        <v>42</v>
      </c>
      <c r="AD234" s="32" t="s">
        <v>43</v>
      </c>
      <c r="AE234" s="32" t="s">
        <v>44</v>
      </c>
      <c r="AF234" s="32" t="s">
        <v>45</v>
      </c>
      <c r="AG234" s="32" t="s">
        <v>46</v>
      </c>
      <c r="AH234" s="32" t="s">
        <v>47</v>
      </c>
      <c r="AI234" s="32" t="s">
        <v>48</v>
      </c>
      <c r="AJ234" s="24" t="s">
        <v>49</v>
      </c>
      <c r="AK234" s="32" t="s">
        <v>50</v>
      </c>
      <c r="AL234" s="32" t="s">
        <v>51</v>
      </c>
      <c r="AM234" s="32" t="s">
        <v>52</v>
      </c>
      <c r="AN234" s="34" t="s">
        <v>53</v>
      </c>
      <c r="AO234" s="32" t="s">
        <v>54</v>
      </c>
      <c r="AP234" s="34" t="s">
        <v>55</v>
      </c>
      <c r="AQ234" s="34" t="s">
        <v>56</v>
      </c>
      <c r="AR234" s="32" t="s">
        <v>57</v>
      </c>
      <c r="AS234" s="32" t="s">
        <v>58</v>
      </c>
      <c r="AT234" s="32" t="s">
        <v>59</v>
      </c>
      <c r="AU234" s="32" t="s">
        <v>60</v>
      </c>
      <c r="AV234" s="33" t="s">
        <v>61</v>
      </c>
      <c r="AW234" s="32" t="s">
        <v>62</v>
      </c>
      <c r="AX234" s="32" t="s">
        <v>63</v>
      </c>
      <c r="AY234" s="32" t="s">
        <v>64</v>
      </c>
      <c r="AZ234" s="32" t="s">
        <v>65</v>
      </c>
      <c r="BA234" s="32" t="s">
        <v>66</v>
      </c>
      <c r="BB234" s="32" t="s">
        <v>67</v>
      </c>
      <c r="BC234" s="32" t="s">
        <v>68</v>
      </c>
      <c r="BD234" s="32" t="s">
        <v>69</v>
      </c>
      <c r="BE234" s="32" t="s">
        <v>70</v>
      </c>
      <c r="BF234" s="32" t="s">
        <v>71</v>
      </c>
      <c r="BG234" s="32" t="s">
        <v>72</v>
      </c>
      <c r="BH234" s="33" t="s">
        <v>73</v>
      </c>
      <c r="BI234" s="32" t="s">
        <v>74</v>
      </c>
      <c r="BJ234" s="32" t="s">
        <v>75</v>
      </c>
      <c r="BK234" s="32" t="s">
        <v>76</v>
      </c>
      <c r="BL234" s="33" t="s">
        <v>77</v>
      </c>
      <c r="BM234" s="32" t="s">
        <v>78</v>
      </c>
      <c r="BN234" s="32" t="s">
        <v>79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BP130"/>
  <sheetViews>
    <sheetView zoomScale="70" zoomScaleNormal="70" workbookViewId="0">
      <pane ySplit="1" topLeftCell="A83" activePane="bottomLeft" state="frozen"/>
      <selection pane="bottomLeft" activeCell="B133" sqref="B133"/>
      <selection activeCell="O30" sqref="O30"/>
    </sheetView>
  </sheetViews>
  <sheetFormatPr defaultRowHeight="12.75"/>
  <cols>
    <col min="1" max="1" width="50" style="10" customWidth="1"/>
    <col min="2" max="2" width="13.7109375" style="9" customWidth="1"/>
    <col min="3" max="8" width="9.140625" style="9"/>
    <col min="9" max="9" width="9.140625" style="9" customWidth="1"/>
    <col min="10" max="13" width="13.5703125" style="9" customWidth="1"/>
    <col min="14" max="14" width="17.7109375" style="9" customWidth="1"/>
    <col min="15" max="36" width="13.5703125" style="28" customWidth="1"/>
    <col min="37" max="40" width="13" style="28" customWidth="1"/>
    <col min="41" max="64" width="13.5703125" style="28" customWidth="1"/>
    <col min="65" max="65" width="14.85546875" style="28" customWidth="1"/>
    <col min="66" max="66" width="13.5703125" style="28" customWidth="1"/>
    <col min="67" max="67" width="19.42578125" style="28" customWidth="1"/>
    <col min="68" max="68" width="9.140625" style="66"/>
    <col min="69" max="16384" width="9.140625" style="9"/>
  </cols>
  <sheetData>
    <row r="1" spans="1:68" s="8" customForma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65"/>
    </row>
    <row r="2" spans="1:68">
      <c r="A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11"/>
    </row>
    <row r="3" spans="1:68">
      <c r="A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11"/>
    </row>
    <row r="4" spans="1:68">
      <c r="A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11"/>
    </row>
    <row r="5" spans="1:68">
      <c r="A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11"/>
    </row>
    <row r="6" spans="1:68">
      <c r="A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11"/>
    </row>
    <row r="7" spans="1:68">
      <c r="A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11"/>
    </row>
    <row r="8" spans="1:68">
      <c r="A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11"/>
    </row>
    <row r="9" spans="1:68">
      <c r="A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11"/>
    </row>
    <row r="10" spans="1:68">
      <c r="A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11"/>
    </row>
    <row r="11" spans="1:68">
      <c r="A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11"/>
    </row>
    <row r="12" spans="1:68">
      <c r="A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11"/>
    </row>
    <row r="13" spans="1:68">
      <c r="A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11"/>
    </row>
    <row r="14" spans="1:68">
      <c r="A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11"/>
    </row>
    <row r="15" spans="1:68">
      <c r="A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11"/>
    </row>
    <row r="16" spans="1:68">
      <c r="A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11"/>
    </row>
    <row r="17" spans="1:68">
      <c r="A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11"/>
    </row>
    <row r="18" spans="1:68">
      <c r="A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11"/>
    </row>
    <row r="19" spans="1:68">
      <c r="A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11"/>
    </row>
    <row r="20" spans="1:68">
      <c r="A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11"/>
    </row>
    <row r="21" spans="1:68">
      <c r="A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11"/>
    </row>
    <row r="22" spans="1:68">
      <c r="A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11"/>
    </row>
    <row r="23" spans="1:68">
      <c r="A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11"/>
    </row>
    <row r="24" spans="1:68">
      <c r="A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11"/>
    </row>
    <row r="25" spans="1:68">
      <c r="A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11"/>
    </row>
    <row r="26" spans="1:68">
      <c r="A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11"/>
    </row>
    <row r="27" spans="1:68">
      <c r="A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11"/>
    </row>
    <row r="28" spans="1:68">
      <c r="A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11"/>
    </row>
    <row r="29" spans="1:68">
      <c r="A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11"/>
    </row>
    <row r="30" spans="1:68">
      <c r="A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11"/>
    </row>
    <row r="31" spans="1:68">
      <c r="A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11"/>
    </row>
    <row r="32" spans="1:68">
      <c r="A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11"/>
    </row>
    <row r="33" spans="1:68">
      <c r="A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11"/>
    </row>
    <row r="34" spans="1:68">
      <c r="A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11"/>
    </row>
    <row r="35" spans="1:68">
      <c r="A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11"/>
    </row>
    <row r="36" spans="1:68">
      <c r="A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11"/>
    </row>
    <row r="37" spans="1:68">
      <c r="A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11"/>
    </row>
    <row r="38" spans="1:68">
      <c r="A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11"/>
    </row>
    <row r="39" spans="1:68">
      <c r="A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11"/>
    </row>
    <row r="40" spans="1:68">
      <c r="A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11"/>
    </row>
    <row r="41" spans="1:68">
      <c r="A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11"/>
    </row>
    <row r="42" spans="1:68">
      <c r="A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11"/>
    </row>
    <row r="43" spans="1:68">
      <c r="A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11"/>
    </row>
    <row r="44" spans="1:68">
      <c r="A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11"/>
    </row>
    <row r="45" spans="1:68">
      <c r="A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11"/>
    </row>
    <row r="46" spans="1:68">
      <c r="A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11"/>
    </row>
    <row r="47" spans="1:68">
      <c r="A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11"/>
    </row>
    <row r="48" spans="1:68">
      <c r="A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11"/>
    </row>
    <row r="49" spans="1:68">
      <c r="A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11"/>
    </row>
    <row r="50" spans="1:68">
      <c r="A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11"/>
    </row>
    <row r="51" spans="1:68">
      <c r="A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11"/>
    </row>
    <row r="52" spans="1:68">
      <c r="A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11"/>
    </row>
    <row r="53" spans="1:68">
      <c r="A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11"/>
    </row>
    <row r="54" spans="1:68">
      <c r="A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11"/>
    </row>
    <row r="55" spans="1:68">
      <c r="A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11"/>
    </row>
    <row r="56" spans="1:68">
      <c r="A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11"/>
    </row>
    <row r="57" spans="1:68">
      <c r="A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11"/>
    </row>
    <row r="58" spans="1:68">
      <c r="A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11"/>
    </row>
    <row r="59" spans="1:68">
      <c r="A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11"/>
    </row>
    <row r="60" spans="1:68">
      <c r="A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11"/>
    </row>
    <row r="61" spans="1:68">
      <c r="A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11"/>
    </row>
    <row r="62" spans="1:68">
      <c r="A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11"/>
    </row>
    <row r="63" spans="1:68">
      <c r="A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11"/>
    </row>
    <row r="64" spans="1:68">
      <c r="A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11"/>
    </row>
    <row r="65" spans="1:68">
      <c r="A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11"/>
    </row>
    <row r="66" spans="1:68">
      <c r="A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11"/>
    </row>
    <row r="67" spans="1:68">
      <c r="A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11"/>
    </row>
    <row r="68" spans="1:68">
      <c r="A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11"/>
    </row>
    <row r="69" spans="1:68">
      <c r="A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11"/>
    </row>
    <row r="70" spans="1:68">
      <c r="A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11"/>
    </row>
    <row r="71" spans="1:68">
      <c r="A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11"/>
    </row>
    <row r="72" spans="1:68">
      <c r="A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11"/>
    </row>
    <row r="73" spans="1:68">
      <c r="A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11"/>
    </row>
    <row r="74" spans="1:68">
      <c r="A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11"/>
    </row>
    <row r="75" spans="1:68">
      <c r="A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11"/>
    </row>
    <row r="76" spans="1:68">
      <c r="A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11"/>
    </row>
    <row r="77" spans="1:68">
      <c r="A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11"/>
    </row>
    <row r="78" spans="1:68">
      <c r="A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11"/>
    </row>
    <row r="79" spans="1:68">
      <c r="A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11"/>
    </row>
    <row r="80" spans="1:68">
      <c r="A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11"/>
    </row>
    <row r="81" spans="1:68">
      <c r="A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11"/>
    </row>
    <row r="82" spans="1:68">
      <c r="A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11"/>
    </row>
    <row r="83" spans="1:68">
      <c r="A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11"/>
    </row>
    <row r="84" spans="1:68">
      <c r="A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11"/>
    </row>
    <row r="85" spans="1:68">
      <c r="A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11"/>
    </row>
    <row r="86" spans="1:68">
      <c r="A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11"/>
    </row>
    <row r="87" spans="1:68">
      <c r="A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11"/>
    </row>
    <row r="88" spans="1:68">
      <c r="A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11"/>
    </row>
    <row r="89" spans="1:68">
      <c r="A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11"/>
    </row>
    <row r="90" spans="1:68">
      <c r="A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11"/>
    </row>
    <row r="91" spans="1:68">
      <c r="A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11"/>
    </row>
    <row r="92" spans="1:68">
      <c r="A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11"/>
    </row>
    <row r="93" spans="1:68">
      <c r="A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11"/>
    </row>
    <row r="94" spans="1:68">
      <c r="A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11"/>
    </row>
    <row r="95" spans="1:68">
      <c r="A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11"/>
    </row>
    <row r="96" spans="1:68">
      <c r="A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11"/>
    </row>
    <row r="97" spans="1:68">
      <c r="A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11"/>
    </row>
    <row r="98" spans="1:68">
      <c r="A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11"/>
    </row>
    <row r="99" spans="1:68">
      <c r="A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11"/>
    </row>
    <row r="100" spans="1:68">
      <c r="A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11"/>
    </row>
    <row r="101" spans="1:68">
      <c r="A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11"/>
    </row>
    <row r="102" spans="1:68">
      <c r="A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11"/>
    </row>
    <row r="103" spans="1:68">
      <c r="A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11"/>
    </row>
    <row r="104" spans="1:68">
      <c r="A104" s="10" t="s">
        <v>13</v>
      </c>
      <c r="B104" s="11">
        <v>102</v>
      </c>
      <c r="J104" s="9">
        <v>8595223</v>
      </c>
      <c r="K104" s="9">
        <v>6238115.4399999995</v>
      </c>
      <c r="L104" s="9">
        <v>4545446</v>
      </c>
      <c r="M104" s="9">
        <v>13140669</v>
      </c>
      <c r="O104" s="28">
        <v>15675661.9073913</v>
      </c>
      <c r="P104" s="28">
        <v>1387512.9200000002</v>
      </c>
      <c r="Q104" s="28">
        <v>840837.51869565225</v>
      </c>
      <c r="R104" s="28">
        <v>1217907.0024552471</v>
      </c>
      <c r="S104" s="28">
        <v>270267.50804967538</v>
      </c>
      <c r="T104" s="28">
        <v>365460.7511307699</v>
      </c>
      <c r="U104" s="28">
        <v>1195044.7920033266</v>
      </c>
      <c r="X104" s="28">
        <v>536535.49076258088</v>
      </c>
      <c r="Y104" s="28">
        <v>5813565.9830972515</v>
      </c>
      <c r="Z104" s="28">
        <v>2586514.5099999998</v>
      </c>
      <c r="AA104" s="28">
        <v>18849198.870799996</v>
      </c>
      <c r="AB104" s="28">
        <v>88541.36</v>
      </c>
      <c r="AC104" s="28">
        <v>1598957.1900000002</v>
      </c>
      <c r="AD104" s="28">
        <v>44782.65</v>
      </c>
      <c r="AE104" s="28">
        <v>690837.33172051772</v>
      </c>
      <c r="AF104" s="28">
        <v>699813.15999999992</v>
      </c>
      <c r="AG104" s="28">
        <v>286664.76130000001</v>
      </c>
      <c r="AH104" s="28">
        <v>1346746.8371308129</v>
      </c>
      <c r="AI104" s="28">
        <v>2035203.9880999997</v>
      </c>
      <c r="AJ104" s="28">
        <v>3789372.9274743949</v>
      </c>
      <c r="AK104" s="28">
        <v>12826378.839999998</v>
      </c>
      <c r="AM104" s="28">
        <v>751051.65</v>
      </c>
      <c r="AN104" s="28">
        <v>13577430.49</v>
      </c>
      <c r="AO104" s="28">
        <v>1445689.4826086955</v>
      </c>
      <c r="AP104" s="28">
        <v>3507449.19</v>
      </c>
      <c r="AQ104" s="28">
        <v>3622558.74</v>
      </c>
      <c r="AR104" s="28">
        <v>1018358.45</v>
      </c>
      <c r="AS104" s="28">
        <v>1188169.5165217393</v>
      </c>
      <c r="AT104" s="28">
        <v>320930.59999999998</v>
      </c>
      <c r="AV104" s="28">
        <v>3973148.0491304346</v>
      </c>
      <c r="AW104" s="28">
        <v>12297954.899999999</v>
      </c>
      <c r="AX104" s="28">
        <v>643957.21</v>
      </c>
      <c r="AY104" s="28">
        <v>227728.68999999997</v>
      </c>
      <c r="AZ104" s="28">
        <v>467219.50000000006</v>
      </c>
      <c r="BA104" s="28">
        <v>94989.33</v>
      </c>
      <c r="BB104" s="28">
        <v>75427.23</v>
      </c>
      <c r="BC104" s="28">
        <v>2854323.61</v>
      </c>
      <c r="BD104" s="28">
        <v>943393.51</v>
      </c>
      <c r="BE104" s="28">
        <v>3056167.2300000004</v>
      </c>
      <c r="BF104" s="28">
        <v>239598.56</v>
      </c>
      <c r="BG104" s="28">
        <v>4033845.5203072457</v>
      </c>
      <c r="BH104" s="28">
        <v>24934605.290307246</v>
      </c>
      <c r="BI104" s="28">
        <v>989530.9933333334</v>
      </c>
      <c r="BJ104" s="28">
        <v>590505.94999999995</v>
      </c>
      <c r="BK104" s="28">
        <v>1769043.84</v>
      </c>
      <c r="BL104" s="28">
        <v>3349080.7833333332</v>
      </c>
      <c r="BM104" s="28">
        <v>497319.2</v>
      </c>
      <c r="BN104" s="28">
        <v>790962.8600000001</v>
      </c>
      <c r="BO104" s="28">
        <v>8833460.3776257262</v>
      </c>
      <c r="BP104" s="11"/>
    </row>
    <row r="105" spans="1:68">
      <c r="A105" s="10" t="s">
        <v>1</v>
      </c>
      <c r="B105" s="11">
        <v>15</v>
      </c>
      <c r="J105" s="9">
        <v>1252408</v>
      </c>
      <c r="K105" s="9">
        <v>1207815</v>
      </c>
      <c r="L105" s="9">
        <v>811870</v>
      </c>
      <c r="M105" s="9">
        <v>2064278</v>
      </c>
      <c r="O105" s="28">
        <v>2058179.6700000002</v>
      </c>
      <c r="P105" s="28">
        <v>127319.88</v>
      </c>
      <c r="Q105" s="28">
        <v>89728.290000000008</v>
      </c>
      <c r="R105" s="28">
        <v>145699.46000000002</v>
      </c>
      <c r="S105" s="28">
        <v>25764.12</v>
      </c>
      <c r="T105" s="28">
        <v>39702.58</v>
      </c>
      <c r="U105" s="28">
        <v>551329.03999999992</v>
      </c>
      <c r="X105" s="28">
        <v>66731.22</v>
      </c>
      <c r="Y105" s="28">
        <v>1046274.59</v>
      </c>
      <c r="Z105" s="28">
        <v>119435.60999999999</v>
      </c>
      <c r="AA105" s="28">
        <v>2016377.5099999998</v>
      </c>
      <c r="AB105" s="28">
        <v>8245</v>
      </c>
      <c r="AC105" s="28">
        <v>166843.76</v>
      </c>
      <c r="AD105" s="28">
        <v>8887.3799999999992</v>
      </c>
      <c r="AE105" s="28">
        <v>120597.74</v>
      </c>
      <c r="AF105" s="28">
        <v>34596.460000000006</v>
      </c>
      <c r="AG105" s="28">
        <v>30065.58</v>
      </c>
      <c r="AH105" s="28">
        <v>369210.85</v>
      </c>
      <c r="AI105" s="28">
        <v>496625.42</v>
      </c>
      <c r="AJ105" s="28">
        <v>86531.62</v>
      </c>
      <c r="AK105" s="28">
        <v>1972411.5</v>
      </c>
      <c r="AM105" s="28">
        <v>125243.85</v>
      </c>
      <c r="AN105" s="28">
        <v>2097655.35</v>
      </c>
      <c r="AO105" s="28">
        <v>37377</v>
      </c>
      <c r="AP105" s="28">
        <v>172631.64</v>
      </c>
      <c r="AQ105" s="28">
        <v>409987</v>
      </c>
      <c r="AR105" s="28">
        <v>127010.36</v>
      </c>
      <c r="AS105" s="28">
        <v>172566.05</v>
      </c>
      <c r="AT105" s="28">
        <v>34604.01</v>
      </c>
      <c r="AV105" s="28">
        <v>371557.42</v>
      </c>
      <c r="AW105" s="28">
        <v>1169270.6399999999</v>
      </c>
      <c r="AX105" s="28">
        <v>218371.87</v>
      </c>
      <c r="AY105" s="28">
        <v>147307.65</v>
      </c>
      <c r="AZ105" s="28">
        <v>35716</v>
      </c>
      <c r="BA105" s="28">
        <v>10681.47</v>
      </c>
      <c r="BB105" s="28">
        <v>0</v>
      </c>
      <c r="BC105" s="28">
        <v>360255.2</v>
      </c>
      <c r="BD105" s="28">
        <v>79194.149999999994</v>
      </c>
      <c r="BE105" s="28">
        <v>193776.53</v>
      </c>
      <c r="BF105" s="28">
        <v>21586.5</v>
      </c>
      <c r="BG105" s="28">
        <v>658262.09000000008</v>
      </c>
      <c r="BH105" s="28">
        <v>2894422.1000000006</v>
      </c>
      <c r="BI105" s="28">
        <v>84793.15</v>
      </c>
      <c r="BJ105" s="28">
        <v>157009.69</v>
      </c>
      <c r="BK105" s="28">
        <v>330613.8</v>
      </c>
      <c r="BL105" s="28">
        <v>572416.6399999999</v>
      </c>
      <c r="BM105" s="28">
        <v>33199.009999999995</v>
      </c>
      <c r="BN105" s="28">
        <v>20022</v>
      </c>
      <c r="BO105" s="28">
        <v>742973.78</v>
      </c>
      <c r="BP105" s="11"/>
    </row>
    <row r="106" spans="1:68">
      <c r="A106" s="10" t="s">
        <v>2</v>
      </c>
      <c r="B106" s="11">
        <v>12</v>
      </c>
      <c r="J106" s="9">
        <v>340976</v>
      </c>
      <c r="K106" s="9">
        <v>301894</v>
      </c>
      <c r="L106" s="9">
        <v>215874</v>
      </c>
      <c r="M106" s="9">
        <v>556850</v>
      </c>
      <c r="O106" s="28">
        <v>1633414.77</v>
      </c>
      <c r="P106" s="28">
        <v>37622.68</v>
      </c>
      <c r="Q106" s="28">
        <v>65742.239999999991</v>
      </c>
      <c r="R106" s="28">
        <v>99320.06</v>
      </c>
      <c r="S106" s="28">
        <v>22001.87</v>
      </c>
      <c r="T106" s="28">
        <v>34824.28</v>
      </c>
      <c r="U106" s="28">
        <v>128254.38</v>
      </c>
      <c r="X106" s="28">
        <v>62857.920000000006</v>
      </c>
      <c r="Y106" s="28">
        <v>450623.43</v>
      </c>
      <c r="Z106" s="28">
        <v>231316.99</v>
      </c>
      <c r="AA106" s="28">
        <v>709023.33000000007</v>
      </c>
      <c r="AB106" s="28">
        <v>29652.010000000002</v>
      </c>
      <c r="AC106" s="28">
        <v>110969.76000000001</v>
      </c>
      <c r="AD106" s="28">
        <v>3390</v>
      </c>
      <c r="AE106" s="28">
        <v>64856.05</v>
      </c>
      <c r="AF106" s="28">
        <v>160151</v>
      </c>
      <c r="AG106" s="28">
        <v>3251</v>
      </c>
      <c r="AH106" s="28">
        <v>75964.160000000003</v>
      </c>
      <c r="AI106" s="28">
        <v>74167.759999999995</v>
      </c>
      <c r="AJ106" s="28">
        <v>327768.64</v>
      </c>
      <c r="AK106" s="28">
        <v>550437.80000000005</v>
      </c>
      <c r="AM106" s="28">
        <v>55535.759999999995</v>
      </c>
      <c r="AN106" s="28">
        <v>605973.56000000006</v>
      </c>
      <c r="AO106" s="28">
        <v>590659</v>
      </c>
      <c r="AP106" s="28">
        <v>400190.5</v>
      </c>
      <c r="AQ106" s="28">
        <v>337387.5</v>
      </c>
      <c r="AR106" s="28">
        <v>99523</v>
      </c>
      <c r="AS106" s="28">
        <v>82035.179999999993</v>
      </c>
      <c r="AT106" s="28">
        <v>180521.46000000002</v>
      </c>
      <c r="AV106" s="28">
        <v>952738.64</v>
      </c>
      <c r="AW106" s="28">
        <v>502369.58999999997</v>
      </c>
      <c r="AX106" s="28">
        <v>34260</v>
      </c>
      <c r="AY106" s="28">
        <v>0</v>
      </c>
      <c r="AZ106" s="28">
        <v>52026.879999999997</v>
      </c>
      <c r="BA106" s="28">
        <v>7907</v>
      </c>
      <c r="BB106" s="28">
        <v>0</v>
      </c>
      <c r="BC106" s="28">
        <v>23713.4</v>
      </c>
      <c r="BD106" s="28">
        <v>80582.53</v>
      </c>
      <c r="BE106" s="28">
        <v>78164.59</v>
      </c>
      <c r="BF106" s="28">
        <v>0</v>
      </c>
      <c r="BG106" s="28">
        <v>551348.53999999992</v>
      </c>
      <c r="BH106" s="28">
        <v>1330372.53</v>
      </c>
      <c r="BI106" s="28">
        <v>20556</v>
      </c>
      <c r="BJ106" s="28">
        <v>81868</v>
      </c>
      <c r="BK106" s="28">
        <v>102881</v>
      </c>
      <c r="BL106" s="28">
        <v>205305</v>
      </c>
      <c r="BM106" s="28">
        <v>117904.2</v>
      </c>
      <c r="BN106" s="28">
        <v>115995.5</v>
      </c>
      <c r="BO106" s="28">
        <v>736198.85</v>
      </c>
      <c r="BP106" s="11"/>
    </row>
    <row r="107" spans="1:68">
      <c r="A107" s="10" t="s">
        <v>3</v>
      </c>
      <c r="B107" s="11">
        <v>19</v>
      </c>
      <c r="J107" s="9">
        <v>1048267</v>
      </c>
      <c r="K107" s="9">
        <v>487539.17</v>
      </c>
      <c r="L107" s="9">
        <v>410455</v>
      </c>
      <c r="M107" s="9">
        <v>1458722</v>
      </c>
      <c r="O107" s="28">
        <v>1372078.9373913044</v>
      </c>
      <c r="P107" s="28">
        <v>394690.07999999996</v>
      </c>
      <c r="Q107" s="28">
        <v>76624.248695652175</v>
      </c>
      <c r="R107" s="28">
        <v>65748.865217391314</v>
      </c>
      <c r="S107" s="28">
        <v>45408.94434782608</v>
      </c>
      <c r="T107" s="28">
        <v>45803.701304347822</v>
      </c>
      <c r="U107" s="28">
        <v>87313.720434782619</v>
      </c>
      <c r="X107" s="28">
        <v>49649.40173913043</v>
      </c>
      <c r="Y107" s="28">
        <v>765238.96173913043</v>
      </c>
      <c r="Z107" s="28">
        <v>175939.14</v>
      </c>
      <c r="AA107" s="28">
        <v>772048.03999999992</v>
      </c>
      <c r="AB107" s="28">
        <v>2364.6799999999998</v>
      </c>
      <c r="AC107" s="28">
        <v>69947.91</v>
      </c>
      <c r="AD107" s="28">
        <v>156</v>
      </c>
      <c r="AE107" s="28">
        <v>8624.61</v>
      </c>
      <c r="AF107" s="28">
        <v>8765.9599999999991</v>
      </c>
      <c r="AG107" s="28">
        <v>37797.99</v>
      </c>
      <c r="AH107" s="28">
        <v>46367.7</v>
      </c>
      <c r="AI107" s="28">
        <v>109268.84</v>
      </c>
      <c r="AJ107" s="28">
        <v>136054.79</v>
      </c>
      <c r="AK107" s="28">
        <v>1423339.65</v>
      </c>
      <c r="AM107" s="28">
        <v>125489.3</v>
      </c>
      <c r="AN107" s="28">
        <v>1548828.9500000002</v>
      </c>
      <c r="AO107" s="28">
        <v>211997.78260869568</v>
      </c>
      <c r="AP107" s="28">
        <v>553756.30000000005</v>
      </c>
      <c r="AQ107" s="28">
        <v>374073.93</v>
      </c>
      <c r="AR107" s="28">
        <v>0</v>
      </c>
      <c r="AS107" s="28">
        <v>59603.846521739128</v>
      </c>
      <c r="AT107" s="28">
        <v>6154.31</v>
      </c>
      <c r="AV107" s="28">
        <v>277755.93913043477</v>
      </c>
      <c r="AW107" s="28">
        <v>19158</v>
      </c>
      <c r="AX107" s="28">
        <v>0</v>
      </c>
      <c r="AY107" s="28">
        <v>0</v>
      </c>
      <c r="AZ107" s="28">
        <v>186516.47999999998</v>
      </c>
      <c r="BA107" s="28">
        <v>2265.1799999999998</v>
      </c>
      <c r="BB107" s="28">
        <v>55221.729999999996</v>
      </c>
      <c r="BC107" s="28">
        <v>0</v>
      </c>
      <c r="BD107" s="28">
        <v>92179.35</v>
      </c>
      <c r="BE107" s="28">
        <v>169123.76</v>
      </c>
      <c r="BF107" s="28">
        <v>62740.060000000005</v>
      </c>
      <c r="BG107" s="28">
        <v>148146.63999999998</v>
      </c>
      <c r="BH107" s="28">
        <v>735351.2</v>
      </c>
      <c r="BI107" s="28">
        <v>26073</v>
      </c>
      <c r="BJ107" s="28">
        <v>11062.65</v>
      </c>
      <c r="BK107" s="28">
        <v>40020</v>
      </c>
      <c r="BL107" s="28">
        <v>77155.649999999994</v>
      </c>
      <c r="BM107" s="28">
        <v>62884.999999999993</v>
      </c>
      <c r="BN107" s="28">
        <v>16161.659999999996</v>
      </c>
      <c r="BO107" s="28">
        <v>407304.91000000009</v>
      </c>
      <c r="BP107" s="11"/>
    </row>
    <row r="108" spans="1:68">
      <c r="A108" s="10" t="s">
        <v>4</v>
      </c>
      <c r="B108" s="11">
        <v>30</v>
      </c>
      <c r="J108" s="9">
        <v>2859993</v>
      </c>
      <c r="K108" s="9">
        <v>2147904.27</v>
      </c>
      <c r="L108" s="9">
        <v>1784451</v>
      </c>
      <c r="M108" s="9">
        <v>4644444</v>
      </c>
      <c r="O108" s="28">
        <v>6775938.9900000002</v>
      </c>
      <c r="P108" s="28">
        <v>532309</v>
      </c>
      <c r="Q108" s="28">
        <v>516444.41</v>
      </c>
      <c r="R108" s="28">
        <v>727245.28723785572</v>
      </c>
      <c r="S108" s="28">
        <v>117817.8137018494</v>
      </c>
      <c r="T108" s="28">
        <v>137583.75982642203</v>
      </c>
      <c r="U108" s="28">
        <v>337404.14156854426</v>
      </c>
      <c r="X108" s="28">
        <v>247251.3290234505</v>
      </c>
      <c r="Y108" s="28">
        <v>2616055.7413581219</v>
      </c>
      <c r="Z108" s="28">
        <v>1531224.06</v>
      </c>
      <c r="AA108" s="28">
        <v>10242801.810800001</v>
      </c>
      <c r="AB108" s="28">
        <v>14915.670000000002</v>
      </c>
      <c r="AC108" s="28">
        <v>914798.51</v>
      </c>
      <c r="AD108" s="28">
        <v>31080.27</v>
      </c>
      <c r="AE108" s="28">
        <v>443146.63172051788</v>
      </c>
      <c r="AF108" s="28">
        <v>155580.76</v>
      </c>
      <c r="AG108" s="28">
        <v>130168.23130000001</v>
      </c>
      <c r="AH108" s="28">
        <v>231085.03713081279</v>
      </c>
      <c r="AI108" s="28">
        <v>597424.0281</v>
      </c>
      <c r="AJ108" s="28">
        <v>2043503.2774743948</v>
      </c>
      <c r="AK108" s="28">
        <v>4623790.8</v>
      </c>
      <c r="AM108" s="28">
        <v>187514.4</v>
      </c>
      <c r="AN108" s="28">
        <v>4811305.2</v>
      </c>
      <c r="AO108" s="28">
        <v>257139</v>
      </c>
      <c r="AP108" s="28">
        <v>1163238.75</v>
      </c>
      <c r="AQ108" s="28">
        <v>1788227.0100000002</v>
      </c>
      <c r="AR108" s="28">
        <v>433949.17</v>
      </c>
      <c r="AS108" s="28">
        <v>571818.11</v>
      </c>
      <c r="AT108" s="28">
        <v>43262</v>
      </c>
      <c r="AV108" s="28">
        <v>1306168.28</v>
      </c>
      <c r="AW108" s="28">
        <v>9914567.5600000005</v>
      </c>
      <c r="AX108" s="28">
        <v>276903</v>
      </c>
      <c r="AY108" s="28">
        <v>0</v>
      </c>
      <c r="AZ108" s="28">
        <v>59005</v>
      </c>
      <c r="BA108" s="28">
        <v>34315</v>
      </c>
      <c r="BB108" s="28">
        <v>2780</v>
      </c>
      <c r="BC108" s="28">
        <v>2352178.11</v>
      </c>
      <c r="BD108" s="28">
        <v>588854.96</v>
      </c>
      <c r="BE108" s="28">
        <v>857113.69</v>
      </c>
      <c r="BF108" s="28">
        <v>126799</v>
      </c>
      <c r="BG108" s="28">
        <v>1434540.8303072457</v>
      </c>
      <c r="BH108" s="28">
        <v>15647057.150307246</v>
      </c>
      <c r="BI108" s="28">
        <v>340194.33333333331</v>
      </c>
      <c r="BJ108" s="28">
        <v>108326.68</v>
      </c>
      <c r="BK108" s="28">
        <v>616792.19999999995</v>
      </c>
      <c r="BL108" s="28">
        <v>1065313.2133333334</v>
      </c>
      <c r="BM108" s="28">
        <v>158973.47</v>
      </c>
      <c r="BN108" s="28">
        <v>367509.9</v>
      </c>
      <c r="BO108" s="28">
        <v>4425123.177625725</v>
      </c>
      <c r="BP108" s="11"/>
    </row>
    <row r="109" spans="1:68">
      <c r="A109" s="10" t="s">
        <v>5</v>
      </c>
      <c r="B109" s="11">
        <v>13</v>
      </c>
      <c r="J109" s="9">
        <v>2475266</v>
      </c>
      <c r="K109" s="9">
        <v>1621661</v>
      </c>
      <c r="L109" s="9">
        <v>924767</v>
      </c>
      <c r="M109" s="9">
        <v>3400033</v>
      </c>
      <c r="O109" s="28">
        <v>2811938.9499999997</v>
      </c>
      <c r="P109" s="28">
        <v>195593.74</v>
      </c>
      <c r="Q109" s="28">
        <v>53350.14</v>
      </c>
      <c r="R109" s="28">
        <v>108393.81</v>
      </c>
      <c r="S109" s="28">
        <v>37123.629999999997</v>
      </c>
      <c r="T109" s="28">
        <v>77675.61</v>
      </c>
      <c r="U109" s="28">
        <v>58703.929999999993</v>
      </c>
      <c r="X109" s="28">
        <v>68486.06</v>
      </c>
      <c r="Y109" s="28">
        <v>599326.91999999993</v>
      </c>
      <c r="Z109" s="28">
        <v>364240.22000000003</v>
      </c>
      <c r="AA109" s="28">
        <v>3578531.14</v>
      </c>
      <c r="AB109" s="28">
        <v>16013.09</v>
      </c>
      <c r="AC109" s="28">
        <v>273421.23</v>
      </c>
      <c r="AD109" s="28">
        <v>1269</v>
      </c>
      <c r="AE109" s="28">
        <v>34156.47</v>
      </c>
      <c r="AF109" s="28">
        <v>283730.65999999997</v>
      </c>
      <c r="AG109" s="28">
        <v>77482.489999999991</v>
      </c>
      <c r="AH109" s="28">
        <v>473587.39</v>
      </c>
      <c r="AI109" s="28">
        <v>574475.37</v>
      </c>
      <c r="AJ109" s="28">
        <v>1026117.9700000001</v>
      </c>
      <c r="AK109" s="28">
        <v>3333729.0900000003</v>
      </c>
      <c r="AM109" s="28">
        <v>110462</v>
      </c>
      <c r="AN109" s="28">
        <v>3444191.0900000003</v>
      </c>
      <c r="AO109" s="28">
        <v>43880.7</v>
      </c>
      <c r="AP109" s="28">
        <v>1169247</v>
      </c>
      <c r="AQ109" s="28">
        <v>451849</v>
      </c>
      <c r="AR109" s="28">
        <v>61182.36</v>
      </c>
      <c r="AS109" s="28">
        <v>63231</v>
      </c>
      <c r="AT109" s="28">
        <v>13926.869999999999</v>
      </c>
      <c r="AV109" s="28">
        <v>182220.93000000002</v>
      </c>
      <c r="AW109" s="28">
        <v>657009.44000000006</v>
      </c>
      <c r="AX109" s="28">
        <v>74617.34</v>
      </c>
      <c r="AY109" s="28">
        <v>70783</v>
      </c>
      <c r="AZ109" s="28">
        <v>126168.64</v>
      </c>
      <c r="BA109" s="28">
        <v>14787.44</v>
      </c>
      <c r="BB109" s="28">
        <v>0</v>
      </c>
      <c r="BC109" s="28">
        <v>115937</v>
      </c>
      <c r="BD109" s="28">
        <v>81258</v>
      </c>
      <c r="BE109" s="28">
        <v>1188620</v>
      </c>
      <c r="BF109" s="28">
        <v>1000</v>
      </c>
      <c r="BG109" s="28">
        <v>953832.21</v>
      </c>
      <c r="BH109" s="28">
        <v>3284013.07</v>
      </c>
      <c r="BI109" s="28">
        <v>442819.9</v>
      </c>
      <c r="BJ109" s="28">
        <v>187595.51</v>
      </c>
      <c r="BK109" s="28">
        <v>498611.08999999997</v>
      </c>
      <c r="BL109" s="28">
        <v>1129026.5</v>
      </c>
      <c r="BM109" s="28">
        <v>84810</v>
      </c>
      <c r="BN109" s="28">
        <v>79474.8</v>
      </c>
      <c r="BO109" s="28">
        <v>1992866.6300000001</v>
      </c>
      <c r="BP109" s="11"/>
    </row>
    <row r="110" spans="1:68">
      <c r="A110" s="10" t="s">
        <v>6</v>
      </c>
      <c r="B110" s="11">
        <v>5</v>
      </c>
      <c r="J110" s="9">
        <v>197743</v>
      </c>
      <c r="K110" s="9">
        <v>132037</v>
      </c>
      <c r="L110" s="9">
        <v>122587</v>
      </c>
      <c r="M110" s="9">
        <v>320330</v>
      </c>
      <c r="O110" s="28">
        <v>240970.37</v>
      </c>
      <c r="P110" s="28">
        <v>40071.079999999994</v>
      </c>
      <c r="Q110" s="28">
        <v>9371.99</v>
      </c>
      <c r="R110" s="28">
        <v>3637.61</v>
      </c>
      <c r="S110" s="28">
        <v>5212.09</v>
      </c>
      <c r="T110" s="28">
        <v>2651.3500000000004</v>
      </c>
      <c r="U110" s="28">
        <v>10855.400000000001</v>
      </c>
      <c r="X110" s="28">
        <v>7241.74</v>
      </c>
      <c r="Y110" s="28">
        <v>79041.260000000009</v>
      </c>
      <c r="Z110" s="28">
        <v>49092.94</v>
      </c>
      <c r="AA110" s="28">
        <v>169595.84</v>
      </c>
      <c r="AB110" s="28">
        <v>965</v>
      </c>
      <c r="AC110" s="28">
        <v>9256.81</v>
      </c>
      <c r="AD110" s="28">
        <v>0</v>
      </c>
      <c r="AE110" s="28">
        <v>248.82</v>
      </c>
      <c r="AF110" s="28">
        <v>23314.78</v>
      </c>
      <c r="AG110" s="28">
        <v>282.83</v>
      </c>
      <c r="AH110" s="28">
        <v>39046.75</v>
      </c>
      <c r="AI110" s="28">
        <v>9045.6999999999989</v>
      </c>
      <c r="AJ110" s="28">
        <v>29576.71</v>
      </c>
      <c r="AK110" s="28">
        <v>320329</v>
      </c>
      <c r="AM110" s="28">
        <v>17912.349999999999</v>
      </c>
      <c r="AN110" s="28">
        <v>338241.35</v>
      </c>
      <c r="AO110" s="28">
        <v>0</v>
      </c>
      <c r="AP110" s="28">
        <v>3385</v>
      </c>
      <c r="AQ110" s="28">
        <v>59564.6</v>
      </c>
      <c r="AR110" s="28">
        <v>0</v>
      </c>
      <c r="AS110" s="28">
        <v>5705</v>
      </c>
      <c r="AT110" s="28">
        <v>22111.95</v>
      </c>
      <c r="AV110" s="28">
        <v>27816.95</v>
      </c>
      <c r="AW110" s="28">
        <v>10602.17</v>
      </c>
      <c r="AX110" s="28">
        <v>0</v>
      </c>
      <c r="AY110" s="28">
        <v>9638.0400000000009</v>
      </c>
      <c r="AZ110" s="28">
        <v>2360</v>
      </c>
      <c r="BA110" s="28">
        <v>0</v>
      </c>
      <c r="BB110" s="28">
        <v>0</v>
      </c>
      <c r="BC110" s="28">
        <v>0</v>
      </c>
      <c r="BD110" s="28">
        <v>12573</v>
      </c>
      <c r="BE110" s="28">
        <v>63149.16</v>
      </c>
      <c r="BF110" s="28">
        <v>0</v>
      </c>
      <c r="BG110" s="28">
        <v>22541.54</v>
      </c>
      <c r="BH110" s="28">
        <v>120863.91</v>
      </c>
      <c r="BI110" s="28">
        <v>570</v>
      </c>
      <c r="BJ110" s="28">
        <v>6211.78</v>
      </c>
      <c r="BK110" s="28">
        <v>83957</v>
      </c>
      <c r="BL110" s="28">
        <v>90738.78</v>
      </c>
      <c r="BM110" s="28">
        <v>6586</v>
      </c>
      <c r="BN110" s="28">
        <v>0</v>
      </c>
      <c r="BO110" s="28">
        <v>119213.04999999999</v>
      </c>
      <c r="BP110" s="11"/>
    </row>
    <row r="111" spans="1:68">
      <c r="A111" s="10" t="s">
        <v>7</v>
      </c>
      <c r="B111" s="11">
        <v>4</v>
      </c>
      <c r="J111" s="9">
        <v>160938</v>
      </c>
      <c r="K111" s="9">
        <v>176327</v>
      </c>
      <c r="L111" s="9">
        <v>117088</v>
      </c>
      <c r="M111" s="9">
        <v>278026</v>
      </c>
      <c r="O111" s="28">
        <v>452562.02</v>
      </c>
      <c r="P111" s="28">
        <v>31472.36</v>
      </c>
      <c r="Q111" s="28">
        <v>12133.45</v>
      </c>
      <c r="R111" s="28">
        <v>39728.160000000003</v>
      </c>
      <c r="S111" s="28">
        <v>9929.4500000000007</v>
      </c>
      <c r="T111" s="28">
        <v>21245.05</v>
      </c>
      <c r="U111" s="28">
        <v>10502.859999999999</v>
      </c>
      <c r="X111" s="28">
        <v>6878.9</v>
      </c>
      <c r="Y111" s="28">
        <v>131890.22999999998</v>
      </c>
      <c r="Z111" s="28">
        <v>54021.759999999995</v>
      </c>
      <c r="AA111" s="28">
        <v>621359.81000000006</v>
      </c>
      <c r="AB111" s="28">
        <v>15765.91</v>
      </c>
      <c r="AC111" s="28">
        <v>36045.06</v>
      </c>
      <c r="AD111" s="28">
        <v>0</v>
      </c>
      <c r="AE111" s="28">
        <v>15644.01</v>
      </c>
      <c r="AF111" s="28">
        <v>16014.5</v>
      </c>
      <c r="AG111" s="28">
        <v>1155</v>
      </c>
      <c r="AH111" s="28">
        <v>89662.18</v>
      </c>
      <c r="AI111" s="28">
        <v>118058.36</v>
      </c>
      <c r="AJ111" s="28">
        <v>59893.11</v>
      </c>
      <c r="AK111" s="28">
        <v>277063</v>
      </c>
      <c r="AM111" s="28">
        <v>9873.67</v>
      </c>
      <c r="AN111" s="28">
        <v>286936.67000000004</v>
      </c>
      <c r="AO111" s="28">
        <v>304636</v>
      </c>
      <c r="AP111" s="28">
        <v>5000</v>
      </c>
      <c r="AQ111" s="28">
        <v>36979.300000000003</v>
      </c>
      <c r="AR111" s="28">
        <v>295763.86</v>
      </c>
      <c r="AS111" s="28">
        <v>224210.33</v>
      </c>
      <c r="AT111" s="28">
        <v>20350</v>
      </c>
      <c r="AV111" s="28">
        <v>844960.19</v>
      </c>
      <c r="AW111" s="28">
        <v>18900</v>
      </c>
      <c r="AX111" s="28">
        <v>0</v>
      </c>
      <c r="AY111" s="28">
        <v>0</v>
      </c>
      <c r="AZ111" s="28">
        <v>0</v>
      </c>
      <c r="BA111" s="28">
        <v>25033.239999999998</v>
      </c>
      <c r="BB111" s="28">
        <v>17425.5</v>
      </c>
      <c r="BC111" s="28">
        <v>2239.9</v>
      </c>
      <c r="BD111" s="28">
        <v>1500</v>
      </c>
      <c r="BE111" s="28">
        <v>102138.85</v>
      </c>
      <c r="BF111" s="28">
        <v>11731</v>
      </c>
      <c r="BG111" s="28">
        <v>80321.510000000009</v>
      </c>
      <c r="BH111" s="28">
        <v>259290</v>
      </c>
      <c r="BI111" s="28">
        <v>23330</v>
      </c>
      <c r="BJ111" s="28">
        <v>8610</v>
      </c>
      <c r="BK111" s="28">
        <v>2000</v>
      </c>
      <c r="BL111" s="28">
        <v>33940</v>
      </c>
      <c r="BM111" s="28">
        <v>0</v>
      </c>
      <c r="BN111" s="28">
        <v>191799</v>
      </c>
      <c r="BO111" s="28">
        <v>236141.97</v>
      </c>
      <c r="BP111" s="11"/>
    </row>
    <row r="112" spans="1:68">
      <c r="A112" s="9" t="s">
        <v>8</v>
      </c>
      <c r="B112" s="12">
        <v>4</v>
      </c>
      <c r="J112" s="9">
        <v>259632</v>
      </c>
      <c r="K112" s="9">
        <v>162938</v>
      </c>
      <c r="L112" s="9">
        <v>158354</v>
      </c>
      <c r="M112" s="9">
        <v>417986</v>
      </c>
      <c r="O112" s="28">
        <v>330578.2</v>
      </c>
      <c r="P112" s="28">
        <v>28434.100000000002</v>
      </c>
      <c r="Q112" s="28">
        <v>17442.75</v>
      </c>
      <c r="R112" s="28">
        <v>28133.75</v>
      </c>
      <c r="S112" s="28">
        <v>7009.5899999999992</v>
      </c>
      <c r="T112" s="28">
        <v>5974.42</v>
      </c>
      <c r="U112" s="28">
        <v>10681.32</v>
      </c>
      <c r="X112" s="28">
        <v>27438.920000000002</v>
      </c>
      <c r="Y112" s="28">
        <v>125114.85000000002</v>
      </c>
      <c r="Z112" s="28">
        <v>61243.790000000008</v>
      </c>
      <c r="AA112" s="28">
        <v>739461.39</v>
      </c>
      <c r="AB112" s="28">
        <v>620</v>
      </c>
      <c r="AC112" s="28">
        <v>17674.150000000001</v>
      </c>
      <c r="AD112" s="28">
        <v>0</v>
      </c>
      <c r="AE112" s="28">
        <v>3563</v>
      </c>
      <c r="AF112" s="28">
        <v>17659.04</v>
      </c>
      <c r="AG112" s="28">
        <v>6461.64</v>
      </c>
      <c r="AH112" s="28">
        <v>21822.77</v>
      </c>
      <c r="AI112" s="28">
        <v>56138.510000000009</v>
      </c>
      <c r="AJ112" s="28">
        <v>79926.81</v>
      </c>
      <c r="AK112" s="28">
        <v>325278</v>
      </c>
      <c r="AM112" s="28">
        <v>119020.32</v>
      </c>
      <c r="AN112" s="28">
        <v>444298.32</v>
      </c>
      <c r="AO112" s="28">
        <v>0</v>
      </c>
      <c r="AP112" s="28">
        <v>40000</v>
      </c>
      <c r="AQ112" s="28">
        <v>164490.4</v>
      </c>
      <c r="AR112" s="28">
        <v>929.7</v>
      </c>
      <c r="AS112" s="28">
        <v>9000</v>
      </c>
      <c r="AT112" s="28">
        <v>0</v>
      </c>
      <c r="AV112" s="28">
        <v>9929.7000000000007</v>
      </c>
      <c r="AW112" s="28">
        <v>6077.5</v>
      </c>
      <c r="AX112" s="28">
        <v>39805</v>
      </c>
      <c r="AY112" s="28">
        <v>0</v>
      </c>
      <c r="AZ112" s="28">
        <v>5426.5</v>
      </c>
      <c r="BA112" s="28">
        <v>0</v>
      </c>
      <c r="BB112" s="28">
        <v>0</v>
      </c>
      <c r="BC112" s="28">
        <v>0</v>
      </c>
      <c r="BD112" s="28">
        <v>7251.52</v>
      </c>
      <c r="BE112" s="28">
        <v>404080.65</v>
      </c>
      <c r="BF112" s="28">
        <v>15742</v>
      </c>
      <c r="BG112" s="28">
        <v>184852.16</v>
      </c>
      <c r="BH112" s="28">
        <v>663235.33000000007</v>
      </c>
      <c r="BI112" s="28">
        <v>51194.61</v>
      </c>
      <c r="BJ112" s="28">
        <v>29821.64</v>
      </c>
      <c r="BK112" s="28">
        <v>94168.75</v>
      </c>
      <c r="BL112" s="28">
        <v>175185</v>
      </c>
      <c r="BM112" s="28">
        <v>32961.520000000004</v>
      </c>
      <c r="BN112" s="28">
        <v>0</v>
      </c>
      <c r="BO112" s="28">
        <v>173638.01</v>
      </c>
      <c r="BP112" s="11"/>
    </row>
    <row r="113" spans="1:68">
      <c r="A113" s="10" t="s">
        <v>9</v>
      </c>
      <c r="B113" s="11">
        <v>45</v>
      </c>
      <c r="J113" s="9">
        <v>1618002</v>
      </c>
      <c r="K113" s="9">
        <v>902067.8</v>
      </c>
      <c r="L113" s="9">
        <v>756285</v>
      </c>
      <c r="M113" s="9">
        <v>2374287</v>
      </c>
      <c r="O113" s="28">
        <v>1566982.78</v>
      </c>
      <c r="P113" s="28">
        <v>361771.47000000009</v>
      </c>
      <c r="Q113" s="28">
        <v>49517.619999999995</v>
      </c>
      <c r="R113" s="28">
        <v>44286.03</v>
      </c>
      <c r="S113" s="28">
        <v>45746.7</v>
      </c>
      <c r="T113" s="28">
        <v>60353.77</v>
      </c>
      <c r="U113" s="28">
        <v>93768.290000000008</v>
      </c>
      <c r="X113" s="28">
        <v>99693.85000000002</v>
      </c>
      <c r="Y113" s="28">
        <v>755137.73</v>
      </c>
      <c r="Z113" s="28">
        <v>339302.47</v>
      </c>
      <c r="AA113" s="28">
        <v>1375566.7200000002</v>
      </c>
      <c r="AB113" s="28">
        <v>23859.839999999997</v>
      </c>
      <c r="AC113" s="28">
        <v>116629.57</v>
      </c>
      <c r="AD113" s="28">
        <v>19175.75</v>
      </c>
      <c r="AE113" s="28">
        <v>27953.659999999996</v>
      </c>
      <c r="AF113" s="28">
        <v>122271.34999999999</v>
      </c>
      <c r="AG113" s="28">
        <v>32239.670000000002</v>
      </c>
      <c r="AH113" s="28">
        <v>171037.92999999996</v>
      </c>
      <c r="AI113" s="28">
        <v>241359.97</v>
      </c>
      <c r="AJ113" s="28">
        <v>180715.19</v>
      </c>
      <c r="AK113" s="28">
        <v>2228579.35</v>
      </c>
      <c r="AM113" s="28">
        <v>296098.46000000002</v>
      </c>
      <c r="AN113" s="28">
        <v>2524677.8099999996</v>
      </c>
      <c r="AO113" s="28">
        <v>59802.7</v>
      </c>
      <c r="AP113" s="28">
        <v>274530.28000000003</v>
      </c>
      <c r="AQ113" s="28">
        <v>504681.23</v>
      </c>
      <c r="AR113" s="28">
        <v>94445.37</v>
      </c>
      <c r="AS113" s="28">
        <v>65514.09</v>
      </c>
      <c r="AT113" s="28">
        <v>78977.259999999995</v>
      </c>
      <c r="AV113" s="28">
        <v>298739.42</v>
      </c>
      <c r="AW113" s="28">
        <v>179793.55</v>
      </c>
      <c r="AX113" s="28">
        <v>76162</v>
      </c>
      <c r="AY113" s="28">
        <v>1900.52</v>
      </c>
      <c r="AZ113" s="28">
        <v>149047.34</v>
      </c>
      <c r="BA113" s="28">
        <v>19728.669999999998</v>
      </c>
      <c r="BB113" s="28">
        <v>52564.479999999996</v>
      </c>
      <c r="BC113" s="28">
        <v>8853.4</v>
      </c>
      <c r="BD113" s="28">
        <v>96967.85</v>
      </c>
      <c r="BE113" s="28">
        <v>219205.36</v>
      </c>
      <c r="BF113" s="28">
        <v>24607.629999999997</v>
      </c>
      <c r="BG113" s="28">
        <v>224856.13</v>
      </c>
      <c r="BH113" s="28">
        <v>1053686.93</v>
      </c>
      <c r="BI113" s="28">
        <v>48934.7</v>
      </c>
      <c r="BJ113" s="28">
        <v>17886.64</v>
      </c>
      <c r="BK113" s="28">
        <v>208598</v>
      </c>
      <c r="BL113" s="28">
        <v>275419.33999999997</v>
      </c>
      <c r="BM113" s="28">
        <v>169925.76000000001</v>
      </c>
      <c r="BN113" s="28">
        <v>108981</v>
      </c>
      <c r="BO113" s="28">
        <v>794284.51000000013</v>
      </c>
      <c r="BP113" s="11"/>
    </row>
    <row r="114" spans="1:68">
      <c r="A114" s="10" t="s">
        <v>10</v>
      </c>
      <c r="B114" s="11">
        <v>45</v>
      </c>
      <c r="J114" s="9">
        <v>2790517</v>
      </c>
      <c r="K114" s="9">
        <v>2095504.6400000001</v>
      </c>
      <c r="L114" s="9">
        <v>1785260</v>
      </c>
      <c r="M114" s="9">
        <v>4575777</v>
      </c>
      <c r="O114" s="28">
        <v>6708237.5573913045</v>
      </c>
      <c r="P114" s="28">
        <v>821280.11</v>
      </c>
      <c r="Q114" s="28">
        <v>289738.73869565217</v>
      </c>
      <c r="R114" s="28">
        <v>399493.36521739129</v>
      </c>
      <c r="S114" s="28">
        <v>122014.34434782606</v>
      </c>
      <c r="T114" s="28">
        <v>128693.01130434782</v>
      </c>
      <c r="U114" s="28">
        <v>356596.31043478259</v>
      </c>
      <c r="X114" s="28">
        <v>175186.31173913041</v>
      </c>
      <c r="Y114" s="28">
        <v>2293002.1917391308</v>
      </c>
      <c r="Z114" s="28">
        <v>707037.58</v>
      </c>
      <c r="AA114" s="28">
        <v>4342145</v>
      </c>
      <c r="AB114" s="28">
        <v>46713.689999999995</v>
      </c>
      <c r="AC114" s="28">
        <v>513718.3600000001</v>
      </c>
      <c r="AD114" s="28">
        <v>869.8</v>
      </c>
      <c r="AE114" s="28">
        <v>265739.87</v>
      </c>
      <c r="AF114" s="28">
        <v>305895.73000000004</v>
      </c>
      <c r="AG114" s="28">
        <v>98666.25</v>
      </c>
      <c r="AH114" s="28">
        <v>773967.33</v>
      </c>
      <c r="AI114" s="28">
        <v>580832.77999999991</v>
      </c>
      <c r="AJ114" s="28">
        <v>1488018.64</v>
      </c>
      <c r="AK114" s="28">
        <v>4416405</v>
      </c>
      <c r="AM114" s="28">
        <v>413642.27</v>
      </c>
      <c r="AN114" s="28">
        <v>4830047.2699999996</v>
      </c>
      <c r="AO114" s="28">
        <v>1385886.7826086958</v>
      </c>
      <c r="AP114" s="28">
        <v>1864904.2700000003</v>
      </c>
      <c r="AQ114" s="28">
        <v>1629479.2100000002</v>
      </c>
      <c r="AR114" s="28">
        <v>248742.86000000002</v>
      </c>
      <c r="AS114" s="28">
        <v>593159.7965217391</v>
      </c>
      <c r="AT114" s="28">
        <v>204270.47</v>
      </c>
      <c r="AV114" s="28">
        <v>2432059.9091304345</v>
      </c>
      <c r="AW114" s="28">
        <v>1225564.92</v>
      </c>
      <c r="AX114" s="28">
        <v>230984.87</v>
      </c>
      <c r="AY114" s="28">
        <v>220592.81999999998</v>
      </c>
      <c r="AZ114" s="28">
        <v>316262.15999999997</v>
      </c>
      <c r="BA114" s="28">
        <v>19721.75</v>
      </c>
      <c r="BB114" s="28">
        <v>4437.25</v>
      </c>
      <c r="BC114" s="28">
        <v>549170</v>
      </c>
      <c r="BD114" s="28">
        <v>433318.55000000005</v>
      </c>
      <c r="BE114" s="28">
        <v>1061944.5</v>
      </c>
      <c r="BF114" s="28">
        <v>193306.93</v>
      </c>
      <c r="BG114" s="28">
        <v>1215947.25</v>
      </c>
      <c r="BH114" s="28">
        <v>5471250.9999999991</v>
      </c>
      <c r="BI114" s="28">
        <v>427033.61</v>
      </c>
      <c r="BJ114" s="28">
        <v>373912.68</v>
      </c>
      <c r="BK114" s="28">
        <v>1072893.75</v>
      </c>
      <c r="BL114" s="28">
        <v>1873840.04</v>
      </c>
      <c r="BM114" s="28">
        <v>222890</v>
      </c>
      <c r="BN114" s="28">
        <v>577381.06000000006</v>
      </c>
      <c r="BO114" s="28">
        <v>3381013.16</v>
      </c>
      <c r="BP114" s="11"/>
    </row>
    <row r="115" spans="1:68">
      <c r="A115" s="10" t="s">
        <v>11</v>
      </c>
      <c r="B115" s="11">
        <v>12</v>
      </c>
      <c r="J115" s="9">
        <v>4186704</v>
      </c>
      <c r="K115" s="9">
        <v>3240543</v>
      </c>
      <c r="L115" s="9">
        <v>2003901</v>
      </c>
      <c r="M115" s="9">
        <v>6190605</v>
      </c>
      <c r="O115" s="28">
        <v>7400441.5700000003</v>
      </c>
      <c r="P115" s="28">
        <v>204461.34</v>
      </c>
      <c r="Q115" s="28">
        <v>501581.16000000003</v>
      </c>
      <c r="R115" s="28">
        <v>774127.60723785567</v>
      </c>
      <c r="S115" s="28">
        <v>102506.46370184941</v>
      </c>
      <c r="T115" s="28">
        <v>176413.96982642202</v>
      </c>
      <c r="U115" s="28">
        <v>744680.19156854425</v>
      </c>
      <c r="X115" s="28">
        <v>261655.3290234505</v>
      </c>
      <c r="Y115" s="28">
        <v>2765426.0613581217</v>
      </c>
      <c r="Z115" s="28">
        <v>1540174.4599999997</v>
      </c>
      <c r="AA115" s="28">
        <v>13131487.150800001</v>
      </c>
      <c r="AB115" s="28">
        <v>17967.830000000002</v>
      </c>
      <c r="AC115" s="28">
        <v>968609.26</v>
      </c>
      <c r="AD115" s="28">
        <v>24737.1</v>
      </c>
      <c r="AE115" s="28">
        <v>397143.80172051792</v>
      </c>
      <c r="AF115" s="28">
        <v>271646.07999999996</v>
      </c>
      <c r="AG115" s="28">
        <v>155758.8413</v>
      </c>
      <c r="AH115" s="28">
        <v>401741.57713081269</v>
      </c>
      <c r="AI115" s="28">
        <v>1213011.2381</v>
      </c>
      <c r="AJ115" s="28">
        <v>2120639.0974743948</v>
      </c>
      <c r="AK115" s="28">
        <v>6181394.4900000002</v>
      </c>
      <c r="AM115" s="28">
        <v>41310.920000000006</v>
      </c>
      <c r="AN115" s="28">
        <v>6222705.4100000001</v>
      </c>
      <c r="AO115" s="28">
        <v>0</v>
      </c>
      <c r="AP115" s="28">
        <v>1368014.6400000001</v>
      </c>
      <c r="AQ115" s="28">
        <v>1488398.3</v>
      </c>
      <c r="AR115" s="28">
        <v>675170.22</v>
      </c>
      <c r="AS115" s="28">
        <v>529495.63</v>
      </c>
      <c r="AT115" s="28">
        <v>37682.870000000003</v>
      </c>
      <c r="AV115" s="28">
        <v>1242348.72</v>
      </c>
      <c r="AW115" s="28">
        <v>10892596.430000002</v>
      </c>
      <c r="AX115" s="28">
        <v>336810.33999999997</v>
      </c>
      <c r="AY115" s="28">
        <v>5235.3500000000004</v>
      </c>
      <c r="AZ115" s="28">
        <v>1910</v>
      </c>
      <c r="BA115" s="28">
        <v>55538.91</v>
      </c>
      <c r="BB115" s="28">
        <v>18425.5</v>
      </c>
      <c r="BC115" s="28">
        <v>2296300.2099999995</v>
      </c>
      <c r="BD115" s="28">
        <v>413107.11</v>
      </c>
      <c r="BE115" s="28">
        <v>1775017.37</v>
      </c>
      <c r="BF115" s="28">
        <v>21684</v>
      </c>
      <c r="BG115" s="28">
        <v>2593042.1403072453</v>
      </c>
      <c r="BH115" s="28">
        <v>18409667.360307246</v>
      </c>
      <c r="BI115" s="28">
        <v>513562.68333333335</v>
      </c>
      <c r="BJ115" s="28">
        <v>198706.63</v>
      </c>
      <c r="BK115" s="28">
        <v>487552.08999999997</v>
      </c>
      <c r="BL115" s="28">
        <v>1199821.4033333333</v>
      </c>
      <c r="BM115" s="28">
        <v>104503.44</v>
      </c>
      <c r="BN115" s="28">
        <v>104600.8</v>
      </c>
      <c r="BO115" s="28">
        <v>4658162.7076257253</v>
      </c>
      <c r="BP115" s="11"/>
    </row>
    <row r="118" spans="1:68">
      <c r="A118" s="10" t="s">
        <v>12</v>
      </c>
    </row>
    <row r="119" spans="1:68">
      <c r="A119" s="10" t="s">
        <v>13</v>
      </c>
      <c r="B119" s="11">
        <v>93</v>
      </c>
      <c r="J119" s="9">
        <v>8068370</v>
      </c>
      <c r="K119" s="9">
        <v>5796568.4399999995</v>
      </c>
      <c r="L119" s="9">
        <v>4170081</v>
      </c>
      <c r="M119" s="9">
        <v>12238451</v>
      </c>
      <c r="O119" s="28">
        <v>14686525.807391303</v>
      </c>
      <c r="P119" s="28">
        <v>1295109.8800000001</v>
      </c>
      <c r="Q119" s="28">
        <v>835253.84869565233</v>
      </c>
      <c r="R119" s="28">
        <v>1188020.0024552471</v>
      </c>
      <c r="S119" s="28">
        <v>260519.92804967545</v>
      </c>
      <c r="T119" s="28">
        <v>347872.90113076987</v>
      </c>
      <c r="U119" s="28">
        <v>1154948.1020033266</v>
      </c>
      <c r="X119" s="68">
        <v>527979.50076258089</v>
      </c>
      <c r="Y119" s="67">
        <v>5609704.1630972503</v>
      </c>
      <c r="Z119" s="28">
        <v>2426880.7799999998</v>
      </c>
      <c r="AA119" s="28">
        <v>18603965.2108</v>
      </c>
      <c r="AB119" s="28">
        <v>80105.86</v>
      </c>
      <c r="AC119" s="28">
        <v>1541087.4900000002</v>
      </c>
      <c r="AD119" s="28">
        <v>44626.65</v>
      </c>
      <c r="AE119" s="28">
        <v>686379.45172051771</v>
      </c>
      <c r="AF119" s="28">
        <v>634422.01</v>
      </c>
      <c r="AG119" s="28">
        <v>279505.76130000001</v>
      </c>
      <c r="AH119" s="28">
        <v>1333351.6071308129</v>
      </c>
      <c r="AI119" s="28">
        <v>1923515.3081</v>
      </c>
      <c r="AJ119" s="28">
        <v>3451639.3174743946</v>
      </c>
      <c r="AK119" s="28">
        <v>11975063.839999998</v>
      </c>
      <c r="AM119" s="28">
        <v>690557.65000000014</v>
      </c>
      <c r="AN119" s="28">
        <v>12665621.49</v>
      </c>
      <c r="AO119" s="28">
        <v>1445689.4826086955</v>
      </c>
      <c r="AP119" s="28">
        <v>3437485.9099999997</v>
      </c>
      <c r="AQ119" s="28">
        <v>3295601.56</v>
      </c>
      <c r="AR119" s="28">
        <v>967201.25</v>
      </c>
      <c r="AS119" s="28">
        <v>1092991.5165217393</v>
      </c>
      <c r="AT119" s="28">
        <v>311118.42</v>
      </c>
      <c r="AV119" s="28">
        <v>3817000.6691304343</v>
      </c>
      <c r="AW119" s="28">
        <v>12228148.899999999</v>
      </c>
      <c r="AX119" s="28">
        <v>643957.21</v>
      </c>
      <c r="AY119" s="28">
        <v>227728.68999999997</v>
      </c>
      <c r="AZ119" s="28">
        <v>375703.5</v>
      </c>
      <c r="BA119" s="28">
        <v>93174.33</v>
      </c>
      <c r="BB119" s="28">
        <v>75042.23</v>
      </c>
      <c r="BC119" s="28">
        <v>2852843.61</v>
      </c>
      <c r="BD119" s="28">
        <v>943393.51</v>
      </c>
      <c r="BE119" s="28">
        <v>2898536.2300000004</v>
      </c>
      <c r="BF119" s="28">
        <v>227532.06</v>
      </c>
      <c r="BG119" s="28">
        <v>4010083.3603072455</v>
      </c>
      <c r="BH119" s="28">
        <v>24576143.630307242</v>
      </c>
      <c r="BI119" s="28">
        <v>896748.9933333334</v>
      </c>
      <c r="BJ119" s="28">
        <v>468567.9499999999</v>
      </c>
      <c r="BK119" s="28">
        <v>1648509.84</v>
      </c>
      <c r="BL119" s="28">
        <v>3013826.7833333332</v>
      </c>
      <c r="BM119" s="28">
        <v>484640.2</v>
      </c>
      <c r="BN119" s="28">
        <v>770940.8600000001</v>
      </c>
      <c r="BO119" s="28">
        <v>8302489.4276257241</v>
      </c>
    </row>
    <row r="120" spans="1:68">
      <c r="A120" s="10" t="s">
        <v>1</v>
      </c>
      <c r="B120" s="11">
        <v>12</v>
      </c>
      <c r="J120" s="9">
        <v>1165280</v>
      </c>
      <c r="K120" s="9">
        <v>1150906</v>
      </c>
      <c r="L120" s="9">
        <v>765598</v>
      </c>
      <c r="M120" s="9">
        <v>1930878</v>
      </c>
      <c r="O120" s="9">
        <v>1792627.5699999998</v>
      </c>
      <c r="P120" s="9">
        <v>96719.17</v>
      </c>
      <c r="Q120" s="9">
        <v>89728.290000000008</v>
      </c>
      <c r="R120" s="9">
        <v>122057.46</v>
      </c>
      <c r="S120" s="9">
        <v>24673.54</v>
      </c>
      <c r="T120" s="9">
        <v>31396.73</v>
      </c>
      <c r="U120" s="9">
        <v>523996.35</v>
      </c>
      <c r="V120" s="9"/>
      <c r="W120" s="9"/>
      <c r="X120" s="68">
        <v>64743.23</v>
      </c>
      <c r="Y120" s="68">
        <v>953314.77</v>
      </c>
      <c r="Z120" s="9">
        <v>117499.37999999999</v>
      </c>
      <c r="AA120" s="9">
        <v>1950955.8499999999</v>
      </c>
      <c r="AB120" s="9">
        <v>2250</v>
      </c>
      <c r="AC120" s="9">
        <v>151466.57</v>
      </c>
      <c r="AD120" s="9">
        <v>8887.3799999999992</v>
      </c>
      <c r="AE120" s="28">
        <v>120267.86</v>
      </c>
      <c r="AF120" s="28">
        <v>25999.760000000002</v>
      </c>
      <c r="AG120" s="9">
        <v>26330.58</v>
      </c>
      <c r="AH120" s="9">
        <v>360558.01999999996</v>
      </c>
      <c r="AI120" s="9">
        <v>438509.74</v>
      </c>
      <c r="AJ120" s="9">
        <v>30997.010000000002</v>
      </c>
      <c r="AK120" s="9">
        <v>1859513.5</v>
      </c>
      <c r="AL120" s="9"/>
      <c r="AM120" s="9">
        <v>109309.85</v>
      </c>
      <c r="AN120" s="9">
        <v>1968823.35</v>
      </c>
      <c r="AO120" s="9">
        <v>37377</v>
      </c>
      <c r="AP120" s="9">
        <v>172631.64</v>
      </c>
      <c r="AQ120" s="9">
        <v>348137</v>
      </c>
      <c r="AR120" s="9">
        <v>75853.16</v>
      </c>
      <c r="AS120" s="9">
        <v>83038.05</v>
      </c>
      <c r="AT120" s="9">
        <v>34604.01</v>
      </c>
      <c r="AU120" s="9"/>
      <c r="AV120" s="9">
        <v>230872.21999999997</v>
      </c>
      <c r="AW120" s="9">
        <v>1154294.6399999999</v>
      </c>
      <c r="AX120" s="9">
        <v>218371.87</v>
      </c>
      <c r="AY120" s="9">
        <v>147307.65</v>
      </c>
      <c r="AZ120" s="9">
        <v>0</v>
      </c>
      <c r="BA120" s="9">
        <v>10681.47</v>
      </c>
      <c r="BB120" s="9">
        <v>0</v>
      </c>
      <c r="BC120" s="9">
        <v>360255.2</v>
      </c>
      <c r="BD120" s="9">
        <v>79194.149999999994</v>
      </c>
      <c r="BE120" s="9">
        <v>193776.53</v>
      </c>
      <c r="BF120" s="9">
        <v>9520</v>
      </c>
      <c r="BG120" s="9">
        <v>644652.93000000005</v>
      </c>
      <c r="BH120" s="9">
        <v>2818054.4400000004</v>
      </c>
      <c r="BI120" s="9">
        <v>62593.149999999994</v>
      </c>
      <c r="BJ120" s="9">
        <v>35821.69</v>
      </c>
      <c r="BK120" s="9">
        <v>327613.8</v>
      </c>
      <c r="BL120" s="9">
        <v>426028.63999999996</v>
      </c>
      <c r="BM120" s="9">
        <v>31251.01</v>
      </c>
      <c r="BN120" s="9">
        <v>0</v>
      </c>
      <c r="BO120" s="9">
        <v>666790.23</v>
      </c>
    </row>
    <row r="121" spans="1:68">
      <c r="A121" s="10" t="s">
        <v>2</v>
      </c>
      <c r="B121" s="11">
        <v>12</v>
      </c>
      <c r="J121" s="9">
        <v>340976</v>
      </c>
      <c r="K121" s="9">
        <v>301894</v>
      </c>
      <c r="L121" s="9">
        <v>215874</v>
      </c>
      <c r="M121" s="9">
        <v>556850</v>
      </c>
      <c r="O121" s="9">
        <v>1633414.77</v>
      </c>
      <c r="P121" s="9">
        <v>37622.68</v>
      </c>
      <c r="Q121" s="9">
        <v>65742.239999999991</v>
      </c>
      <c r="R121" s="9">
        <v>99320.06</v>
      </c>
      <c r="S121" s="9">
        <v>22001.87</v>
      </c>
      <c r="T121" s="9">
        <v>34824.28</v>
      </c>
      <c r="U121" s="9">
        <v>128254.38</v>
      </c>
      <c r="V121" s="9"/>
      <c r="W121" s="9"/>
      <c r="X121" s="68">
        <v>62857.920000000006</v>
      </c>
      <c r="Y121" s="68">
        <v>450623.43</v>
      </c>
      <c r="Z121" s="9">
        <v>231316.99</v>
      </c>
      <c r="AA121" s="9">
        <v>709023.33000000007</v>
      </c>
      <c r="AB121" s="9">
        <v>29652.010000000002</v>
      </c>
      <c r="AC121" s="9">
        <v>110969.76000000001</v>
      </c>
      <c r="AD121" s="9">
        <v>3390</v>
      </c>
      <c r="AE121" s="28">
        <v>64856.05</v>
      </c>
      <c r="AF121" s="28">
        <v>160151</v>
      </c>
      <c r="AG121" s="9">
        <v>3251</v>
      </c>
      <c r="AH121" s="9">
        <v>75964.160000000003</v>
      </c>
      <c r="AI121" s="9">
        <v>74167.759999999995</v>
      </c>
      <c r="AJ121" s="9">
        <v>327768.64</v>
      </c>
      <c r="AK121" s="9">
        <v>550437.80000000005</v>
      </c>
      <c r="AL121" s="9"/>
      <c r="AM121" s="9">
        <v>55535.759999999995</v>
      </c>
      <c r="AN121" s="9">
        <v>605973.56000000006</v>
      </c>
      <c r="AO121" s="9">
        <v>590659</v>
      </c>
      <c r="AP121" s="9">
        <v>400190.5</v>
      </c>
      <c r="AQ121" s="9">
        <v>337387.5</v>
      </c>
      <c r="AR121" s="9">
        <v>99523</v>
      </c>
      <c r="AS121" s="9">
        <v>82035.179999999993</v>
      </c>
      <c r="AT121" s="9">
        <v>180521.46000000002</v>
      </c>
      <c r="AU121" s="9"/>
      <c r="AV121" s="9">
        <v>952738.64</v>
      </c>
      <c r="AW121" s="9">
        <v>502369.58999999997</v>
      </c>
      <c r="AX121" s="9">
        <v>34260</v>
      </c>
      <c r="AY121" s="9">
        <v>0</v>
      </c>
      <c r="AZ121" s="9">
        <v>52026.879999999997</v>
      </c>
      <c r="BA121" s="9">
        <v>7907</v>
      </c>
      <c r="BB121" s="9">
        <v>0</v>
      </c>
      <c r="BC121" s="9">
        <v>23713.4</v>
      </c>
      <c r="BD121" s="9">
        <v>80582.53</v>
      </c>
      <c r="BE121" s="9">
        <v>78164.59</v>
      </c>
      <c r="BF121" s="9">
        <v>0</v>
      </c>
      <c r="BG121" s="9">
        <v>551348.53999999992</v>
      </c>
      <c r="BH121" s="9">
        <v>1330372.53</v>
      </c>
      <c r="BI121" s="9">
        <v>20556</v>
      </c>
      <c r="BJ121" s="9">
        <v>81868</v>
      </c>
      <c r="BK121" s="9">
        <v>102881</v>
      </c>
      <c r="BL121" s="9">
        <v>205305</v>
      </c>
      <c r="BM121" s="9">
        <v>117904.2</v>
      </c>
      <c r="BN121" s="9">
        <v>115995.5</v>
      </c>
      <c r="BO121" s="9">
        <v>736198.85</v>
      </c>
    </row>
    <row r="122" spans="1:68">
      <c r="A122" s="10" t="s">
        <v>3</v>
      </c>
      <c r="B122" s="11">
        <v>18</v>
      </c>
      <c r="J122" s="9">
        <v>991943</v>
      </c>
      <c r="K122" s="9">
        <v>454869.17</v>
      </c>
      <c r="L122" s="9">
        <v>380153</v>
      </c>
      <c r="M122" s="9">
        <v>1372096</v>
      </c>
      <c r="O122" s="9">
        <v>1291913.9373913044</v>
      </c>
      <c r="P122" s="9">
        <v>390666.75</v>
      </c>
      <c r="Q122" s="9">
        <v>74612.578695652162</v>
      </c>
      <c r="R122" s="9">
        <v>63620.865217391307</v>
      </c>
      <c r="S122" s="9">
        <v>43807.94434782608</v>
      </c>
      <c r="T122" s="9">
        <v>45614.701304347822</v>
      </c>
      <c r="U122" s="9">
        <v>83681.720434782619</v>
      </c>
      <c r="V122" s="9"/>
      <c r="W122" s="9"/>
      <c r="X122" s="68">
        <v>48302.40173913043</v>
      </c>
      <c r="Y122" s="68">
        <v>750306.96173913043</v>
      </c>
      <c r="Z122" s="9">
        <v>163494.14000000001</v>
      </c>
      <c r="AA122" s="9">
        <v>763480.03999999992</v>
      </c>
      <c r="AB122" s="9">
        <v>828.68</v>
      </c>
      <c r="AC122" s="9">
        <v>66244.91</v>
      </c>
      <c r="AD122" s="9">
        <v>0</v>
      </c>
      <c r="AE122" s="28">
        <v>8104.6100000000006</v>
      </c>
      <c r="AF122" s="28">
        <v>8065.96</v>
      </c>
      <c r="AG122" s="9">
        <v>35507.99</v>
      </c>
      <c r="AH122" s="9">
        <v>46102.7</v>
      </c>
      <c r="AI122" s="9">
        <v>106803.84</v>
      </c>
      <c r="AJ122" s="9">
        <v>129181.79000000001</v>
      </c>
      <c r="AK122" s="9">
        <v>1367015.65</v>
      </c>
      <c r="AL122" s="9"/>
      <c r="AM122" s="9">
        <v>95192.3</v>
      </c>
      <c r="AN122" s="9">
        <v>1462207.9500000002</v>
      </c>
      <c r="AO122" s="9">
        <v>211997.78260869568</v>
      </c>
      <c r="AP122" s="9">
        <v>534976.30000000005</v>
      </c>
      <c r="AQ122" s="9">
        <v>367441.75</v>
      </c>
      <c r="AR122" s="9">
        <v>0</v>
      </c>
      <c r="AS122" s="9">
        <v>53953.846521739128</v>
      </c>
      <c r="AT122" s="9">
        <v>4633.13</v>
      </c>
      <c r="AU122" s="9"/>
      <c r="AV122" s="9">
        <v>270584.75913043483</v>
      </c>
      <c r="AW122" s="9">
        <v>18640</v>
      </c>
      <c r="AX122" s="9">
        <v>0</v>
      </c>
      <c r="AY122" s="9">
        <v>0</v>
      </c>
      <c r="AZ122" s="9">
        <v>186516.47999999998</v>
      </c>
      <c r="BA122" s="9">
        <v>2265.1799999999998</v>
      </c>
      <c r="BB122" s="9">
        <v>55221.729999999996</v>
      </c>
      <c r="BC122" s="9">
        <v>0</v>
      </c>
      <c r="BD122" s="9">
        <v>92179.35</v>
      </c>
      <c r="BE122" s="9">
        <v>167489.76</v>
      </c>
      <c r="BF122" s="9">
        <v>62740.060000000005</v>
      </c>
      <c r="BG122" s="9">
        <v>146301.63999999998</v>
      </c>
      <c r="BH122" s="9">
        <v>731354.2</v>
      </c>
      <c r="BI122" s="9">
        <v>19073</v>
      </c>
      <c r="BJ122" s="9">
        <v>10312.65</v>
      </c>
      <c r="BK122" s="9">
        <v>40020</v>
      </c>
      <c r="BL122" s="9">
        <v>69405.649999999994</v>
      </c>
      <c r="BM122" s="9">
        <v>62884.999999999993</v>
      </c>
      <c r="BN122" s="9">
        <v>16161.659999999996</v>
      </c>
      <c r="BO122" s="9">
        <v>383219.91000000003</v>
      </c>
    </row>
    <row r="123" spans="1:68">
      <c r="A123" s="10" t="s">
        <v>4</v>
      </c>
      <c r="B123" s="11">
        <v>25</v>
      </c>
      <c r="J123" s="9">
        <v>2476592</v>
      </c>
      <c r="K123" s="9">
        <v>1795936.27</v>
      </c>
      <c r="L123" s="9">
        <v>1485660</v>
      </c>
      <c r="M123" s="9">
        <v>3962252</v>
      </c>
      <c r="O123" s="9">
        <v>6132519.9900000002</v>
      </c>
      <c r="P123" s="9">
        <v>474530</v>
      </c>
      <c r="Q123" s="9">
        <v>512872.41</v>
      </c>
      <c r="R123" s="9">
        <v>723128.28723785572</v>
      </c>
      <c r="S123" s="9">
        <v>110761.8137018494</v>
      </c>
      <c r="T123" s="9">
        <v>128490.759826422</v>
      </c>
      <c r="U123" s="9">
        <v>328272.14156854432</v>
      </c>
      <c r="V123" s="9"/>
      <c r="W123" s="9"/>
      <c r="X123" s="68">
        <v>242030.3290234505</v>
      </c>
      <c r="Y123" s="68">
        <v>2520085.7413581219</v>
      </c>
      <c r="Z123" s="9">
        <v>1385971.56</v>
      </c>
      <c r="AA123" s="9">
        <v>10071557.810800001</v>
      </c>
      <c r="AB123" s="9">
        <v>14011.170000000002</v>
      </c>
      <c r="AC123" s="9">
        <v>876009</v>
      </c>
      <c r="AD123" s="9">
        <v>31080.27</v>
      </c>
      <c r="AE123" s="9">
        <v>439538.63172051788</v>
      </c>
      <c r="AF123" s="9">
        <v>99486.31</v>
      </c>
      <c r="AG123" s="9">
        <v>129034.23130000001</v>
      </c>
      <c r="AH123" s="9">
        <v>226607.6371308128</v>
      </c>
      <c r="AI123" s="9">
        <v>546316.0281</v>
      </c>
      <c r="AJ123" s="9">
        <v>1768177.2774743948</v>
      </c>
      <c r="AK123" s="9">
        <v>3941697.8</v>
      </c>
      <c r="AL123" s="9"/>
      <c r="AM123" s="9">
        <v>173251.4</v>
      </c>
      <c r="AN123" s="9">
        <v>4114949.1999999997</v>
      </c>
      <c r="AO123" s="9">
        <v>257139</v>
      </c>
      <c r="AP123" s="9">
        <v>1112055.47</v>
      </c>
      <c r="AQ123" s="9">
        <v>1529752.0100000002</v>
      </c>
      <c r="AR123" s="9">
        <v>433949.17</v>
      </c>
      <c r="AS123" s="9">
        <v>571818.11</v>
      </c>
      <c r="AT123" s="9">
        <v>34971</v>
      </c>
      <c r="AU123" s="9"/>
      <c r="AV123" s="9">
        <v>1297877.28</v>
      </c>
      <c r="AW123" s="9">
        <v>9860255.5600000005</v>
      </c>
      <c r="AX123" s="9">
        <v>276903</v>
      </c>
      <c r="AY123" s="9">
        <v>0</v>
      </c>
      <c r="AZ123" s="9">
        <v>3205</v>
      </c>
      <c r="BA123" s="9">
        <v>32500</v>
      </c>
      <c r="BB123" s="9">
        <v>2395</v>
      </c>
      <c r="BC123" s="9">
        <v>2350698.11</v>
      </c>
      <c r="BD123" s="9">
        <v>588854.96</v>
      </c>
      <c r="BE123" s="9">
        <v>701116.69</v>
      </c>
      <c r="BF123" s="9">
        <v>126799</v>
      </c>
      <c r="BG123" s="9">
        <v>1426232.8303072457</v>
      </c>
      <c r="BH123" s="9">
        <v>15368960.150307246</v>
      </c>
      <c r="BI123" s="9">
        <v>276612.33333333337</v>
      </c>
      <c r="BJ123" s="9">
        <v>108326.68</v>
      </c>
      <c r="BK123" s="9">
        <v>499258.2</v>
      </c>
      <c r="BL123" s="9">
        <v>884197.21333333326</v>
      </c>
      <c r="BM123" s="9">
        <v>148242.47</v>
      </c>
      <c r="BN123" s="9">
        <v>367509.9</v>
      </c>
      <c r="BO123" s="9">
        <v>3994420.7776257251</v>
      </c>
    </row>
    <row r="124" spans="1:68">
      <c r="A124" s="10" t="s">
        <v>5</v>
      </c>
      <c r="B124" s="11">
        <v>13</v>
      </c>
      <c r="J124" s="9">
        <v>2475266</v>
      </c>
      <c r="K124" s="9">
        <v>1621661</v>
      </c>
      <c r="L124" s="9">
        <v>924767</v>
      </c>
      <c r="M124" s="9">
        <v>3400033</v>
      </c>
      <c r="O124" s="9">
        <v>2811938.9499999997</v>
      </c>
      <c r="P124" s="9">
        <v>195593.74</v>
      </c>
      <c r="Q124" s="9">
        <v>53350.14</v>
      </c>
      <c r="R124" s="9">
        <v>108393.81</v>
      </c>
      <c r="S124" s="9">
        <v>37123.629999999997</v>
      </c>
      <c r="T124" s="9">
        <v>77675.61</v>
      </c>
      <c r="U124" s="9">
        <v>58703.929999999993</v>
      </c>
      <c r="V124" s="9"/>
      <c r="W124" s="9"/>
      <c r="X124" s="68">
        <v>68486.06</v>
      </c>
      <c r="Y124" s="68">
        <v>599326.91999999993</v>
      </c>
      <c r="Z124" s="9">
        <v>364240.22000000003</v>
      </c>
      <c r="AA124" s="9">
        <v>3578531.14</v>
      </c>
      <c r="AB124" s="9">
        <v>16013.09</v>
      </c>
      <c r="AC124" s="9">
        <v>273421.23</v>
      </c>
      <c r="AD124" s="9">
        <v>1269</v>
      </c>
      <c r="AE124" s="9">
        <v>34156.47</v>
      </c>
      <c r="AF124" s="9">
        <v>283730.65999999997</v>
      </c>
      <c r="AG124" s="9">
        <v>77482.489999999991</v>
      </c>
      <c r="AH124" s="9">
        <v>473587.39</v>
      </c>
      <c r="AI124" s="9">
        <v>574475.37</v>
      </c>
      <c r="AJ124" s="9">
        <v>1026117.9700000001</v>
      </c>
      <c r="AK124" s="9">
        <v>3333729.0900000003</v>
      </c>
      <c r="AL124" s="9"/>
      <c r="AM124" s="9">
        <v>110462</v>
      </c>
      <c r="AN124" s="9">
        <v>3444191.0900000003</v>
      </c>
      <c r="AO124" s="9">
        <v>43880.7</v>
      </c>
      <c r="AP124" s="9">
        <v>1169247</v>
      </c>
      <c r="AQ124" s="9">
        <v>451849</v>
      </c>
      <c r="AR124" s="9">
        <v>61182.36</v>
      </c>
      <c r="AS124" s="9">
        <v>63231</v>
      </c>
      <c r="AT124" s="9">
        <v>13926.869999999999</v>
      </c>
      <c r="AU124" s="9"/>
      <c r="AV124" s="9">
        <v>182220.93000000002</v>
      </c>
      <c r="AW124" s="9">
        <v>657009.44000000006</v>
      </c>
      <c r="AX124" s="9">
        <v>74617.34</v>
      </c>
      <c r="AY124" s="9">
        <v>70783</v>
      </c>
      <c r="AZ124" s="9">
        <v>126168.64</v>
      </c>
      <c r="BA124" s="9">
        <v>14787.44</v>
      </c>
      <c r="BB124" s="9">
        <v>0</v>
      </c>
      <c r="BC124" s="9">
        <v>115937</v>
      </c>
      <c r="BD124" s="9">
        <v>81258</v>
      </c>
      <c r="BE124" s="9">
        <v>1188620</v>
      </c>
      <c r="BF124" s="9">
        <v>1000</v>
      </c>
      <c r="BG124" s="9">
        <v>953832.21</v>
      </c>
      <c r="BH124" s="9">
        <v>3284013.07</v>
      </c>
      <c r="BI124" s="9">
        <v>442819.9</v>
      </c>
      <c r="BJ124" s="9">
        <v>187595.51</v>
      </c>
      <c r="BK124" s="9">
        <v>498611.08999999997</v>
      </c>
      <c r="BL124" s="9">
        <v>1129026.5</v>
      </c>
      <c r="BM124" s="9">
        <v>84810</v>
      </c>
      <c r="BN124" s="9">
        <v>79474.8</v>
      </c>
      <c r="BO124" s="9">
        <v>1992866.6300000001</v>
      </c>
    </row>
    <row r="125" spans="1:68">
      <c r="A125" s="10" t="s">
        <v>6</v>
      </c>
      <c r="B125" s="11">
        <v>5</v>
      </c>
      <c r="J125" s="9">
        <v>197743</v>
      </c>
      <c r="K125" s="9">
        <v>132037</v>
      </c>
      <c r="L125" s="9">
        <v>122587</v>
      </c>
      <c r="M125" s="9">
        <v>320330</v>
      </c>
      <c r="O125" s="9">
        <v>240970.37</v>
      </c>
      <c r="P125" s="9">
        <v>40071.079999999994</v>
      </c>
      <c r="Q125" s="9">
        <v>9371.99</v>
      </c>
      <c r="R125" s="9">
        <v>3637.61</v>
      </c>
      <c r="S125" s="9">
        <v>5212.09</v>
      </c>
      <c r="T125" s="9">
        <v>2651.3500000000004</v>
      </c>
      <c r="U125" s="9">
        <v>10855.400000000001</v>
      </c>
      <c r="V125" s="9"/>
      <c r="W125" s="9"/>
      <c r="X125" s="68">
        <v>7241.74</v>
      </c>
      <c r="Y125" s="68">
        <v>79041.260000000009</v>
      </c>
      <c r="Z125" s="9">
        <v>49092.94</v>
      </c>
      <c r="AA125" s="9">
        <v>169595.84</v>
      </c>
      <c r="AB125" s="9">
        <v>965</v>
      </c>
      <c r="AC125" s="9">
        <v>9256.81</v>
      </c>
      <c r="AD125" s="9">
        <v>0</v>
      </c>
      <c r="AE125" s="9">
        <v>248.82</v>
      </c>
      <c r="AF125" s="9">
        <v>23314.78</v>
      </c>
      <c r="AG125" s="9">
        <v>282.83</v>
      </c>
      <c r="AH125" s="9">
        <v>39046.75</v>
      </c>
      <c r="AI125" s="9">
        <v>9045.6999999999989</v>
      </c>
      <c r="AJ125" s="9">
        <v>29576.71</v>
      </c>
      <c r="AK125" s="9">
        <v>320329</v>
      </c>
      <c r="AL125" s="9"/>
      <c r="AM125" s="9">
        <v>17912.349999999999</v>
      </c>
      <c r="AN125" s="9">
        <v>338241.35</v>
      </c>
      <c r="AO125" s="9">
        <v>0</v>
      </c>
      <c r="AP125" s="9">
        <v>3385</v>
      </c>
      <c r="AQ125" s="9">
        <v>59564.6</v>
      </c>
      <c r="AR125" s="9">
        <v>0</v>
      </c>
      <c r="AS125" s="9">
        <v>5705</v>
      </c>
      <c r="AT125" s="9">
        <v>22111.95</v>
      </c>
      <c r="AU125" s="9"/>
      <c r="AV125" s="9">
        <v>27816.95</v>
      </c>
      <c r="AW125" s="9">
        <v>10602.17</v>
      </c>
      <c r="AX125" s="9">
        <v>0</v>
      </c>
      <c r="AY125" s="9">
        <v>9638.0400000000009</v>
      </c>
      <c r="AZ125" s="9">
        <v>2360</v>
      </c>
      <c r="BA125" s="9">
        <v>0</v>
      </c>
      <c r="BB125" s="9">
        <v>0</v>
      </c>
      <c r="BC125" s="9">
        <v>0</v>
      </c>
      <c r="BD125" s="9">
        <v>12573</v>
      </c>
      <c r="BE125" s="9">
        <v>63149.16</v>
      </c>
      <c r="BF125" s="9">
        <v>0</v>
      </c>
      <c r="BG125" s="9">
        <v>22541.54</v>
      </c>
      <c r="BH125" s="9">
        <v>120863.91</v>
      </c>
      <c r="BI125" s="9">
        <v>570</v>
      </c>
      <c r="BJ125" s="9">
        <v>6211.78</v>
      </c>
      <c r="BK125" s="9">
        <v>83957</v>
      </c>
      <c r="BL125" s="9">
        <v>90738.78</v>
      </c>
      <c r="BM125" s="9">
        <v>6586</v>
      </c>
      <c r="BN125" s="9">
        <v>0</v>
      </c>
      <c r="BO125" s="9">
        <v>119213.04999999999</v>
      </c>
    </row>
    <row r="126" spans="1:68">
      <c r="A126" s="10" t="s">
        <v>7</v>
      </c>
      <c r="B126" s="11">
        <v>4</v>
      </c>
      <c r="J126" s="9">
        <v>160938</v>
      </c>
      <c r="K126" s="9">
        <v>176327</v>
      </c>
      <c r="L126" s="9">
        <v>117088</v>
      </c>
      <c r="M126" s="9">
        <v>278026</v>
      </c>
      <c r="O126" s="9">
        <v>452562.02</v>
      </c>
      <c r="P126" s="9">
        <v>31472.36</v>
      </c>
      <c r="Q126" s="9">
        <v>12133.45</v>
      </c>
      <c r="R126" s="9">
        <v>39728.160000000003</v>
      </c>
      <c r="S126" s="9">
        <v>9929.4500000000007</v>
      </c>
      <c r="T126" s="9">
        <v>21245.05</v>
      </c>
      <c r="U126" s="9">
        <v>10502.859999999999</v>
      </c>
      <c r="V126" s="9"/>
      <c r="W126" s="9"/>
      <c r="X126" s="68">
        <v>6878.9</v>
      </c>
      <c r="Y126" s="68">
        <v>131890.22999999998</v>
      </c>
      <c r="Z126" s="9">
        <v>54021.759999999995</v>
      </c>
      <c r="AA126" s="9">
        <v>621359.81000000006</v>
      </c>
      <c r="AB126" s="9">
        <v>15765.91</v>
      </c>
      <c r="AC126" s="9">
        <v>36045.06</v>
      </c>
      <c r="AD126" s="9">
        <v>0</v>
      </c>
      <c r="AE126" s="9">
        <v>15644.01</v>
      </c>
      <c r="AF126" s="9">
        <v>16014.5</v>
      </c>
      <c r="AG126" s="9">
        <v>1155</v>
      </c>
      <c r="AH126" s="9">
        <v>89662.18</v>
      </c>
      <c r="AI126" s="9">
        <v>118058.36</v>
      </c>
      <c r="AJ126" s="9">
        <v>59893.11</v>
      </c>
      <c r="AK126" s="9">
        <v>277063</v>
      </c>
      <c r="AL126" s="9"/>
      <c r="AM126" s="9">
        <v>9873.67</v>
      </c>
      <c r="AN126" s="9">
        <v>286936.67000000004</v>
      </c>
      <c r="AO126" s="9">
        <v>304636</v>
      </c>
      <c r="AP126" s="9">
        <v>5000</v>
      </c>
      <c r="AQ126" s="9">
        <v>36979.300000000003</v>
      </c>
      <c r="AR126" s="9">
        <v>295763.86</v>
      </c>
      <c r="AS126" s="9">
        <v>224210.33</v>
      </c>
      <c r="AT126" s="9">
        <v>20350</v>
      </c>
      <c r="AU126" s="9"/>
      <c r="AV126" s="9">
        <v>844960.19</v>
      </c>
      <c r="AW126" s="9">
        <v>18900</v>
      </c>
      <c r="AX126" s="9">
        <v>0</v>
      </c>
      <c r="AY126" s="9">
        <v>0</v>
      </c>
      <c r="AZ126" s="9">
        <v>0</v>
      </c>
      <c r="BA126" s="9">
        <v>25033.239999999998</v>
      </c>
      <c r="BB126" s="9">
        <v>17425.5</v>
      </c>
      <c r="BC126" s="9">
        <v>2239.9</v>
      </c>
      <c r="BD126" s="9">
        <v>1500</v>
      </c>
      <c r="BE126" s="9">
        <v>102138.85</v>
      </c>
      <c r="BF126" s="9">
        <v>11731</v>
      </c>
      <c r="BG126" s="9">
        <v>80321.510000000009</v>
      </c>
      <c r="BH126" s="9">
        <v>259290</v>
      </c>
      <c r="BI126" s="9">
        <v>23330</v>
      </c>
      <c r="BJ126" s="9">
        <v>8610</v>
      </c>
      <c r="BK126" s="9">
        <v>2000</v>
      </c>
      <c r="BL126" s="9">
        <v>33940</v>
      </c>
      <c r="BM126" s="9">
        <v>0</v>
      </c>
      <c r="BN126" s="9">
        <v>191799</v>
      </c>
      <c r="BO126" s="9">
        <v>236141.97</v>
      </c>
    </row>
    <row r="127" spans="1:68">
      <c r="A127" s="10" t="s">
        <v>8</v>
      </c>
      <c r="B127" s="11">
        <v>4</v>
      </c>
      <c r="J127" s="9">
        <v>259632</v>
      </c>
      <c r="K127" s="9">
        <v>162938</v>
      </c>
      <c r="L127" s="9">
        <v>158354</v>
      </c>
      <c r="M127" s="9">
        <v>417986</v>
      </c>
      <c r="O127" s="9">
        <v>330578.2</v>
      </c>
      <c r="P127" s="9">
        <v>28434.100000000002</v>
      </c>
      <c r="Q127" s="9">
        <v>17442.75</v>
      </c>
      <c r="R127" s="9">
        <v>28133.75</v>
      </c>
      <c r="S127" s="9">
        <v>7009.5899999999992</v>
      </c>
      <c r="T127" s="9">
        <v>5974.42</v>
      </c>
      <c r="U127" s="9">
        <v>10681.32</v>
      </c>
      <c r="V127" s="9"/>
      <c r="W127" s="9"/>
      <c r="X127" s="68">
        <v>27438.920000000002</v>
      </c>
      <c r="Y127" s="68">
        <v>125114.85000000002</v>
      </c>
      <c r="Z127" s="9">
        <v>61243.790000000008</v>
      </c>
      <c r="AA127" s="9">
        <v>739461.39</v>
      </c>
      <c r="AB127" s="9">
        <v>620</v>
      </c>
      <c r="AC127" s="9">
        <v>17674.150000000001</v>
      </c>
      <c r="AD127" s="9">
        <v>0</v>
      </c>
      <c r="AE127" s="9">
        <v>3563</v>
      </c>
      <c r="AF127" s="9">
        <v>17659.04</v>
      </c>
      <c r="AG127" s="9">
        <v>6461.64</v>
      </c>
      <c r="AH127" s="9">
        <v>21822.77</v>
      </c>
      <c r="AI127" s="9">
        <v>56138.510000000009</v>
      </c>
      <c r="AJ127" s="9">
        <v>79926.81</v>
      </c>
      <c r="AK127" s="9">
        <v>325278</v>
      </c>
      <c r="AL127" s="9"/>
      <c r="AM127" s="9">
        <v>119020.32</v>
      </c>
      <c r="AN127" s="9">
        <v>444298.32</v>
      </c>
      <c r="AO127" s="9">
        <v>0</v>
      </c>
      <c r="AP127" s="9">
        <v>40000</v>
      </c>
      <c r="AQ127" s="9">
        <v>164490.4</v>
      </c>
      <c r="AR127" s="9">
        <v>929.7</v>
      </c>
      <c r="AS127" s="9">
        <v>9000</v>
      </c>
      <c r="AT127" s="9">
        <v>0</v>
      </c>
      <c r="AU127" s="9"/>
      <c r="AV127" s="9">
        <v>9929.7000000000007</v>
      </c>
      <c r="AW127" s="9">
        <v>6077.5</v>
      </c>
      <c r="AX127" s="9">
        <v>39805</v>
      </c>
      <c r="AY127" s="9">
        <v>0</v>
      </c>
      <c r="AZ127" s="9">
        <v>5426.5</v>
      </c>
      <c r="BA127" s="9">
        <v>0</v>
      </c>
      <c r="BB127" s="9">
        <v>0</v>
      </c>
      <c r="BC127" s="9">
        <v>0</v>
      </c>
      <c r="BD127" s="9">
        <v>7251.52</v>
      </c>
      <c r="BE127" s="9">
        <v>404080.65</v>
      </c>
      <c r="BF127" s="9">
        <v>15742</v>
      </c>
      <c r="BG127" s="9">
        <v>184852.16</v>
      </c>
      <c r="BH127" s="9">
        <v>663235.33000000007</v>
      </c>
      <c r="BI127" s="9">
        <v>51194.61</v>
      </c>
      <c r="BJ127" s="9">
        <v>29821.64</v>
      </c>
      <c r="BK127" s="9">
        <v>94168.75</v>
      </c>
      <c r="BL127" s="9">
        <v>175185</v>
      </c>
      <c r="BM127" s="9">
        <v>32961.520000000004</v>
      </c>
      <c r="BN127" s="9">
        <v>0</v>
      </c>
      <c r="BO127" s="9">
        <v>173638.01</v>
      </c>
    </row>
    <row r="128" spans="1:68">
      <c r="A128" s="10" t="s">
        <v>9</v>
      </c>
      <c r="B128" s="11">
        <v>40</v>
      </c>
      <c r="J128" s="9">
        <v>1424850</v>
      </c>
      <c r="K128" s="9">
        <v>787582.8</v>
      </c>
      <c r="L128" s="9">
        <v>688681</v>
      </c>
      <c r="M128" s="9">
        <v>2113531</v>
      </c>
      <c r="O128" s="9">
        <v>1311478.68</v>
      </c>
      <c r="P128" s="9">
        <v>344595.43000000005</v>
      </c>
      <c r="Q128" s="9">
        <v>45205.95</v>
      </c>
      <c r="R128" s="9">
        <v>40582.03</v>
      </c>
      <c r="S128" s="9">
        <v>41463.120000000003</v>
      </c>
      <c r="T128" s="9">
        <v>55836.92</v>
      </c>
      <c r="U128" s="9">
        <v>86667.6</v>
      </c>
      <c r="V128" s="9"/>
      <c r="W128" s="9"/>
      <c r="X128" s="68">
        <v>95518.86</v>
      </c>
      <c r="Y128" s="68">
        <v>709869.91</v>
      </c>
      <c r="Z128" s="9">
        <v>289995.74000000005</v>
      </c>
      <c r="AA128" s="9">
        <v>1271229.0600000003</v>
      </c>
      <c r="AB128" s="9">
        <v>20919.339999999997</v>
      </c>
      <c r="AC128" s="9">
        <v>99756.87000000001</v>
      </c>
      <c r="AD128" s="9">
        <v>19019.75</v>
      </c>
      <c r="AE128" s="9">
        <v>25958.78</v>
      </c>
      <c r="AF128" s="9">
        <v>111454.2</v>
      </c>
      <c r="AG128" s="9">
        <v>28815.670000000002</v>
      </c>
      <c r="AH128" s="9">
        <v>159764.70000000001</v>
      </c>
      <c r="AI128" s="9">
        <v>182858.29000000004</v>
      </c>
      <c r="AJ128" s="9">
        <v>155941.57999999999</v>
      </c>
      <c r="AK128" s="9">
        <v>2018727.35</v>
      </c>
      <c r="AL128" s="9"/>
      <c r="AM128" s="9">
        <v>263337.46000000002</v>
      </c>
      <c r="AN128" s="9">
        <v>2282064.8099999996</v>
      </c>
      <c r="AO128" s="9">
        <v>59802.7</v>
      </c>
      <c r="AP128" s="9">
        <v>217813</v>
      </c>
      <c r="AQ128" s="9">
        <v>353707.05</v>
      </c>
      <c r="AR128" s="9">
        <v>43288.17</v>
      </c>
      <c r="AS128" s="9">
        <v>59864.09</v>
      </c>
      <c r="AT128" s="9">
        <v>77456.079999999987</v>
      </c>
      <c r="AU128" s="9"/>
      <c r="AV128" s="9">
        <v>240411.04</v>
      </c>
      <c r="AW128" s="9">
        <v>179275.55</v>
      </c>
      <c r="AX128" s="9">
        <v>76162</v>
      </c>
      <c r="AY128" s="9">
        <v>1900.52</v>
      </c>
      <c r="AZ128" s="9">
        <v>145051.34</v>
      </c>
      <c r="BA128" s="9">
        <v>19728.669999999998</v>
      </c>
      <c r="BB128" s="9">
        <v>52179.479999999996</v>
      </c>
      <c r="BC128" s="9">
        <v>8853.4</v>
      </c>
      <c r="BD128" s="9">
        <v>96967.85</v>
      </c>
      <c r="BE128" s="9">
        <v>217013.36</v>
      </c>
      <c r="BF128" s="9">
        <v>22541.129999999997</v>
      </c>
      <c r="BG128" s="9">
        <v>211554.97</v>
      </c>
      <c r="BH128" s="9">
        <v>1031228.27</v>
      </c>
      <c r="BI128" s="9">
        <v>37234.699999999997</v>
      </c>
      <c r="BJ128" s="9">
        <v>17136.64</v>
      </c>
      <c r="BK128" s="9">
        <v>203098</v>
      </c>
      <c r="BL128" s="9">
        <v>257469.34</v>
      </c>
      <c r="BM128" s="9">
        <v>159763.76</v>
      </c>
      <c r="BN128" s="9">
        <v>88959</v>
      </c>
      <c r="BO128" s="9">
        <v>700415.56000000017</v>
      </c>
    </row>
    <row r="129" spans="1:67">
      <c r="A129" s="10" t="s">
        <v>10</v>
      </c>
      <c r="B129" s="11">
        <v>41</v>
      </c>
      <c r="J129" s="9">
        <v>2456816</v>
      </c>
      <c r="K129" s="9">
        <v>1768442.6400000001</v>
      </c>
      <c r="L129" s="9">
        <v>1477499</v>
      </c>
      <c r="M129" s="9">
        <v>3934315</v>
      </c>
      <c r="O129" s="9">
        <v>5974605.5573913045</v>
      </c>
      <c r="P129" s="9">
        <v>746053.10999999987</v>
      </c>
      <c r="Q129" s="9">
        <v>288466.73869565217</v>
      </c>
      <c r="R129" s="9">
        <v>373310.36521739129</v>
      </c>
      <c r="S129" s="9">
        <v>116550.34434782606</v>
      </c>
      <c r="T129" s="9">
        <v>115622.01130434782</v>
      </c>
      <c r="U129" s="9">
        <v>323600.31043478259</v>
      </c>
      <c r="V129" s="9"/>
      <c r="W129" s="9"/>
      <c r="X129" s="68">
        <v>170805.31173913041</v>
      </c>
      <c r="Y129" s="68">
        <v>2134408.1917391308</v>
      </c>
      <c r="Z129" s="9">
        <v>596710.57999999996</v>
      </c>
      <c r="AA129" s="9">
        <v>4201249</v>
      </c>
      <c r="AB129" s="9">
        <v>41218.689999999995</v>
      </c>
      <c r="AC129" s="9">
        <v>472721.36000000004</v>
      </c>
      <c r="AD129" s="9">
        <v>869.8</v>
      </c>
      <c r="AE129" s="9">
        <v>263276.87</v>
      </c>
      <c r="AF129" s="9">
        <v>251321.73</v>
      </c>
      <c r="AG129" s="9">
        <v>94931.25</v>
      </c>
      <c r="AH129" s="9">
        <v>771845.33</v>
      </c>
      <c r="AI129" s="9">
        <v>527645.78</v>
      </c>
      <c r="AJ129" s="9">
        <v>1175058.6399999999</v>
      </c>
      <c r="AK129" s="9">
        <v>3774942</v>
      </c>
      <c r="AL129" s="9"/>
      <c r="AM129" s="9">
        <v>385909.27</v>
      </c>
      <c r="AN129" s="9">
        <v>4160851.27</v>
      </c>
      <c r="AO129" s="9">
        <v>1385886.7826086958</v>
      </c>
      <c r="AP129" s="9">
        <v>1851658.2700000003</v>
      </c>
      <c r="AQ129" s="9">
        <v>1453496.21</v>
      </c>
      <c r="AR129" s="9">
        <v>248742.86000000002</v>
      </c>
      <c r="AS129" s="9">
        <v>503631.7965217391</v>
      </c>
      <c r="AT129" s="9">
        <v>195979.47</v>
      </c>
      <c r="AU129" s="9"/>
      <c r="AV129" s="9">
        <v>2334240.9091304345</v>
      </c>
      <c r="AW129" s="9">
        <v>1156276.92</v>
      </c>
      <c r="AX129" s="9">
        <v>230984.87</v>
      </c>
      <c r="AY129" s="9">
        <v>220592.81999999998</v>
      </c>
      <c r="AZ129" s="9">
        <v>228742.15999999997</v>
      </c>
      <c r="BA129" s="9">
        <v>17906.75</v>
      </c>
      <c r="BB129" s="9">
        <v>4437.25</v>
      </c>
      <c r="BC129" s="9">
        <v>547690</v>
      </c>
      <c r="BD129" s="9">
        <v>433318.55000000005</v>
      </c>
      <c r="BE129" s="9">
        <v>906505.5</v>
      </c>
      <c r="BF129" s="9">
        <v>183306.93</v>
      </c>
      <c r="BG129" s="9">
        <v>1205486.25</v>
      </c>
      <c r="BH129" s="9">
        <v>5135247.9999999991</v>
      </c>
      <c r="BI129" s="9">
        <v>345951.61</v>
      </c>
      <c r="BJ129" s="9">
        <v>252724.68</v>
      </c>
      <c r="BK129" s="9">
        <v>957859.75</v>
      </c>
      <c r="BL129" s="9">
        <v>1556536.04</v>
      </c>
      <c r="BM129" s="9">
        <v>220373</v>
      </c>
      <c r="BN129" s="9">
        <v>577381.06000000006</v>
      </c>
      <c r="BO129" s="9">
        <v>2943911.16</v>
      </c>
    </row>
    <row r="130" spans="1:67">
      <c r="A130" s="10" t="s">
        <v>11</v>
      </c>
      <c r="B130" s="11">
        <v>12</v>
      </c>
      <c r="J130" s="9">
        <v>4186704</v>
      </c>
      <c r="K130" s="9">
        <v>3240543</v>
      </c>
      <c r="L130" s="9">
        <v>2003901</v>
      </c>
      <c r="M130" s="9">
        <v>6190605</v>
      </c>
      <c r="O130" s="9">
        <v>7400441.5700000003</v>
      </c>
      <c r="P130" s="9">
        <v>204461.34</v>
      </c>
      <c r="Q130" s="9">
        <v>501581.16000000003</v>
      </c>
      <c r="R130" s="9">
        <v>774127.60723785567</v>
      </c>
      <c r="S130" s="9">
        <v>102506.46370184941</v>
      </c>
      <c r="T130" s="9">
        <v>176413.96982642202</v>
      </c>
      <c r="U130" s="9">
        <v>744680.19156854425</v>
      </c>
      <c r="V130" s="9"/>
      <c r="W130" s="9"/>
      <c r="X130" s="68">
        <v>261655.3290234505</v>
      </c>
      <c r="Y130" s="68">
        <v>2765426.0613581217</v>
      </c>
      <c r="Z130" s="9">
        <v>1540174.4599999997</v>
      </c>
      <c r="AA130" s="9">
        <v>13131487.150800001</v>
      </c>
      <c r="AB130" s="9">
        <v>17967.830000000002</v>
      </c>
      <c r="AC130" s="9">
        <v>968609.26</v>
      </c>
      <c r="AD130" s="9">
        <v>24737.1</v>
      </c>
      <c r="AE130" s="9">
        <v>397143.80172051792</v>
      </c>
      <c r="AF130" s="9">
        <v>271646.07999999996</v>
      </c>
      <c r="AG130" s="9">
        <v>155758.8413</v>
      </c>
      <c r="AH130" s="9">
        <v>401741.57713081269</v>
      </c>
      <c r="AI130" s="9">
        <v>1213011.2381</v>
      </c>
      <c r="AJ130" s="9">
        <v>2120639.0974743948</v>
      </c>
      <c r="AK130" s="9">
        <v>6181394.4900000002</v>
      </c>
      <c r="AL130" s="9"/>
      <c r="AM130" s="9">
        <v>41310.920000000006</v>
      </c>
      <c r="AN130" s="9">
        <v>6222705.4100000001</v>
      </c>
      <c r="AO130" s="9">
        <v>0</v>
      </c>
      <c r="AP130" s="9">
        <v>1368014.6400000001</v>
      </c>
      <c r="AQ130" s="9">
        <v>1488398.3</v>
      </c>
      <c r="AR130" s="9">
        <v>675170.22</v>
      </c>
      <c r="AS130" s="9">
        <v>529495.63</v>
      </c>
      <c r="AT130" s="9">
        <v>37682.870000000003</v>
      </c>
      <c r="AU130" s="9"/>
      <c r="AV130" s="9">
        <v>1242348.72</v>
      </c>
      <c r="AW130" s="9">
        <v>10892596.430000002</v>
      </c>
      <c r="AX130" s="9">
        <v>336810.33999999997</v>
      </c>
      <c r="AY130" s="9">
        <v>5235.3500000000004</v>
      </c>
      <c r="AZ130" s="9">
        <v>1910</v>
      </c>
      <c r="BA130" s="9">
        <v>55538.91</v>
      </c>
      <c r="BB130" s="9">
        <v>18425.5</v>
      </c>
      <c r="BC130" s="9">
        <v>2296300.2099999995</v>
      </c>
      <c r="BD130" s="9">
        <v>413107.11</v>
      </c>
      <c r="BE130" s="9">
        <v>1775017.37</v>
      </c>
      <c r="BF130" s="9">
        <v>21684</v>
      </c>
      <c r="BG130" s="9">
        <v>2593042.1403072453</v>
      </c>
      <c r="BH130" s="9">
        <v>18409667.360307246</v>
      </c>
      <c r="BI130" s="9">
        <v>513562.68333333335</v>
      </c>
      <c r="BJ130" s="9">
        <v>198706.63</v>
      </c>
      <c r="BK130" s="9">
        <v>487552.08999999997</v>
      </c>
      <c r="BL130" s="9">
        <v>1199821.4033333333</v>
      </c>
      <c r="BM130" s="9">
        <v>104503.44</v>
      </c>
      <c r="BN130" s="9">
        <v>104600.8</v>
      </c>
      <c r="BO130" s="9">
        <v>4658162.7076257253</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BR144"/>
  <sheetViews>
    <sheetView zoomScale="70" zoomScaleNormal="70" workbookViewId="0">
      <pane xSplit="1" ySplit="1" topLeftCell="B86" activePane="bottomRight" state="frozen"/>
      <selection pane="bottomRight" activeCell="B104" sqref="B104"/>
      <selection pane="bottomLeft" activeCell="A2" sqref="A2"/>
      <selection pane="topRight" activeCell="B1" sqref="B1"/>
    </sheetView>
  </sheetViews>
  <sheetFormatPr defaultRowHeight="15"/>
  <cols>
    <col min="1" max="1" width="57" customWidth="1"/>
    <col min="2" max="2" width="18.7109375" customWidth="1"/>
    <col min="3" max="3" width="27.140625" customWidth="1"/>
    <col min="4" max="4" width="18.7109375" customWidth="1"/>
    <col min="5" max="8" width="18.7109375" style="45" customWidth="1"/>
    <col min="9" max="9" width="18.7109375" style="64" customWidth="1"/>
    <col min="10" max="14" width="18.7109375" style="53" customWidth="1"/>
    <col min="15" max="24" width="16.28515625" style="48" customWidth="1"/>
    <col min="25" max="25" width="16.28515625" style="47" customWidth="1"/>
    <col min="26" max="26" width="16.28515625" style="48" customWidth="1"/>
    <col min="27" max="36" width="16.28515625" style="53" customWidth="1"/>
    <col min="37" max="39" width="16.28515625" style="50" customWidth="1"/>
    <col min="40" max="40" width="16.28515625" style="46" customWidth="1"/>
    <col min="41" max="47" width="16.28515625" style="50" customWidth="1"/>
    <col min="48" max="48" width="16.28515625" style="46" customWidth="1"/>
    <col min="49" max="59" width="16.28515625" style="50" customWidth="1"/>
    <col min="60" max="60" width="16.28515625" style="46" customWidth="1"/>
    <col min="61" max="63" width="16.28515625" style="50" customWidth="1"/>
    <col min="64" max="64" width="16.28515625" style="46" customWidth="1"/>
    <col min="65" max="65" width="16.28515625" style="51" customWidth="1"/>
    <col min="66" max="67" width="16.28515625" style="50" customWidth="1"/>
    <col min="68" max="69" width="16.28515625" style="57" customWidth="1"/>
    <col min="70" max="70" width="16.28515625" style="56" customWidth="1"/>
  </cols>
  <sheetData>
    <row r="1" customFormat="1"/>
    <row r="2" customFormat="1"/>
    <row r="3" customFormat="1"/>
    <row r="4" customFormat="1"/>
    <row r="5" customFormat="1"/>
    <row r="6" customFormat="1"/>
    <row r="7" customFormat="1"/>
    <row r="8" customFormat="1"/>
    <row r="9" customFormat="1"/>
    <row r="10" customFormat="1"/>
    <row r="11" customFormat="1"/>
    <row r="12" customFormat="1"/>
    <row r="13" customFormat="1"/>
    <row r="14" customFormat="1"/>
    <row r="15" customFormat="1"/>
    <row r="16" customFormat="1"/>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spans="1:70">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row>
    <row r="98" spans="1:70">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row>
    <row r="104" spans="1:70" s="2" customFormat="1">
      <c r="A104" s="2" t="s">
        <v>13</v>
      </c>
      <c r="B104" s="2">
        <v>97</v>
      </c>
      <c r="E104" s="58"/>
      <c r="F104" s="58"/>
      <c r="G104" s="58"/>
      <c r="H104" s="58"/>
      <c r="I104" s="63"/>
      <c r="J104" s="59"/>
      <c r="K104" s="59"/>
      <c r="L104" s="59"/>
      <c r="M104" s="59"/>
      <c r="N104" s="59"/>
      <c r="O104" s="49">
        <v>15600204.238405798</v>
      </c>
      <c r="P104" s="49">
        <v>1327857.1443478265</v>
      </c>
      <c r="Q104" s="49">
        <v>875535.33043478255</v>
      </c>
      <c r="R104" s="49">
        <v>1123411.2694117688</v>
      </c>
      <c r="S104" s="49">
        <v>287991.15718011028</v>
      </c>
      <c r="T104" s="49">
        <v>306544.73591337859</v>
      </c>
      <c r="U104" s="49">
        <v>1372348.1537424573</v>
      </c>
      <c r="V104" s="49"/>
      <c r="W104" s="49"/>
      <c r="X104" s="49">
        <v>558704.2459799723</v>
      </c>
      <c r="Y104" s="60">
        <v>5852392.0370102962</v>
      </c>
      <c r="Z104" s="49">
        <v>2957281.3608695664</v>
      </c>
      <c r="AA104" s="59">
        <v>17510530.063408695</v>
      </c>
      <c r="AB104" s="59">
        <v>75390.319999999992</v>
      </c>
      <c r="AC104" s="59">
        <v>1568185.1030434777</v>
      </c>
      <c r="AD104" s="59">
        <v>51855.26</v>
      </c>
      <c r="AE104" s="59">
        <v>470532.84172051784</v>
      </c>
      <c r="AF104" s="59">
        <v>594666.66</v>
      </c>
      <c r="AG104" s="59">
        <v>360210.24130000005</v>
      </c>
      <c r="AH104" s="59">
        <v>1130971.9201742909</v>
      </c>
      <c r="AI104" s="59">
        <v>1651174.173752174</v>
      </c>
      <c r="AJ104" s="59">
        <v>4548715.5696483077</v>
      </c>
      <c r="AK104" s="52">
        <v>12581865.875217389</v>
      </c>
      <c r="AL104" s="52"/>
      <c r="AM104" s="52">
        <v>1275722.92</v>
      </c>
      <c r="AN104" s="61">
        <v>13857588.795217393</v>
      </c>
      <c r="AO104" s="52">
        <v>1437675.3660869566</v>
      </c>
      <c r="AP104" s="52">
        <v>3292439.12</v>
      </c>
      <c r="AQ104" s="52">
        <v>3497515.6830434781</v>
      </c>
      <c r="AR104" s="52">
        <v>1020060.88</v>
      </c>
      <c r="AS104" s="52">
        <v>1850380.48</v>
      </c>
      <c r="AT104" s="52">
        <v>571134.07000000007</v>
      </c>
      <c r="AU104" s="52"/>
      <c r="AV104" s="61">
        <v>3441575.43</v>
      </c>
      <c r="AW104" s="52">
        <v>11224431.84</v>
      </c>
      <c r="AX104" s="52">
        <v>624322.56000000006</v>
      </c>
      <c r="AY104" s="52">
        <v>255745.38999999998</v>
      </c>
      <c r="AZ104" s="52">
        <v>447370.08782608696</v>
      </c>
      <c r="BA104" s="52">
        <v>85900.83</v>
      </c>
      <c r="BB104" s="52">
        <v>117088.19</v>
      </c>
      <c r="BC104" s="52">
        <v>2682187.0500000003</v>
      </c>
      <c r="BD104" s="52">
        <v>1066519.05</v>
      </c>
      <c r="BE104" s="52">
        <v>3154762.5491304346</v>
      </c>
      <c r="BF104" s="52">
        <v>220421.51478260872</v>
      </c>
      <c r="BG104" s="52">
        <v>2933547.2603072464</v>
      </c>
      <c r="BH104" s="61">
        <v>22812296.322046373</v>
      </c>
      <c r="BI104" s="52">
        <v>989970.08333333326</v>
      </c>
      <c r="BJ104" s="52">
        <v>338425.47000000003</v>
      </c>
      <c r="BK104" s="52">
        <v>2158421.29</v>
      </c>
      <c r="BL104" s="61">
        <v>3486816.8433333333</v>
      </c>
      <c r="BM104" s="62">
        <v>413183.59</v>
      </c>
      <c r="BN104" s="52">
        <v>160895.31</v>
      </c>
      <c r="BO104" s="52">
        <v>9594957.5137126837</v>
      </c>
      <c r="BP104" s="54"/>
      <c r="BQ104" s="54"/>
      <c r="BR104" s="55"/>
    </row>
    <row r="105" spans="1:70" s="2" customFormat="1">
      <c r="A105" s="2" t="s">
        <v>1</v>
      </c>
      <c r="B105" s="2">
        <v>13</v>
      </c>
      <c r="E105" s="58"/>
      <c r="F105" s="58"/>
      <c r="G105" s="58"/>
      <c r="H105" s="58"/>
      <c r="I105" s="63"/>
      <c r="J105" s="59"/>
      <c r="K105" s="59"/>
      <c r="L105" s="59"/>
      <c r="M105" s="59"/>
      <c r="N105" s="59"/>
      <c r="O105" s="49">
        <v>1752689.45</v>
      </c>
      <c r="P105" s="49">
        <v>98848.94</v>
      </c>
      <c r="Q105" s="49">
        <v>92615.98</v>
      </c>
      <c r="R105" s="49">
        <v>148097.41000000003</v>
      </c>
      <c r="S105" s="49">
        <v>20283.04</v>
      </c>
      <c r="T105" s="49">
        <v>26620.89</v>
      </c>
      <c r="U105" s="49">
        <v>563724.48</v>
      </c>
      <c r="V105" s="49"/>
      <c r="W105" s="49"/>
      <c r="X105" s="49">
        <v>80730.19</v>
      </c>
      <c r="Y105" s="60">
        <v>1030920.93</v>
      </c>
      <c r="Z105" s="49">
        <v>277876.66000000003</v>
      </c>
      <c r="AA105" s="59">
        <v>1805272.52</v>
      </c>
      <c r="AB105" s="59">
        <v>18481</v>
      </c>
      <c r="AC105" s="59">
        <v>126978.56999999999</v>
      </c>
      <c r="AD105" s="59">
        <v>14275.54</v>
      </c>
      <c r="AE105" s="59">
        <v>134084.94</v>
      </c>
      <c r="AF105" s="59">
        <v>32487.73</v>
      </c>
      <c r="AG105" s="59">
        <v>90409.09</v>
      </c>
      <c r="AH105" s="59">
        <v>281335.67999999993</v>
      </c>
      <c r="AI105" s="59">
        <v>336884.08999999997</v>
      </c>
      <c r="AJ105" s="59">
        <v>273605.24</v>
      </c>
      <c r="AK105" s="52">
        <v>1873206.5</v>
      </c>
      <c r="AL105" s="52"/>
      <c r="AM105" s="52">
        <v>434036.69</v>
      </c>
      <c r="AN105" s="61">
        <v>2307243.19</v>
      </c>
      <c r="AO105" s="52">
        <v>0</v>
      </c>
      <c r="AP105" s="52">
        <v>195745.28999999998</v>
      </c>
      <c r="AQ105" s="52">
        <v>223656</v>
      </c>
      <c r="AR105" s="52">
        <v>2700</v>
      </c>
      <c r="AS105" s="52">
        <v>116690.68</v>
      </c>
      <c r="AT105" s="52">
        <v>153120.88</v>
      </c>
      <c r="AU105" s="52"/>
      <c r="AV105" s="61">
        <v>272511.56</v>
      </c>
      <c r="AW105" s="52">
        <v>1186498.6299999999</v>
      </c>
      <c r="AX105" s="52">
        <v>166772.46</v>
      </c>
      <c r="AY105" s="52">
        <v>187876.12</v>
      </c>
      <c r="AZ105" s="52">
        <v>6030</v>
      </c>
      <c r="BA105" s="52">
        <v>15686.9</v>
      </c>
      <c r="BB105" s="52">
        <v>0</v>
      </c>
      <c r="BC105" s="52">
        <v>381435.59</v>
      </c>
      <c r="BD105" s="52">
        <v>94840.31</v>
      </c>
      <c r="BE105" s="52">
        <v>193498.19999999998</v>
      </c>
      <c r="BF105" s="52">
        <v>68334.19</v>
      </c>
      <c r="BG105" s="52">
        <v>711544.6100000001</v>
      </c>
      <c r="BH105" s="61">
        <v>3012517.0100000002</v>
      </c>
      <c r="BI105" s="52">
        <v>15068.33</v>
      </c>
      <c r="BJ105" s="52">
        <v>87070.89</v>
      </c>
      <c r="BK105" s="52">
        <v>225269.32</v>
      </c>
      <c r="BL105" s="61">
        <v>327408.54000000004</v>
      </c>
      <c r="BM105" s="62">
        <v>17359.900000000001</v>
      </c>
      <c r="BN105" s="52">
        <v>0</v>
      </c>
      <c r="BO105" s="52">
        <v>1090068.1500000001</v>
      </c>
      <c r="BP105" s="54"/>
      <c r="BQ105" s="54"/>
      <c r="BR105" s="55"/>
    </row>
    <row r="106" spans="1:70" s="2" customFormat="1">
      <c r="A106" s="2" t="s">
        <v>2</v>
      </c>
      <c r="B106" s="2">
        <v>12</v>
      </c>
      <c r="E106" s="58"/>
      <c r="F106" s="58"/>
      <c r="G106" s="58"/>
      <c r="H106" s="58"/>
      <c r="I106" s="63"/>
      <c r="J106" s="59"/>
      <c r="K106" s="59"/>
      <c r="L106" s="59"/>
      <c r="M106" s="59"/>
      <c r="N106" s="59"/>
      <c r="O106" s="49">
        <v>1813261.21</v>
      </c>
      <c r="P106" s="49">
        <v>41678.61</v>
      </c>
      <c r="Q106" s="49">
        <v>89864.39</v>
      </c>
      <c r="R106" s="49">
        <v>89530.7</v>
      </c>
      <c r="S106" s="49">
        <v>28436.86</v>
      </c>
      <c r="T106" s="49">
        <v>41563.629999999997</v>
      </c>
      <c r="U106" s="49">
        <v>324118.23000000004</v>
      </c>
      <c r="V106" s="49"/>
      <c r="W106" s="49"/>
      <c r="X106" s="49">
        <v>70055.179999999993</v>
      </c>
      <c r="Y106" s="60">
        <v>685247.6</v>
      </c>
      <c r="Z106" s="49">
        <v>299781.43</v>
      </c>
      <c r="AA106" s="59">
        <v>732538.1</v>
      </c>
      <c r="AB106" s="59">
        <v>22797.23</v>
      </c>
      <c r="AC106" s="59">
        <v>120096.98</v>
      </c>
      <c r="AD106" s="59">
        <v>3276</v>
      </c>
      <c r="AE106" s="59">
        <v>35239.339999999997</v>
      </c>
      <c r="AF106" s="59">
        <v>45343.44</v>
      </c>
      <c r="AG106" s="59">
        <v>2681</v>
      </c>
      <c r="AH106" s="59">
        <v>78055.87</v>
      </c>
      <c r="AI106" s="59">
        <v>160435.64000000001</v>
      </c>
      <c r="AJ106" s="59">
        <v>384965.89</v>
      </c>
      <c r="AK106" s="52">
        <v>552450.80000000005</v>
      </c>
      <c r="AL106" s="52"/>
      <c r="AM106" s="52">
        <v>54269.37</v>
      </c>
      <c r="AN106" s="61">
        <v>606720.16999999993</v>
      </c>
      <c r="AO106" s="52">
        <v>590536</v>
      </c>
      <c r="AP106" s="52">
        <v>380593.78</v>
      </c>
      <c r="AQ106" s="52">
        <v>390829.4</v>
      </c>
      <c r="AR106" s="52">
        <v>68582</v>
      </c>
      <c r="AS106" s="52">
        <v>293879.63</v>
      </c>
      <c r="AT106" s="52">
        <v>142507.29</v>
      </c>
      <c r="AU106" s="52"/>
      <c r="AV106" s="61">
        <v>504968.92</v>
      </c>
      <c r="AW106" s="52">
        <v>587042.91</v>
      </c>
      <c r="AX106" s="52">
        <v>33875</v>
      </c>
      <c r="AY106" s="52">
        <v>14285</v>
      </c>
      <c r="AZ106" s="52">
        <v>57148.92</v>
      </c>
      <c r="BA106" s="52">
        <v>7449</v>
      </c>
      <c r="BB106" s="52">
        <v>5900</v>
      </c>
      <c r="BC106" s="52">
        <v>4206.7299999999996</v>
      </c>
      <c r="BD106" s="52">
        <v>96313.34</v>
      </c>
      <c r="BE106" s="52">
        <v>81881.19</v>
      </c>
      <c r="BF106" s="52">
        <v>0</v>
      </c>
      <c r="BG106" s="52">
        <v>583823.5</v>
      </c>
      <c r="BH106" s="61">
        <v>1471925.5899999999</v>
      </c>
      <c r="BI106" s="52">
        <v>77460.75</v>
      </c>
      <c r="BJ106" s="52">
        <v>16583</v>
      </c>
      <c r="BK106" s="52">
        <v>135371.28</v>
      </c>
      <c r="BL106" s="61">
        <v>229415.03</v>
      </c>
      <c r="BM106" s="62">
        <v>23497</v>
      </c>
      <c r="BN106" s="52">
        <v>90000</v>
      </c>
      <c r="BO106" s="52">
        <v>826796.76</v>
      </c>
      <c r="BP106" s="54"/>
      <c r="BQ106" s="54"/>
      <c r="BR106" s="55"/>
    </row>
    <row r="107" spans="1:70" s="2" customFormat="1">
      <c r="A107" s="2" t="s">
        <v>3</v>
      </c>
      <c r="B107" s="2">
        <v>18</v>
      </c>
      <c r="E107" s="58"/>
      <c r="F107" s="58"/>
      <c r="G107" s="58"/>
      <c r="H107" s="58"/>
      <c r="I107" s="63"/>
      <c r="J107" s="59"/>
      <c r="K107" s="59"/>
      <c r="L107" s="59"/>
      <c r="M107" s="59"/>
      <c r="N107" s="59"/>
      <c r="O107" s="49">
        <v>1382576.0184057974</v>
      </c>
      <c r="P107" s="49">
        <v>386281.34434782615</v>
      </c>
      <c r="Q107" s="49">
        <v>95814.910434782607</v>
      </c>
      <c r="R107" s="49">
        <v>62992.932173913039</v>
      </c>
      <c r="S107" s="49">
        <v>47178.873478260866</v>
      </c>
      <c r="T107" s="49">
        <v>43912.64608695652</v>
      </c>
      <c r="U107" s="49">
        <v>56260.54217391304</v>
      </c>
      <c r="V107" s="49"/>
      <c r="W107" s="49"/>
      <c r="X107" s="49">
        <v>46688.246956521747</v>
      </c>
      <c r="Y107" s="60">
        <v>739129.49565217388</v>
      </c>
      <c r="Z107" s="49">
        <v>137817.8708695652</v>
      </c>
      <c r="AA107" s="59">
        <v>729744.57260869595</v>
      </c>
      <c r="AB107" s="59">
        <v>824.44</v>
      </c>
      <c r="AC107" s="59">
        <v>63993.07304347826</v>
      </c>
      <c r="AD107" s="59">
        <v>120</v>
      </c>
      <c r="AE107" s="59">
        <v>8733.99</v>
      </c>
      <c r="AF107" s="59">
        <v>101</v>
      </c>
      <c r="AG107" s="59">
        <v>34361.699999999997</v>
      </c>
      <c r="AH107" s="59">
        <v>46803.043043478261</v>
      </c>
      <c r="AI107" s="59">
        <v>160612.20565217393</v>
      </c>
      <c r="AJ107" s="59">
        <v>153871.42217391304</v>
      </c>
      <c r="AK107" s="52">
        <v>1339855.4652173913</v>
      </c>
      <c r="AL107" s="52"/>
      <c r="AM107" s="52">
        <v>131573.56</v>
      </c>
      <c r="AN107" s="61">
        <v>1471429.0252173913</v>
      </c>
      <c r="AO107" s="52">
        <v>215583.82608695654</v>
      </c>
      <c r="AP107" s="52">
        <v>563424.15</v>
      </c>
      <c r="AQ107" s="52">
        <v>289096.90304347826</v>
      </c>
      <c r="AR107" s="52">
        <v>0</v>
      </c>
      <c r="AS107" s="52">
        <v>33463</v>
      </c>
      <c r="AT107" s="52">
        <v>9981.5400000000009</v>
      </c>
      <c r="AU107" s="52"/>
      <c r="AV107" s="61">
        <v>43444.54</v>
      </c>
      <c r="AW107" s="52">
        <v>0</v>
      </c>
      <c r="AX107" s="52">
        <v>0</v>
      </c>
      <c r="AY107" s="52">
        <v>0</v>
      </c>
      <c r="AZ107" s="52">
        <v>193962.10782608695</v>
      </c>
      <c r="BA107" s="52">
        <v>18519</v>
      </c>
      <c r="BB107" s="52">
        <v>95686</v>
      </c>
      <c r="BC107" s="52">
        <v>0</v>
      </c>
      <c r="BD107" s="52">
        <v>127404.9</v>
      </c>
      <c r="BE107" s="52">
        <v>184817.9091304348</v>
      </c>
      <c r="BF107" s="52">
        <v>79391.434782608703</v>
      </c>
      <c r="BG107" s="52">
        <v>41631.370000000003</v>
      </c>
      <c r="BH107" s="61">
        <v>741412.72173913033</v>
      </c>
      <c r="BI107" s="52">
        <v>0</v>
      </c>
      <c r="BJ107" s="52">
        <v>11256.880000000001</v>
      </c>
      <c r="BK107" s="52">
        <v>173133.95</v>
      </c>
      <c r="BL107" s="61">
        <v>184390.83000000002</v>
      </c>
      <c r="BM107" s="62">
        <v>38590.400000000001</v>
      </c>
      <c r="BN107" s="52">
        <v>13264.18</v>
      </c>
      <c r="BO107" s="52">
        <v>382532.46608695644</v>
      </c>
      <c r="BP107" s="54"/>
      <c r="BQ107" s="54"/>
      <c r="BR107" s="55"/>
    </row>
    <row r="108" spans="1:70" s="2" customFormat="1">
      <c r="A108" s="2" t="s">
        <v>4</v>
      </c>
      <c r="B108" s="2">
        <v>28</v>
      </c>
      <c r="E108" s="58"/>
      <c r="F108" s="58"/>
      <c r="G108" s="58"/>
      <c r="H108" s="58"/>
      <c r="I108" s="63"/>
      <c r="J108" s="59"/>
      <c r="K108" s="59"/>
      <c r="L108" s="59"/>
      <c r="M108" s="59"/>
      <c r="N108" s="59"/>
      <c r="O108" s="49">
        <v>6536550.54</v>
      </c>
      <c r="P108" s="49">
        <v>509588.26</v>
      </c>
      <c r="Q108" s="49">
        <v>496724.6</v>
      </c>
      <c r="R108" s="49">
        <v>691058.6372378557</v>
      </c>
      <c r="S108" s="49">
        <v>114847.5637018494</v>
      </c>
      <c r="T108" s="49">
        <v>111160.79982642201</v>
      </c>
      <c r="U108" s="49">
        <v>314796.98156854429</v>
      </c>
      <c r="V108" s="49"/>
      <c r="W108" s="49"/>
      <c r="X108" s="49">
        <v>250539.37902345048</v>
      </c>
      <c r="Y108" s="60">
        <v>2488716.2213581218</v>
      </c>
      <c r="Z108" s="49">
        <v>1871823.72</v>
      </c>
      <c r="AA108" s="59">
        <v>8927883.9607999995</v>
      </c>
      <c r="AB108" s="59">
        <v>15045.75</v>
      </c>
      <c r="AC108" s="59">
        <v>858719.94000000006</v>
      </c>
      <c r="AD108" s="59">
        <v>32646.720000000001</v>
      </c>
      <c r="AE108" s="59">
        <v>244319.48172051786</v>
      </c>
      <c r="AF108" s="59">
        <v>165387.25</v>
      </c>
      <c r="AG108" s="59">
        <v>115104.74129999999</v>
      </c>
      <c r="AH108" s="59">
        <v>258900.03713081279</v>
      </c>
      <c r="AI108" s="59">
        <v>340054.49809999997</v>
      </c>
      <c r="AJ108" s="59">
        <v>2451060.4474743949</v>
      </c>
      <c r="AK108" s="52">
        <v>4478279.2</v>
      </c>
      <c r="AL108" s="52"/>
      <c r="AM108" s="52">
        <v>287053.15000000002</v>
      </c>
      <c r="AN108" s="61">
        <v>4765332.3499999996</v>
      </c>
      <c r="AO108" s="52">
        <v>272250</v>
      </c>
      <c r="AP108" s="52">
        <v>858643.9</v>
      </c>
      <c r="AQ108" s="52">
        <v>1878403.11</v>
      </c>
      <c r="AR108" s="52">
        <v>547090</v>
      </c>
      <c r="AS108" s="52">
        <v>900299.03</v>
      </c>
      <c r="AT108" s="52">
        <v>103082.91</v>
      </c>
      <c r="AU108" s="52"/>
      <c r="AV108" s="61">
        <v>1550471.94</v>
      </c>
      <c r="AW108" s="52">
        <v>8680451.9000000004</v>
      </c>
      <c r="AX108" s="52">
        <v>259902</v>
      </c>
      <c r="AY108" s="52">
        <v>0</v>
      </c>
      <c r="AZ108" s="52">
        <v>57595</v>
      </c>
      <c r="BA108" s="52">
        <v>32500</v>
      </c>
      <c r="BB108" s="52">
        <v>1771</v>
      </c>
      <c r="BC108" s="52">
        <v>2145935.98</v>
      </c>
      <c r="BD108" s="52">
        <v>644085</v>
      </c>
      <c r="BE108" s="52">
        <v>964277.1100000001</v>
      </c>
      <c r="BF108" s="52">
        <v>16200</v>
      </c>
      <c r="BG108" s="52">
        <v>784730.50030724565</v>
      </c>
      <c r="BH108" s="61">
        <v>13587448.490307244</v>
      </c>
      <c r="BI108" s="52">
        <v>518081.33333333331</v>
      </c>
      <c r="BJ108" s="52">
        <v>75997.56</v>
      </c>
      <c r="BK108" s="52">
        <v>641524</v>
      </c>
      <c r="BL108" s="61">
        <v>1235602.8933333333</v>
      </c>
      <c r="BM108" s="62">
        <v>194121</v>
      </c>
      <c r="BN108" s="52">
        <v>24329.39</v>
      </c>
      <c r="BO108" s="52">
        <v>4988900.8976257257</v>
      </c>
      <c r="BP108" s="54"/>
      <c r="BQ108" s="54"/>
      <c r="BR108" s="55"/>
    </row>
    <row r="109" spans="1:70" s="2" customFormat="1">
      <c r="A109" s="2" t="s">
        <v>5</v>
      </c>
      <c r="B109" s="2">
        <v>13</v>
      </c>
      <c r="E109" s="58"/>
      <c r="F109" s="58"/>
      <c r="G109" s="58"/>
      <c r="H109" s="58"/>
      <c r="I109" s="63"/>
      <c r="J109" s="59"/>
      <c r="K109" s="59"/>
      <c r="L109" s="59"/>
      <c r="M109" s="59"/>
      <c r="N109" s="59"/>
      <c r="O109" s="49">
        <v>2984466.5500000003</v>
      </c>
      <c r="P109" s="49">
        <v>189028.00999999998</v>
      </c>
      <c r="Q109" s="49">
        <v>68113.899999999994</v>
      </c>
      <c r="R109" s="49">
        <v>47323.630000000005</v>
      </c>
      <c r="S109" s="49">
        <v>45140.29</v>
      </c>
      <c r="T109" s="49">
        <v>43311.63</v>
      </c>
      <c r="U109" s="49">
        <v>64453.36</v>
      </c>
      <c r="V109" s="49"/>
      <c r="W109" s="49"/>
      <c r="X109" s="49">
        <v>73503.45</v>
      </c>
      <c r="Y109" s="60">
        <v>530874.27</v>
      </c>
      <c r="Z109" s="49">
        <v>280761.63</v>
      </c>
      <c r="AA109" s="59">
        <v>3671492.77</v>
      </c>
      <c r="AB109" s="59">
        <v>15941.9</v>
      </c>
      <c r="AC109" s="59">
        <v>333971.53000000003</v>
      </c>
      <c r="AD109" s="59">
        <v>1537</v>
      </c>
      <c r="AE109" s="59">
        <v>35991.03</v>
      </c>
      <c r="AF109" s="59">
        <v>301669.83</v>
      </c>
      <c r="AG109" s="59">
        <v>90375.25</v>
      </c>
      <c r="AH109" s="59">
        <v>377323.9</v>
      </c>
      <c r="AI109" s="59">
        <v>399267.8</v>
      </c>
      <c r="AJ109" s="59">
        <v>1162925.95</v>
      </c>
      <c r="AK109" s="52">
        <v>3381884.66</v>
      </c>
      <c r="AL109" s="52"/>
      <c r="AM109" s="52">
        <v>155165.70000000001</v>
      </c>
      <c r="AN109" s="61">
        <v>3537050.36</v>
      </c>
      <c r="AO109" s="52">
        <v>43323.64</v>
      </c>
      <c r="AP109" s="52">
        <v>1219172</v>
      </c>
      <c r="AQ109" s="52">
        <v>449845</v>
      </c>
      <c r="AR109" s="52">
        <v>34437</v>
      </c>
      <c r="AS109" s="52">
        <v>201281</v>
      </c>
      <c r="AT109" s="52">
        <v>24167</v>
      </c>
      <c r="AU109" s="52"/>
      <c r="AV109" s="61">
        <v>259885</v>
      </c>
      <c r="AW109" s="52">
        <v>730458.89</v>
      </c>
      <c r="AX109" s="52">
        <v>115181.2</v>
      </c>
      <c r="AY109" s="52">
        <v>44297.99</v>
      </c>
      <c r="AZ109" s="52">
        <v>126525.06</v>
      </c>
      <c r="BA109" s="52">
        <v>1975</v>
      </c>
      <c r="BB109" s="52">
        <v>0</v>
      </c>
      <c r="BC109" s="52">
        <v>133159</v>
      </c>
      <c r="BD109" s="52">
        <v>81908</v>
      </c>
      <c r="BE109" s="52">
        <v>1277749</v>
      </c>
      <c r="BF109" s="52">
        <v>355</v>
      </c>
      <c r="BG109" s="52">
        <v>735249.4</v>
      </c>
      <c r="BH109" s="61">
        <v>3246858.5400000005</v>
      </c>
      <c r="BI109" s="52">
        <v>351918</v>
      </c>
      <c r="BJ109" s="52">
        <v>116209.24</v>
      </c>
      <c r="BK109" s="52">
        <v>845728</v>
      </c>
      <c r="BL109" s="61">
        <v>1313855.24</v>
      </c>
      <c r="BM109" s="62">
        <v>26670.3</v>
      </c>
      <c r="BN109" s="52">
        <v>22931.74</v>
      </c>
      <c r="BO109" s="52">
        <v>1964856.6600000001</v>
      </c>
      <c r="BP109" s="54"/>
      <c r="BQ109" s="54"/>
      <c r="BR109" s="55"/>
    </row>
    <row r="110" spans="1:70" s="2" customFormat="1">
      <c r="A110" s="2" t="s">
        <v>6</v>
      </c>
      <c r="B110" s="2">
        <v>5</v>
      </c>
      <c r="E110" s="58"/>
      <c r="F110" s="58"/>
      <c r="G110" s="58"/>
      <c r="H110" s="58"/>
      <c r="I110" s="63"/>
      <c r="J110" s="59"/>
      <c r="K110" s="59"/>
      <c r="L110" s="59"/>
      <c r="M110" s="59"/>
      <c r="N110" s="59"/>
      <c r="O110" s="49">
        <v>267821.06</v>
      </c>
      <c r="P110" s="49">
        <v>42248.800000000003</v>
      </c>
      <c r="Q110" s="49">
        <v>4903.93</v>
      </c>
      <c r="R110" s="49">
        <v>4496.21</v>
      </c>
      <c r="S110" s="49">
        <v>5137.41</v>
      </c>
      <c r="T110" s="49">
        <v>3274.07</v>
      </c>
      <c r="U110" s="49">
        <v>13442.89</v>
      </c>
      <c r="V110" s="49"/>
      <c r="W110" s="49"/>
      <c r="X110" s="49">
        <v>6684.23</v>
      </c>
      <c r="Y110" s="60">
        <v>80187.540000000008</v>
      </c>
      <c r="Z110" s="49">
        <v>30144.15</v>
      </c>
      <c r="AA110" s="59">
        <v>173138.45</v>
      </c>
      <c r="AB110" s="59">
        <v>1010</v>
      </c>
      <c r="AC110" s="59">
        <v>12520.83</v>
      </c>
      <c r="AD110" s="59">
        <v>0</v>
      </c>
      <c r="AE110" s="59">
        <v>86.65</v>
      </c>
      <c r="AF110" s="59">
        <v>26833</v>
      </c>
      <c r="AG110" s="59">
        <v>1195</v>
      </c>
      <c r="AH110" s="59">
        <v>34833.760000000002</v>
      </c>
      <c r="AI110" s="59">
        <v>11274.31</v>
      </c>
      <c r="AJ110" s="59">
        <v>26411.39</v>
      </c>
      <c r="AK110" s="52">
        <v>331777</v>
      </c>
      <c r="AL110" s="52"/>
      <c r="AM110" s="52">
        <v>60006.5</v>
      </c>
      <c r="AN110" s="61">
        <v>391783.5</v>
      </c>
      <c r="AO110" s="52">
        <v>0</v>
      </c>
      <c r="AP110" s="52">
        <v>500</v>
      </c>
      <c r="AQ110" s="52">
        <v>55469.61</v>
      </c>
      <c r="AR110" s="52">
        <v>6753.88</v>
      </c>
      <c r="AS110" s="52">
        <v>6275</v>
      </c>
      <c r="AT110" s="52">
        <v>3080</v>
      </c>
      <c r="AU110" s="52"/>
      <c r="AV110" s="61">
        <v>16108.880000000001</v>
      </c>
      <c r="AW110" s="52">
        <v>11126.42</v>
      </c>
      <c r="AX110" s="52">
        <v>500</v>
      </c>
      <c r="AY110" s="52">
        <v>9286.2800000000007</v>
      </c>
      <c r="AZ110" s="52">
        <v>2050</v>
      </c>
      <c r="BA110" s="52">
        <v>0</v>
      </c>
      <c r="BB110" s="52">
        <v>0</v>
      </c>
      <c r="BC110" s="52">
        <v>0</v>
      </c>
      <c r="BD110" s="52">
        <v>7140</v>
      </c>
      <c r="BE110" s="52">
        <v>43637.279999999999</v>
      </c>
      <c r="BF110" s="52">
        <v>1092</v>
      </c>
      <c r="BG110" s="52">
        <v>18951.669999999998</v>
      </c>
      <c r="BH110" s="61">
        <v>93783.65</v>
      </c>
      <c r="BI110" s="52">
        <v>0</v>
      </c>
      <c r="BJ110" s="52">
        <v>1514.35</v>
      </c>
      <c r="BK110" s="52">
        <v>124432.73999999999</v>
      </c>
      <c r="BL110" s="61">
        <v>125947.09</v>
      </c>
      <c r="BM110" s="62">
        <v>7389.39</v>
      </c>
      <c r="BN110" s="52">
        <v>1200</v>
      </c>
      <c r="BO110" s="52">
        <v>93680.95</v>
      </c>
      <c r="BP110" s="54"/>
      <c r="BQ110" s="54"/>
      <c r="BR110" s="55"/>
    </row>
    <row r="111" spans="1:70" s="2" customFormat="1">
      <c r="A111" s="2" t="s">
        <v>7</v>
      </c>
      <c r="B111" s="2">
        <v>4</v>
      </c>
      <c r="E111" s="58"/>
      <c r="F111" s="58"/>
      <c r="G111" s="58"/>
      <c r="H111" s="58"/>
      <c r="I111" s="63"/>
      <c r="J111" s="59"/>
      <c r="K111" s="59"/>
      <c r="L111" s="59"/>
      <c r="M111" s="59"/>
      <c r="N111" s="59"/>
      <c r="O111" s="49">
        <v>475695.9</v>
      </c>
      <c r="P111" s="49">
        <v>27713.599999999999</v>
      </c>
      <c r="Q111" s="49">
        <v>12038.84</v>
      </c>
      <c r="R111" s="49">
        <v>16836.84</v>
      </c>
      <c r="S111" s="49">
        <v>15659.31</v>
      </c>
      <c r="T111" s="49">
        <v>29263.03</v>
      </c>
      <c r="U111" s="49">
        <v>19419.2</v>
      </c>
      <c r="V111" s="49"/>
      <c r="W111" s="49"/>
      <c r="X111" s="49">
        <v>6518.8</v>
      </c>
      <c r="Y111" s="60">
        <v>127449.62</v>
      </c>
      <c r="Z111" s="49">
        <v>29498.489999999998</v>
      </c>
      <c r="AA111" s="59">
        <v>773179.45</v>
      </c>
      <c r="AB111" s="59">
        <v>0</v>
      </c>
      <c r="AC111" s="59">
        <v>35576.420000000006</v>
      </c>
      <c r="AD111" s="59">
        <v>0</v>
      </c>
      <c r="AE111" s="59">
        <v>11711.57</v>
      </c>
      <c r="AF111" s="59">
        <v>16951.41</v>
      </c>
      <c r="AG111" s="59">
        <v>22732.22</v>
      </c>
      <c r="AH111" s="59">
        <v>45971.96</v>
      </c>
      <c r="AI111" s="59">
        <v>168654.56</v>
      </c>
      <c r="AJ111" s="59">
        <v>59876</v>
      </c>
      <c r="AK111" s="52">
        <v>304008</v>
      </c>
      <c r="AL111" s="52"/>
      <c r="AM111" s="52">
        <v>10198</v>
      </c>
      <c r="AN111" s="61">
        <v>314206</v>
      </c>
      <c r="AO111" s="52">
        <v>315981.90000000002</v>
      </c>
      <c r="AP111" s="52">
        <v>0</v>
      </c>
      <c r="AQ111" s="52">
        <v>45615.119999999995</v>
      </c>
      <c r="AR111" s="52">
        <v>360498</v>
      </c>
      <c r="AS111" s="52">
        <v>272530.79000000004</v>
      </c>
      <c r="AT111" s="52">
        <v>135194.45000000001</v>
      </c>
      <c r="AU111" s="52"/>
      <c r="AV111" s="61">
        <v>768223.24</v>
      </c>
      <c r="AW111" s="52">
        <v>24326.09</v>
      </c>
      <c r="AX111" s="52">
        <v>4263.83</v>
      </c>
      <c r="AY111" s="52">
        <v>0</v>
      </c>
      <c r="AZ111" s="52">
        <v>0</v>
      </c>
      <c r="BA111" s="52">
        <v>9770.93</v>
      </c>
      <c r="BB111" s="52">
        <v>13731.19</v>
      </c>
      <c r="BC111" s="52">
        <v>17449.75</v>
      </c>
      <c r="BD111" s="52">
        <v>6937.5</v>
      </c>
      <c r="BE111" s="52">
        <v>117772.86</v>
      </c>
      <c r="BF111" s="52">
        <v>43358.39</v>
      </c>
      <c r="BG111" s="52">
        <v>29760.370000000003</v>
      </c>
      <c r="BH111" s="61">
        <v>267370.91000000003</v>
      </c>
      <c r="BI111" s="52">
        <v>21450</v>
      </c>
      <c r="BJ111" s="52">
        <v>9742.26</v>
      </c>
      <c r="BK111" s="52">
        <v>0</v>
      </c>
      <c r="BL111" s="61">
        <v>31192.260000000002</v>
      </c>
      <c r="BM111" s="62">
        <v>0</v>
      </c>
      <c r="BN111" s="52">
        <v>9170</v>
      </c>
      <c r="BO111" s="52">
        <v>169790.24</v>
      </c>
      <c r="BP111" s="54"/>
      <c r="BQ111" s="54"/>
      <c r="BR111" s="55"/>
    </row>
    <row r="112" spans="1:70" s="2" customFormat="1">
      <c r="A112" s="2" t="s">
        <v>8</v>
      </c>
      <c r="B112" s="2">
        <v>4</v>
      </c>
      <c r="E112" s="58"/>
      <c r="F112" s="58"/>
      <c r="G112" s="58"/>
      <c r="H112" s="58"/>
      <c r="I112" s="63"/>
      <c r="J112" s="59"/>
      <c r="K112" s="59"/>
      <c r="L112" s="59"/>
      <c r="M112" s="59"/>
      <c r="N112" s="59"/>
      <c r="O112" s="49">
        <v>387143.51</v>
      </c>
      <c r="P112" s="49">
        <v>32469.579999999998</v>
      </c>
      <c r="Q112" s="49">
        <v>15458.779999999999</v>
      </c>
      <c r="R112" s="49">
        <v>63074.91</v>
      </c>
      <c r="S112" s="49">
        <v>11307.81</v>
      </c>
      <c r="T112" s="49">
        <v>7438.04</v>
      </c>
      <c r="U112" s="49">
        <v>16132.470000000001</v>
      </c>
      <c r="V112" s="49"/>
      <c r="W112" s="49"/>
      <c r="X112" s="49">
        <v>23984.770000000004</v>
      </c>
      <c r="Y112" s="60">
        <v>169866.36000000002</v>
      </c>
      <c r="Z112" s="49">
        <v>29577.410000000003</v>
      </c>
      <c r="AA112" s="59">
        <v>697280.24</v>
      </c>
      <c r="AB112" s="59">
        <v>1290</v>
      </c>
      <c r="AC112" s="59">
        <v>16327.76</v>
      </c>
      <c r="AD112" s="59">
        <v>0</v>
      </c>
      <c r="AE112" s="59">
        <v>365.84</v>
      </c>
      <c r="AF112" s="59">
        <v>5893</v>
      </c>
      <c r="AG112" s="59">
        <v>3351.24</v>
      </c>
      <c r="AH112" s="59">
        <v>7747.67</v>
      </c>
      <c r="AI112" s="59">
        <v>73991.070000000007</v>
      </c>
      <c r="AJ112" s="59">
        <v>35999.229999999996</v>
      </c>
      <c r="AK112" s="52">
        <v>320404.25</v>
      </c>
      <c r="AL112" s="52"/>
      <c r="AM112" s="52">
        <v>143419.95000000001</v>
      </c>
      <c r="AN112" s="61">
        <v>463824.2</v>
      </c>
      <c r="AO112" s="52">
        <v>0</v>
      </c>
      <c r="AP112" s="52">
        <v>74360</v>
      </c>
      <c r="AQ112" s="52">
        <v>164600.54</v>
      </c>
      <c r="AR112" s="52">
        <v>0</v>
      </c>
      <c r="AS112" s="52">
        <v>25961.35</v>
      </c>
      <c r="AT112" s="52">
        <v>0</v>
      </c>
      <c r="AU112" s="52"/>
      <c r="AV112" s="61">
        <v>25961.35</v>
      </c>
      <c r="AW112" s="52">
        <v>4527</v>
      </c>
      <c r="AX112" s="52">
        <v>43828.07</v>
      </c>
      <c r="AY112" s="52">
        <v>0</v>
      </c>
      <c r="AZ112" s="52">
        <v>4059</v>
      </c>
      <c r="BA112" s="52">
        <v>0</v>
      </c>
      <c r="BB112" s="52">
        <v>0</v>
      </c>
      <c r="BC112" s="52">
        <v>0</v>
      </c>
      <c r="BD112" s="52">
        <v>7890</v>
      </c>
      <c r="BE112" s="52">
        <v>291129</v>
      </c>
      <c r="BF112" s="52">
        <v>11690.5</v>
      </c>
      <c r="BG112" s="52">
        <v>27855.84</v>
      </c>
      <c r="BH112" s="61">
        <v>390979.41000000003</v>
      </c>
      <c r="BI112" s="52">
        <v>5991.67</v>
      </c>
      <c r="BJ112" s="52">
        <v>20051.29</v>
      </c>
      <c r="BK112" s="52">
        <v>12962</v>
      </c>
      <c r="BL112" s="61">
        <v>39004.959999999999</v>
      </c>
      <c r="BM112" s="62">
        <v>105555.6</v>
      </c>
      <c r="BN112" s="52">
        <v>0</v>
      </c>
      <c r="BO112" s="52">
        <v>78331.39</v>
      </c>
      <c r="BP112" s="54"/>
      <c r="BQ112" s="54"/>
      <c r="BR112" s="55"/>
    </row>
    <row r="113" spans="1:70" s="2" customFormat="1">
      <c r="A113" s="2" t="s">
        <v>9</v>
      </c>
      <c r="B113" s="2">
        <v>40</v>
      </c>
      <c r="E113" s="58"/>
      <c r="F113" s="58"/>
      <c r="G113" s="58"/>
      <c r="H113" s="58"/>
      <c r="I113" s="63"/>
      <c r="J113" s="59"/>
      <c r="K113" s="59"/>
      <c r="L113" s="59"/>
      <c r="M113" s="59"/>
      <c r="N113" s="59"/>
      <c r="O113" s="49">
        <v>1486162.2500000002</v>
      </c>
      <c r="P113" s="49">
        <v>280400.84000000003</v>
      </c>
      <c r="Q113" s="49">
        <v>85099.14</v>
      </c>
      <c r="R113" s="49">
        <v>74575.83</v>
      </c>
      <c r="S113" s="49">
        <v>48003.18</v>
      </c>
      <c r="T113" s="49">
        <v>45467.53</v>
      </c>
      <c r="U113" s="49">
        <v>83050.05</v>
      </c>
      <c r="V113" s="49"/>
      <c r="W113" s="49"/>
      <c r="X113" s="49">
        <v>64823.3</v>
      </c>
      <c r="Y113" s="60">
        <v>681419.87</v>
      </c>
      <c r="Z113" s="49">
        <v>200991.39</v>
      </c>
      <c r="AA113" s="59">
        <v>1112293.0999999999</v>
      </c>
      <c r="AB113" s="59">
        <v>19282.900000000001</v>
      </c>
      <c r="AC113" s="59">
        <v>119512.4</v>
      </c>
      <c r="AD113" s="59">
        <v>18069</v>
      </c>
      <c r="AE113" s="59">
        <v>13668.91</v>
      </c>
      <c r="AF113" s="59">
        <v>105353.25</v>
      </c>
      <c r="AG113" s="59">
        <v>27849.17</v>
      </c>
      <c r="AH113" s="59">
        <v>245049.78</v>
      </c>
      <c r="AI113" s="59">
        <v>156479.6</v>
      </c>
      <c r="AJ113" s="59">
        <v>234877.88</v>
      </c>
      <c r="AK113" s="52">
        <v>1846466.75</v>
      </c>
      <c r="AL113" s="52"/>
      <c r="AM113" s="52">
        <v>219405.38</v>
      </c>
      <c r="AN113" s="61">
        <v>2065872.1300000001</v>
      </c>
      <c r="AO113" s="52">
        <v>23297</v>
      </c>
      <c r="AP113" s="52">
        <v>86901.18</v>
      </c>
      <c r="AQ113" s="52">
        <v>458746.64</v>
      </c>
      <c r="AR113" s="52">
        <v>36900.879999999997</v>
      </c>
      <c r="AS113" s="52">
        <v>116929.68</v>
      </c>
      <c r="AT113" s="52">
        <v>76838.28</v>
      </c>
      <c r="AU113" s="52"/>
      <c r="AV113" s="61">
        <v>230668.84000000003</v>
      </c>
      <c r="AW113" s="52">
        <v>131774.93999999997</v>
      </c>
      <c r="AX113" s="52">
        <v>81211.070000000007</v>
      </c>
      <c r="AY113" s="52">
        <v>15167.84</v>
      </c>
      <c r="AZ113" s="52">
        <v>208406.82</v>
      </c>
      <c r="BA113" s="52">
        <v>28121</v>
      </c>
      <c r="BB113" s="52">
        <v>39248</v>
      </c>
      <c r="BC113" s="52">
        <v>2760.73</v>
      </c>
      <c r="BD113" s="52">
        <v>172153.24</v>
      </c>
      <c r="BE113" s="52">
        <v>215105.19999999998</v>
      </c>
      <c r="BF113" s="52">
        <v>54326</v>
      </c>
      <c r="BG113" s="52">
        <v>77695.5</v>
      </c>
      <c r="BH113" s="61">
        <v>1025970.3400000001</v>
      </c>
      <c r="BI113" s="52">
        <v>73536</v>
      </c>
      <c r="BJ113" s="52">
        <v>48278.43</v>
      </c>
      <c r="BK113" s="52">
        <v>255271.95</v>
      </c>
      <c r="BL113" s="61">
        <v>377086.38</v>
      </c>
      <c r="BM113" s="62">
        <v>172757.19999999998</v>
      </c>
      <c r="BN113" s="52">
        <v>106017</v>
      </c>
      <c r="BO113" s="52">
        <v>759789.02999999991</v>
      </c>
      <c r="BP113" s="54"/>
      <c r="BQ113" s="54"/>
      <c r="BR113" s="55"/>
    </row>
    <row r="114" spans="1:70" s="2" customFormat="1">
      <c r="A114" s="2" t="s">
        <v>10</v>
      </c>
      <c r="B114" s="2">
        <v>45</v>
      </c>
      <c r="E114" s="58"/>
      <c r="F114" s="58"/>
      <c r="G114" s="58"/>
      <c r="H114" s="58"/>
      <c r="I114" s="63"/>
      <c r="J114" s="59"/>
      <c r="K114" s="59"/>
      <c r="L114" s="59"/>
      <c r="M114" s="59"/>
      <c r="N114" s="59"/>
      <c r="O114" s="49">
        <v>6216592.9684057971</v>
      </c>
      <c r="P114" s="49">
        <v>857290.70434782607</v>
      </c>
      <c r="Q114" s="49">
        <v>236528.83043478261</v>
      </c>
      <c r="R114" s="49">
        <v>281282.54217391304</v>
      </c>
      <c r="S114" s="49">
        <v>134485.40347826085</v>
      </c>
      <c r="T114" s="49">
        <v>146264.67608695652</v>
      </c>
      <c r="U114" s="49">
        <v>258126.62217391309</v>
      </c>
      <c r="V114" s="49"/>
      <c r="W114" s="49"/>
      <c r="X114" s="49">
        <v>210992.3369565217</v>
      </c>
      <c r="Y114" s="60">
        <v>2124971.1156521738</v>
      </c>
      <c r="Z114" s="49">
        <v>1176693.2908695652</v>
      </c>
      <c r="AA114" s="59">
        <v>4235245.3226086963</v>
      </c>
      <c r="AB114" s="59">
        <v>51786.42</v>
      </c>
      <c r="AC114" s="59">
        <v>601679.83304347843</v>
      </c>
      <c r="AD114" s="59">
        <v>14610</v>
      </c>
      <c r="AE114" s="59">
        <v>75212.260000000009</v>
      </c>
      <c r="AF114" s="59">
        <v>208906.75</v>
      </c>
      <c r="AG114" s="59">
        <v>162708.43000000002</v>
      </c>
      <c r="AH114" s="59">
        <v>583371.81304347841</v>
      </c>
      <c r="AI114" s="59">
        <v>641688.05565217393</v>
      </c>
      <c r="AJ114" s="59">
        <v>1819727.9821739132</v>
      </c>
      <c r="AK114" s="52">
        <v>4584676.1652173921</v>
      </c>
      <c r="AL114" s="52"/>
      <c r="AM114" s="52">
        <v>858065.46</v>
      </c>
      <c r="AN114" s="61">
        <v>5442741.6252173912</v>
      </c>
      <c r="AO114" s="52">
        <v>1414378.3660869566</v>
      </c>
      <c r="AP114" s="52">
        <v>1544690.05</v>
      </c>
      <c r="AQ114" s="52">
        <v>1262039.0430434782</v>
      </c>
      <c r="AR114" s="52">
        <v>297332</v>
      </c>
      <c r="AS114" s="52">
        <v>884555.37999999989</v>
      </c>
      <c r="AT114" s="52">
        <v>468228.79000000004</v>
      </c>
      <c r="AU114" s="52"/>
      <c r="AV114" s="61">
        <v>1650116.1699999997</v>
      </c>
      <c r="AW114" s="52">
        <v>1320759.52</v>
      </c>
      <c r="AX114" s="52">
        <v>180934.19</v>
      </c>
      <c r="AY114" s="52">
        <v>240577.55</v>
      </c>
      <c r="AZ114" s="52">
        <v>237028.26782608696</v>
      </c>
      <c r="BA114" s="52">
        <v>9592.93</v>
      </c>
      <c r="BB114" s="52">
        <v>66831.19</v>
      </c>
      <c r="BC114" s="52">
        <v>533170.03</v>
      </c>
      <c r="BD114" s="52">
        <v>398459</v>
      </c>
      <c r="BE114" s="52">
        <v>1109372.0791304347</v>
      </c>
      <c r="BF114" s="52">
        <v>132775.51478260869</v>
      </c>
      <c r="BG114" s="52">
        <v>889361.07999999984</v>
      </c>
      <c r="BH114" s="61">
        <v>5118861.3517391309</v>
      </c>
      <c r="BI114" s="52">
        <v>333211.42000000004</v>
      </c>
      <c r="BJ114" s="52">
        <v>92446.34</v>
      </c>
      <c r="BK114" s="52">
        <v>815237.97</v>
      </c>
      <c r="BL114" s="61">
        <v>1240895.73</v>
      </c>
      <c r="BM114" s="62">
        <v>154595.39000000001</v>
      </c>
      <c r="BN114" s="52">
        <v>31946.57</v>
      </c>
      <c r="BO114" s="52">
        <v>3884110.1960869567</v>
      </c>
      <c r="BP114" s="54"/>
      <c r="BQ114" s="54"/>
      <c r="BR114" s="55"/>
    </row>
    <row r="115" spans="1:70" s="2" customFormat="1">
      <c r="A115" s="2" t="s">
        <v>11</v>
      </c>
      <c r="B115" s="2">
        <v>12</v>
      </c>
      <c r="E115" s="58"/>
      <c r="F115" s="58"/>
      <c r="G115" s="58"/>
      <c r="H115" s="58"/>
      <c r="I115" s="63"/>
      <c r="J115" s="59"/>
      <c r="K115" s="59"/>
      <c r="L115" s="59"/>
      <c r="M115" s="59"/>
      <c r="N115" s="59"/>
      <c r="O115" s="49">
        <v>7897449.0200000005</v>
      </c>
      <c r="P115" s="49">
        <v>190165.59999999998</v>
      </c>
      <c r="Q115" s="49">
        <v>553907.36</v>
      </c>
      <c r="R115" s="49">
        <v>767552.89723785559</v>
      </c>
      <c r="S115" s="49">
        <v>105502.57370184943</v>
      </c>
      <c r="T115" s="49">
        <v>114812.52982642202</v>
      </c>
      <c r="U115" s="49">
        <v>1031171.4815685443</v>
      </c>
      <c r="V115" s="49"/>
      <c r="W115" s="49"/>
      <c r="X115" s="49">
        <v>282888.60902345052</v>
      </c>
      <c r="Y115" s="60">
        <v>3046001.0513581219</v>
      </c>
      <c r="Z115" s="49">
        <v>1579596.68</v>
      </c>
      <c r="AA115" s="59">
        <v>12162991.640800001</v>
      </c>
      <c r="AB115" s="59">
        <v>4321</v>
      </c>
      <c r="AC115" s="59">
        <v>846992.87</v>
      </c>
      <c r="AD115" s="59">
        <v>19176.260000000002</v>
      </c>
      <c r="AE115" s="59">
        <v>381651.67172051792</v>
      </c>
      <c r="AF115" s="59">
        <v>280406.65999999997</v>
      </c>
      <c r="AG115" s="59">
        <v>169652.64130000002</v>
      </c>
      <c r="AH115" s="59">
        <v>302550.32713081286</v>
      </c>
      <c r="AI115" s="59">
        <v>853006.51809999999</v>
      </c>
      <c r="AJ115" s="59">
        <v>2494109.7074743952</v>
      </c>
      <c r="AK115" s="52">
        <v>6150722.96</v>
      </c>
      <c r="AL115" s="52"/>
      <c r="AM115" s="52">
        <v>198252.08000000002</v>
      </c>
      <c r="AN115" s="61">
        <v>6348975.0399999991</v>
      </c>
      <c r="AO115" s="52">
        <v>0</v>
      </c>
      <c r="AP115" s="52">
        <v>1660847.8900000001</v>
      </c>
      <c r="AQ115" s="52">
        <v>1776730</v>
      </c>
      <c r="AR115" s="52">
        <v>685828</v>
      </c>
      <c r="AS115" s="52">
        <v>848895.42</v>
      </c>
      <c r="AT115" s="52">
        <v>26067</v>
      </c>
      <c r="AU115" s="52"/>
      <c r="AV115" s="61">
        <v>1560790.42</v>
      </c>
      <c r="AW115" s="52">
        <v>9771897.3800000008</v>
      </c>
      <c r="AX115" s="52">
        <v>362177.3</v>
      </c>
      <c r="AY115" s="52">
        <v>0</v>
      </c>
      <c r="AZ115" s="52">
        <v>1935</v>
      </c>
      <c r="BA115" s="52">
        <v>48186.9</v>
      </c>
      <c r="BB115" s="52">
        <v>11009</v>
      </c>
      <c r="BC115" s="52">
        <v>2146256.29</v>
      </c>
      <c r="BD115" s="52">
        <v>495906.81</v>
      </c>
      <c r="BE115" s="52">
        <v>1830285.27</v>
      </c>
      <c r="BF115" s="52">
        <v>33320</v>
      </c>
      <c r="BG115" s="52">
        <v>1966490.6803072456</v>
      </c>
      <c r="BH115" s="61">
        <v>16667464.630307246</v>
      </c>
      <c r="BI115" s="52">
        <v>583222.66333333333</v>
      </c>
      <c r="BJ115" s="52">
        <v>197700.7</v>
      </c>
      <c r="BK115" s="52">
        <v>1087911.3700000001</v>
      </c>
      <c r="BL115" s="61">
        <v>1868834.7333333334</v>
      </c>
      <c r="BM115" s="62">
        <v>85831</v>
      </c>
      <c r="BN115" s="52">
        <v>22931.74</v>
      </c>
      <c r="BO115" s="52">
        <v>4951058.2876257254</v>
      </c>
      <c r="BP115" s="54"/>
      <c r="BQ115" s="54"/>
      <c r="BR115" s="55"/>
    </row>
    <row r="116" spans="1:70" s="2" customFormat="1">
      <c r="E116" s="58"/>
      <c r="F116" s="58"/>
      <c r="G116" s="58"/>
      <c r="H116" s="58"/>
      <c r="I116" s="63"/>
      <c r="J116" s="59"/>
      <c r="K116" s="59"/>
      <c r="L116" s="59"/>
      <c r="M116" s="59"/>
      <c r="N116" s="59"/>
      <c r="O116" s="49"/>
      <c r="P116" s="49"/>
      <c r="Q116" s="49"/>
      <c r="R116" s="49"/>
      <c r="S116" s="49"/>
      <c r="T116" s="49"/>
      <c r="U116" s="49"/>
      <c r="V116" s="49"/>
      <c r="W116" s="49"/>
      <c r="X116" s="49"/>
      <c r="Y116" s="60"/>
      <c r="Z116" s="49"/>
      <c r="AA116" s="59"/>
      <c r="AB116" s="59"/>
      <c r="AC116" s="59"/>
      <c r="AD116" s="59"/>
      <c r="AE116" s="59"/>
      <c r="AF116" s="59"/>
      <c r="AG116" s="59"/>
      <c r="AH116" s="59"/>
      <c r="AI116" s="59"/>
      <c r="AJ116" s="59"/>
      <c r="AK116" s="52"/>
      <c r="AL116" s="52"/>
      <c r="AM116" s="52"/>
      <c r="AN116" s="61"/>
      <c r="AO116" s="52"/>
      <c r="AP116" s="52"/>
      <c r="AQ116" s="52"/>
      <c r="AR116" s="52"/>
      <c r="AS116" s="52"/>
      <c r="AT116" s="52"/>
      <c r="AU116" s="52"/>
      <c r="AV116" s="61"/>
      <c r="AW116" s="52"/>
      <c r="AX116" s="52"/>
      <c r="AY116" s="52"/>
      <c r="AZ116" s="52"/>
      <c r="BA116" s="52"/>
      <c r="BB116" s="52"/>
      <c r="BC116" s="52"/>
      <c r="BD116" s="52"/>
      <c r="BE116" s="52"/>
      <c r="BF116" s="52"/>
      <c r="BG116" s="52"/>
      <c r="BH116" s="61"/>
      <c r="BI116" s="52"/>
      <c r="BJ116" s="52"/>
      <c r="BK116" s="52"/>
      <c r="BL116" s="61"/>
      <c r="BM116" s="62"/>
      <c r="BN116" s="52"/>
      <c r="BO116" s="52"/>
      <c r="BP116" s="54"/>
      <c r="BQ116" s="54"/>
      <c r="BR116" s="55"/>
    </row>
    <row r="117" spans="1:70" s="2" customFormat="1">
      <c r="E117" s="58"/>
      <c r="F117" s="58"/>
      <c r="G117" s="58"/>
      <c r="H117" s="58"/>
      <c r="I117" s="63"/>
      <c r="J117" s="59"/>
      <c r="K117" s="59"/>
      <c r="L117" s="59"/>
      <c r="M117" s="59"/>
      <c r="N117" s="59"/>
      <c r="O117" s="49"/>
      <c r="P117" s="49"/>
      <c r="Q117" s="49"/>
      <c r="R117" s="49"/>
      <c r="S117" s="49"/>
      <c r="T117" s="49"/>
      <c r="U117" s="49"/>
      <c r="V117" s="49"/>
      <c r="W117" s="49"/>
      <c r="X117" s="49"/>
      <c r="Y117" s="60"/>
      <c r="Z117" s="49"/>
      <c r="AA117" s="59"/>
      <c r="AB117" s="59"/>
      <c r="AC117" s="59"/>
      <c r="AD117" s="59"/>
      <c r="AE117" s="59"/>
      <c r="AF117" s="59"/>
      <c r="AG117" s="59"/>
      <c r="AH117" s="59"/>
      <c r="AI117" s="59"/>
      <c r="AJ117" s="59"/>
      <c r="AK117" s="52"/>
      <c r="AL117" s="52"/>
      <c r="AM117" s="52"/>
      <c r="AN117" s="61"/>
      <c r="AO117" s="52"/>
      <c r="AP117" s="52"/>
      <c r="AQ117" s="52"/>
      <c r="AR117" s="52"/>
      <c r="AS117" s="52"/>
      <c r="AT117" s="52"/>
      <c r="AU117" s="52"/>
      <c r="AV117" s="61"/>
      <c r="AW117" s="52"/>
      <c r="AX117" s="52"/>
      <c r="AY117" s="52"/>
      <c r="AZ117" s="52"/>
      <c r="BA117" s="52"/>
      <c r="BB117" s="52"/>
      <c r="BC117" s="52"/>
      <c r="BD117" s="52"/>
      <c r="BE117" s="52"/>
      <c r="BF117" s="52"/>
      <c r="BG117" s="52"/>
      <c r="BH117" s="61"/>
      <c r="BI117" s="52"/>
      <c r="BJ117" s="52"/>
      <c r="BK117" s="52"/>
      <c r="BL117" s="61"/>
      <c r="BM117" s="62"/>
      <c r="BN117" s="52"/>
      <c r="BO117" s="52"/>
      <c r="BP117" s="54"/>
      <c r="BQ117" s="54"/>
      <c r="BR117" s="55"/>
    </row>
    <row r="118" spans="1:70" s="2" customFormat="1">
      <c r="A118" s="2" t="s">
        <v>12</v>
      </c>
      <c r="E118" s="58"/>
      <c r="F118" s="58"/>
      <c r="G118" s="58"/>
      <c r="H118" s="58"/>
      <c r="I118" s="63"/>
      <c r="J118" s="59"/>
      <c r="K118" s="59"/>
      <c r="L118" s="59"/>
      <c r="M118" s="59"/>
      <c r="N118" s="59"/>
      <c r="O118" s="49"/>
      <c r="P118" s="49"/>
      <c r="Q118" s="49"/>
      <c r="R118" s="49"/>
      <c r="S118" s="49"/>
      <c r="T118" s="49"/>
      <c r="U118" s="49"/>
      <c r="V118" s="49"/>
      <c r="W118" s="49"/>
      <c r="X118" s="49"/>
      <c r="Y118" s="60"/>
      <c r="Z118" s="49"/>
      <c r="AA118" s="59"/>
      <c r="AB118" s="59"/>
      <c r="AC118" s="59"/>
      <c r="AD118" s="59"/>
      <c r="AE118" s="59"/>
      <c r="AF118" s="59"/>
      <c r="AG118" s="59"/>
      <c r="AH118" s="59"/>
      <c r="AI118" s="59"/>
      <c r="AJ118" s="59"/>
      <c r="AK118" s="52"/>
      <c r="AL118" s="52"/>
      <c r="AM118" s="52"/>
      <c r="AN118" s="61"/>
      <c r="AO118" s="52"/>
      <c r="AP118" s="52"/>
      <c r="AQ118" s="52"/>
      <c r="AR118" s="52"/>
      <c r="AS118" s="52"/>
      <c r="AT118" s="52"/>
      <c r="AU118" s="52"/>
      <c r="AV118" s="61"/>
      <c r="AW118" s="52"/>
      <c r="AX118" s="52"/>
      <c r="AY118" s="52"/>
      <c r="AZ118" s="52"/>
      <c r="BA118" s="52"/>
      <c r="BB118" s="52"/>
      <c r="BC118" s="52"/>
      <c r="BD118" s="52"/>
      <c r="BE118" s="52"/>
      <c r="BF118" s="52"/>
      <c r="BG118" s="52"/>
      <c r="BH118" s="61"/>
      <c r="BI118" s="52"/>
      <c r="BJ118" s="52"/>
      <c r="BK118" s="52"/>
      <c r="BL118" s="61"/>
      <c r="BM118" s="62"/>
      <c r="BN118" s="52"/>
      <c r="BO118" s="52"/>
      <c r="BP118" s="54"/>
      <c r="BQ118" s="54"/>
      <c r="BR118" s="55"/>
    </row>
    <row r="119" spans="1:70" s="2" customFormat="1">
      <c r="A119" s="2" t="s">
        <v>13</v>
      </c>
      <c r="B119" s="2">
        <v>93</v>
      </c>
      <c r="E119" s="58"/>
      <c r="F119" s="58"/>
      <c r="G119" s="58"/>
      <c r="H119" s="58"/>
      <c r="I119" s="63"/>
      <c r="J119" s="59"/>
      <c r="K119" s="59"/>
      <c r="L119" s="59"/>
      <c r="M119" s="59"/>
      <c r="N119" s="59"/>
      <c r="O119" s="49">
        <v>15138574.258405797</v>
      </c>
      <c r="P119" s="49">
        <v>1273836.7043478263</v>
      </c>
      <c r="Q119" s="49">
        <v>874676.33043478255</v>
      </c>
      <c r="R119" s="49">
        <v>1115764.2694117688</v>
      </c>
      <c r="S119" s="49">
        <v>280943.15718011028</v>
      </c>
      <c r="T119" s="49">
        <v>300464.18591337861</v>
      </c>
      <c r="U119" s="49">
        <v>1360253.1537424573</v>
      </c>
      <c r="V119" s="49"/>
      <c r="W119" s="49"/>
      <c r="X119" s="49">
        <v>553525.43597997236</v>
      </c>
      <c r="Y119" s="60">
        <v>5759463.2370102964</v>
      </c>
      <c r="Z119" s="49">
        <v>2859767.110869566</v>
      </c>
      <c r="AA119" s="54">
        <v>17414147.983408697</v>
      </c>
      <c r="AB119" s="54">
        <v>75213.34</v>
      </c>
      <c r="AC119" s="54">
        <v>1534376.103043478</v>
      </c>
      <c r="AD119" s="54">
        <v>51855.26</v>
      </c>
      <c r="AE119" s="54">
        <v>467847.84172051784</v>
      </c>
      <c r="AF119" s="54">
        <v>546226.69999999995</v>
      </c>
      <c r="AG119" s="54">
        <v>360210.24130000005</v>
      </c>
      <c r="AH119" s="54">
        <v>1121760.9201742911</v>
      </c>
      <c r="AI119" s="54">
        <v>1645999.433752174</v>
      </c>
      <c r="AJ119" s="54">
        <v>4186784.5296483086</v>
      </c>
      <c r="AK119" s="54">
        <v>11936284.875217389</v>
      </c>
      <c r="AL119" s="54"/>
      <c r="AM119" s="54">
        <v>1266643.92</v>
      </c>
      <c r="AN119" s="54">
        <v>13202928.795217393</v>
      </c>
      <c r="AO119" s="54">
        <v>1437675.3660869566</v>
      </c>
      <c r="AP119" s="54">
        <v>3278671.12</v>
      </c>
      <c r="AQ119" s="54">
        <v>3377154.6830434781</v>
      </c>
      <c r="AR119" s="54">
        <v>1020060.88</v>
      </c>
      <c r="AS119" s="54">
        <v>1840005.48</v>
      </c>
      <c r="AT119" s="54">
        <v>571134.07000000007</v>
      </c>
      <c r="AU119" s="54"/>
      <c r="AV119" s="54">
        <v>3431200.43</v>
      </c>
      <c r="AW119" s="54">
        <v>11190231.84</v>
      </c>
      <c r="AX119" s="54">
        <v>624322.56000000006</v>
      </c>
      <c r="AY119" s="54">
        <v>255745.38999999998</v>
      </c>
      <c r="AZ119" s="54">
        <v>387840.08782608696</v>
      </c>
      <c r="BA119" s="54">
        <v>85900.83</v>
      </c>
      <c r="BB119" s="54">
        <v>117088.19</v>
      </c>
      <c r="BC119" s="54">
        <v>2681203.0500000003</v>
      </c>
      <c r="BD119" s="54">
        <v>1066519.05</v>
      </c>
      <c r="BE119" s="54">
        <v>2968358.5491304346</v>
      </c>
      <c r="BF119" s="54">
        <v>217844.51478260872</v>
      </c>
      <c r="BG119" s="54">
        <v>2916274.2603072464</v>
      </c>
      <c r="BH119" s="54">
        <v>22511328.322046373</v>
      </c>
      <c r="BI119" s="54">
        <v>923670.08333333326</v>
      </c>
      <c r="BJ119" s="54">
        <v>338046.47000000003</v>
      </c>
      <c r="BK119" s="54">
        <v>2137421.29</v>
      </c>
      <c r="BL119" s="54">
        <v>3399137.8433333333</v>
      </c>
      <c r="BM119" s="54">
        <v>403233.69</v>
      </c>
      <c r="BN119" s="54">
        <v>160895.31</v>
      </c>
      <c r="BO119" s="54">
        <v>9123439.2437126823</v>
      </c>
      <c r="BP119" s="54"/>
      <c r="BQ119" s="54"/>
      <c r="BR119" s="55"/>
    </row>
    <row r="120" spans="1:70">
      <c r="A120" t="s">
        <v>1</v>
      </c>
      <c r="B120">
        <v>12</v>
      </c>
      <c r="O120" s="49">
        <v>1697857.45</v>
      </c>
      <c r="P120" s="49">
        <v>94669.94</v>
      </c>
      <c r="Q120" s="49">
        <v>92615.98</v>
      </c>
      <c r="R120" s="49">
        <v>148097.41000000003</v>
      </c>
      <c r="S120" s="49">
        <v>19871.04</v>
      </c>
      <c r="T120" s="49">
        <v>26501.89</v>
      </c>
      <c r="U120" s="49">
        <v>562110.48</v>
      </c>
      <c r="V120" s="49"/>
      <c r="W120" s="49"/>
      <c r="X120" s="49">
        <v>79730.19</v>
      </c>
      <c r="Y120" s="60">
        <v>1023596.93</v>
      </c>
      <c r="Z120" s="49">
        <v>273117.66000000003</v>
      </c>
      <c r="AA120" s="59">
        <v>1794588.52</v>
      </c>
      <c r="AB120" s="59">
        <v>18481</v>
      </c>
      <c r="AC120" s="59">
        <v>126778.56999999999</v>
      </c>
      <c r="AD120" s="59">
        <v>14275.54</v>
      </c>
      <c r="AE120" s="59">
        <v>133847.94</v>
      </c>
      <c r="AF120" s="59">
        <v>32487.73</v>
      </c>
      <c r="AG120" s="59">
        <v>90409.09</v>
      </c>
      <c r="AH120" s="59">
        <v>276778.67999999993</v>
      </c>
      <c r="AI120" s="59">
        <v>335139.08999999997</v>
      </c>
      <c r="AJ120" s="59">
        <v>264554.23999999999</v>
      </c>
      <c r="AK120" s="52">
        <v>1807766.5</v>
      </c>
      <c r="AL120" s="52"/>
      <c r="AM120" s="52">
        <v>427917.69</v>
      </c>
      <c r="AN120" s="61">
        <v>2235684.19</v>
      </c>
      <c r="AO120" s="52">
        <v>0</v>
      </c>
      <c r="AP120" s="52">
        <v>195745.28999999998</v>
      </c>
      <c r="AQ120" s="52">
        <v>215656</v>
      </c>
      <c r="AR120" s="52">
        <v>2700</v>
      </c>
      <c r="AS120" s="52">
        <v>116690.68</v>
      </c>
      <c r="AT120" s="52">
        <v>153120.88</v>
      </c>
      <c r="AU120" s="52"/>
      <c r="AV120" s="61">
        <v>272511.56</v>
      </c>
      <c r="AW120" s="52">
        <v>1186498.6299999999</v>
      </c>
      <c r="AX120" s="52">
        <v>166772.46</v>
      </c>
      <c r="AY120" s="52">
        <v>187876.12</v>
      </c>
      <c r="AZ120" s="52">
        <v>0</v>
      </c>
      <c r="BA120" s="52">
        <v>15686.9</v>
      </c>
      <c r="BB120" s="52">
        <v>0</v>
      </c>
      <c r="BC120" s="52">
        <v>381435.59</v>
      </c>
      <c r="BD120" s="52">
        <v>94840.31</v>
      </c>
      <c r="BE120" s="52">
        <v>193498.19999999998</v>
      </c>
      <c r="BF120" s="52">
        <v>66507.19</v>
      </c>
      <c r="BG120" s="52">
        <v>703012.6100000001</v>
      </c>
      <c r="BH120" s="61">
        <v>2996128.0100000002</v>
      </c>
      <c r="BI120" s="52">
        <v>11568.33</v>
      </c>
      <c r="BJ120" s="52">
        <v>86691.89</v>
      </c>
      <c r="BK120" s="52">
        <v>225269.32</v>
      </c>
      <c r="BL120" s="61">
        <v>323529.54000000004</v>
      </c>
      <c r="BM120" s="62">
        <v>7410</v>
      </c>
      <c r="BN120" s="52">
        <v>0</v>
      </c>
      <c r="BO120" s="52">
        <v>1071464.1500000001</v>
      </c>
    </row>
    <row r="121" spans="1:70">
      <c r="A121" t="s">
        <v>2</v>
      </c>
      <c r="B121">
        <v>12</v>
      </c>
      <c r="O121" s="49">
        <v>1813261.21</v>
      </c>
      <c r="P121" s="49">
        <v>41678.61</v>
      </c>
      <c r="Q121" s="49">
        <v>89864.39</v>
      </c>
      <c r="R121" s="49">
        <v>89530.7</v>
      </c>
      <c r="S121" s="49">
        <v>28436.86</v>
      </c>
      <c r="T121" s="49">
        <v>41563.629999999997</v>
      </c>
      <c r="U121" s="49">
        <v>324118.23000000004</v>
      </c>
      <c r="V121" s="49"/>
      <c r="W121" s="49"/>
      <c r="X121" s="49">
        <v>70055.179999999993</v>
      </c>
      <c r="Y121" s="60">
        <v>685247.6</v>
      </c>
      <c r="Z121" s="49">
        <v>299781.43</v>
      </c>
      <c r="AA121" s="59">
        <v>732538.1</v>
      </c>
      <c r="AB121" s="59">
        <v>22797.23</v>
      </c>
      <c r="AC121" s="59">
        <v>120096.98</v>
      </c>
      <c r="AD121" s="59">
        <v>3276</v>
      </c>
      <c r="AE121" s="59">
        <v>35239.339999999997</v>
      </c>
      <c r="AF121" s="59">
        <v>45343.44</v>
      </c>
      <c r="AG121" s="59">
        <v>2681</v>
      </c>
      <c r="AH121" s="59">
        <v>78055.87</v>
      </c>
      <c r="AI121" s="59">
        <v>160435.64000000001</v>
      </c>
      <c r="AJ121" s="59">
        <v>384965.89</v>
      </c>
      <c r="AK121" s="52">
        <v>552450.80000000005</v>
      </c>
      <c r="AL121" s="52"/>
      <c r="AM121" s="52">
        <v>54269.37</v>
      </c>
      <c r="AN121" s="61">
        <v>606720.16999999993</v>
      </c>
      <c r="AO121" s="52">
        <v>590536</v>
      </c>
      <c r="AP121" s="52">
        <v>380593.78</v>
      </c>
      <c r="AQ121" s="52">
        <v>390829.4</v>
      </c>
      <c r="AR121" s="52">
        <v>68582</v>
      </c>
      <c r="AS121" s="52">
        <v>293879.63</v>
      </c>
      <c r="AT121" s="52">
        <v>142507.29</v>
      </c>
      <c r="AU121" s="52"/>
      <c r="AV121" s="61">
        <v>504968.92</v>
      </c>
      <c r="AW121" s="52">
        <v>587042.91</v>
      </c>
      <c r="AX121" s="52">
        <v>33875</v>
      </c>
      <c r="AY121" s="52">
        <v>14285</v>
      </c>
      <c r="AZ121" s="52">
        <v>57148.92</v>
      </c>
      <c r="BA121" s="52">
        <v>7449</v>
      </c>
      <c r="BB121" s="52">
        <v>5900</v>
      </c>
      <c r="BC121" s="52">
        <v>4206.7299999999996</v>
      </c>
      <c r="BD121" s="52">
        <v>96313.34</v>
      </c>
      <c r="BE121" s="52">
        <v>81881.19</v>
      </c>
      <c r="BF121" s="52">
        <v>0</v>
      </c>
      <c r="BG121" s="52">
        <v>583823.5</v>
      </c>
      <c r="BH121" s="61">
        <v>1471925.5899999999</v>
      </c>
      <c r="BI121" s="52">
        <v>77460.75</v>
      </c>
      <c r="BJ121" s="52">
        <v>16583</v>
      </c>
      <c r="BK121" s="52">
        <v>135371.28</v>
      </c>
      <c r="BL121" s="61">
        <v>229415.03</v>
      </c>
      <c r="BM121" s="62">
        <v>23497</v>
      </c>
      <c r="BN121" s="52">
        <v>90000</v>
      </c>
      <c r="BO121" s="52">
        <v>826796.76</v>
      </c>
    </row>
    <row r="122" spans="1:70">
      <c r="A122" t="s">
        <v>3</v>
      </c>
      <c r="B122">
        <v>18</v>
      </c>
      <c r="O122" s="49">
        <v>1382576.0184057974</v>
      </c>
      <c r="P122" s="49">
        <v>386281.34434782615</v>
      </c>
      <c r="Q122" s="49">
        <v>95814.910434782607</v>
      </c>
      <c r="R122" s="49">
        <v>62992.932173913039</v>
      </c>
      <c r="S122" s="49">
        <v>47178.873478260866</v>
      </c>
      <c r="T122" s="49">
        <v>43912.64608695652</v>
      </c>
      <c r="U122" s="49">
        <v>56260.54217391304</v>
      </c>
      <c r="V122" s="49"/>
      <c r="W122" s="49"/>
      <c r="X122" s="49">
        <v>46688.246956521747</v>
      </c>
      <c r="Y122" s="60">
        <v>739129.49565217388</v>
      </c>
      <c r="Z122" s="49">
        <v>137817.8708695652</v>
      </c>
      <c r="AA122" s="59">
        <v>729744.57260869595</v>
      </c>
      <c r="AB122" s="59">
        <v>824.44</v>
      </c>
      <c r="AC122" s="59">
        <v>63993.07304347826</v>
      </c>
      <c r="AD122" s="59">
        <v>120</v>
      </c>
      <c r="AE122" s="59">
        <v>8733.99</v>
      </c>
      <c r="AF122" s="59">
        <v>101</v>
      </c>
      <c r="AG122" s="59">
        <v>34361.699999999997</v>
      </c>
      <c r="AH122" s="59">
        <v>46803.043043478261</v>
      </c>
      <c r="AI122" s="59">
        <v>160612.20565217393</v>
      </c>
      <c r="AJ122" s="59">
        <v>153871.42217391304</v>
      </c>
      <c r="AK122" s="52">
        <v>1339855.4652173913</v>
      </c>
      <c r="AL122" s="52"/>
      <c r="AM122" s="52">
        <v>131573.56</v>
      </c>
      <c r="AN122" s="61">
        <v>1471429.0252173913</v>
      </c>
      <c r="AO122" s="52">
        <v>215583.82608695654</v>
      </c>
      <c r="AP122" s="52">
        <v>563424.15</v>
      </c>
      <c r="AQ122" s="52">
        <v>289096.90304347826</v>
      </c>
      <c r="AR122" s="52">
        <v>0</v>
      </c>
      <c r="AS122" s="52">
        <v>33463</v>
      </c>
      <c r="AT122" s="52">
        <v>9981.5400000000009</v>
      </c>
      <c r="AU122" s="52"/>
      <c r="AV122" s="61">
        <v>43444.54</v>
      </c>
      <c r="AW122" s="52">
        <v>0</v>
      </c>
      <c r="AX122" s="52">
        <v>0</v>
      </c>
      <c r="AY122" s="52">
        <v>0</v>
      </c>
      <c r="AZ122" s="52">
        <v>193962.10782608695</v>
      </c>
      <c r="BA122" s="52">
        <v>18519</v>
      </c>
      <c r="BB122" s="52">
        <v>95686</v>
      </c>
      <c r="BC122" s="52">
        <v>0</v>
      </c>
      <c r="BD122" s="52">
        <v>127404.9</v>
      </c>
      <c r="BE122" s="52">
        <v>184817.9091304348</v>
      </c>
      <c r="BF122" s="52">
        <v>79391.434782608703</v>
      </c>
      <c r="BG122" s="52">
        <v>41631.370000000003</v>
      </c>
      <c r="BH122" s="61">
        <v>741412.72173913033</v>
      </c>
      <c r="BI122" s="52">
        <v>0</v>
      </c>
      <c r="BJ122" s="52">
        <v>11256.880000000001</v>
      </c>
      <c r="BK122" s="52">
        <v>173133.95</v>
      </c>
      <c r="BL122" s="61">
        <v>184390.83000000002</v>
      </c>
      <c r="BM122" s="62">
        <v>38590.400000000001</v>
      </c>
      <c r="BN122" s="52">
        <v>13264.18</v>
      </c>
      <c r="BO122" s="52">
        <v>382532.46608695644</v>
      </c>
    </row>
    <row r="123" spans="1:70">
      <c r="A123" t="s">
        <v>4</v>
      </c>
      <c r="B123">
        <v>25</v>
      </c>
      <c r="O123" s="49">
        <v>6129752.5599999996</v>
      </c>
      <c r="P123" s="49">
        <v>459746.81999999995</v>
      </c>
      <c r="Q123" s="49">
        <v>495865.59999999998</v>
      </c>
      <c r="R123" s="49">
        <v>683411.6372378557</v>
      </c>
      <c r="S123" s="49">
        <v>108211.5637018494</v>
      </c>
      <c r="T123" s="49">
        <v>105199.24982642202</v>
      </c>
      <c r="U123" s="49">
        <v>304315.98156854429</v>
      </c>
      <c r="V123" s="49"/>
      <c r="W123" s="49"/>
      <c r="X123" s="49">
        <v>246360.56902345049</v>
      </c>
      <c r="Y123" s="60">
        <v>2403111.4213581216</v>
      </c>
      <c r="Z123" s="49">
        <v>1779068.47</v>
      </c>
      <c r="AA123" s="59">
        <v>8842185.8807999995</v>
      </c>
      <c r="AB123" s="59">
        <v>14868.77</v>
      </c>
      <c r="AC123" s="59">
        <v>825110.94000000006</v>
      </c>
      <c r="AD123" s="59">
        <v>32646.720000000001</v>
      </c>
      <c r="AE123" s="59">
        <v>241871.48172051786</v>
      </c>
      <c r="AF123" s="59">
        <v>116947.29000000001</v>
      </c>
      <c r="AG123" s="59">
        <v>115104.74129999999</v>
      </c>
      <c r="AH123" s="59">
        <v>254246.03713081279</v>
      </c>
      <c r="AI123" s="59">
        <v>336624.75809999998</v>
      </c>
      <c r="AJ123" s="59">
        <v>2098180.4074743949</v>
      </c>
      <c r="AK123" s="52">
        <v>3898138.2</v>
      </c>
      <c r="AL123" s="52"/>
      <c r="AM123" s="52">
        <v>284093.15000000002</v>
      </c>
      <c r="AN123" s="61">
        <v>4182231.3499999996</v>
      </c>
      <c r="AO123" s="52">
        <v>272250</v>
      </c>
      <c r="AP123" s="52">
        <v>844875.9</v>
      </c>
      <c r="AQ123" s="52">
        <v>1766042.11</v>
      </c>
      <c r="AR123" s="52">
        <v>547090</v>
      </c>
      <c r="AS123" s="52">
        <v>889924.03</v>
      </c>
      <c r="AT123" s="52">
        <v>103082.91</v>
      </c>
      <c r="AU123" s="52"/>
      <c r="AV123" s="61">
        <v>1540096.94</v>
      </c>
      <c r="AW123" s="52">
        <v>8646251.9000000004</v>
      </c>
      <c r="AX123" s="52">
        <v>259902</v>
      </c>
      <c r="AY123" s="52">
        <v>0</v>
      </c>
      <c r="AZ123" s="52">
        <v>4095</v>
      </c>
      <c r="BA123" s="52">
        <v>32500</v>
      </c>
      <c r="BB123" s="52">
        <v>1771</v>
      </c>
      <c r="BC123" s="52">
        <v>2144951.98</v>
      </c>
      <c r="BD123" s="52">
        <v>644085</v>
      </c>
      <c r="BE123" s="52">
        <v>777873.1100000001</v>
      </c>
      <c r="BF123" s="52">
        <v>15450</v>
      </c>
      <c r="BG123" s="52">
        <v>775989.50030724565</v>
      </c>
      <c r="BH123" s="61">
        <v>13302869.490307244</v>
      </c>
      <c r="BI123" s="52">
        <v>455281.33333333331</v>
      </c>
      <c r="BJ123" s="52">
        <v>75997.56</v>
      </c>
      <c r="BK123" s="52">
        <v>620524</v>
      </c>
      <c r="BL123" s="61">
        <v>1151802.8933333333</v>
      </c>
      <c r="BM123" s="62">
        <v>194121</v>
      </c>
      <c r="BN123" s="52">
        <v>24329.39</v>
      </c>
      <c r="BO123" s="52">
        <v>4535986.6276257252</v>
      </c>
    </row>
    <row r="124" spans="1:70">
      <c r="A124" t="s">
        <v>5</v>
      </c>
      <c r="B124">
        <v>13</v>
      </c>
      <c r="O124" s="49">
        <v>2984466.5500000003</v>
      </c>
      <c r="P124" s="49">
        <v>189028.00999999998</v>
      </c>
      <c r="Q124" s="49">
        <v>68113.899999999994</v>
      </c>
      <c r="R124" s="49">
        <v>47323.630000000005</v>
      </c>
      <c r="S124" s="49">
        <v>45140.29</v>
      </c>
      <c r="T124" s="49">
        <v>43311.63</v>
      </c>
      <c r="U124" s="49">
        <v>64453.36</v>
      </c>
      <c r="V124" s="49"/>
      <c r="W124" s="49"/>
      <c r="X124" s="49">
        <v>73503.45</v>
      </c>
      <c r="Y124" s="60">
        <v>530874.27</v>
      </c>
      <c r="Z124" s="49">
        <v>280761.63</v>
      </c>
      <c r="AA124" s="59">
        <v>3671492.77</v>
      </c>
      <c r="AB124" s="59">
        <v>15941.9</v>
      </c>
      <c r="AC124" s="59">
        <v>333971.53000000003</v>
      </c>
      <c r="AD124" s="59">
        <v>1537</v>
      </c>
      <c r="AE124" s="59">
        <v>35991.03</v>
      </c>
      <c r="AF124" s="59">
        <v>301669.83</v>
      </c>
      <c r="AG124" s="59">
        <v>90375.25</v>
      </c>
      <c r="AH124" s="59">
        <v>377323.9</v>
      </c>
      <c r="AI124" s="59">
        <v>399267.8</v>
      </c>
      <c r="AJ124" s="59">
        <v>1162925.95</v>
      </c>
      <c r="AK124" s="52">
        <v>3381884.66</v>
      </c>
      <c r="AL124" s="52"/>
      <c r="AM124" s="52">
        <v>155165.70000000001</v>
      </c>
      <c r="AN124" s="61">
        <v>3537050.36</v>
      </c>
      <c r="AO124" s="52">
        <v>43323.64</v>
      </c>
      <c r="AP124" s="52">
        <v>1219172</v>
      </c>
      <c r="AQ124" s="52">
        <v>449845</v>
      </c>
      <c r="AR124" s="52">
        <v>34437</v>
      </c>
      <c r="AS124" s="52">
        <v>201281</v>
      </c>
      <c r="AT124" s="52">
        <v>24167</v>
      </c>
      <c r="AU124" s="52"/>
      <c r="AV124" s="61">
        <v>259885</v>
      </c>
      <c r="AW124" s="52">
        <v>730458.89</v>
      </c>
      <c r="AX124" s="52">
        <v>115181.2</v>
      </c>
      <c r="AY124" s="52">
        <v>44297.99</v>
      </c>
      <c r="AZ124" s="52">
        <v>126525.06</v>
      </c>
      <c r="BA124" s="52">
        <v>1975</v>
      </c>
      <c r="BB124" s="52">
        <v>0</v>
      </c>
      <c r="BC124" s="52">
        <v>133159</v>
      </c>
      <c r="BD124" s="52">
        <v>81908</v>
      </c>
      <c r="BE124" s="52">
        <v>1277749</v>
      </c>
      <c r="BF124" s="52">
        <v>355</v>
      </c>
      <c r="BG124" s="52">
        <v>735249.4</v>
      </c>
      <c r="BH124" s="61">
        <v>3246858.5400000005</v>
      </c>
      <c r="BI124" s="52">
        <v>351918</v>
      </c>
      <c r="BJ124" s="52">
        <v>116209.24</v>
      </c>
      <c r="BK124" s="52">
        <v>845728</v>
      </c>
      <c r="BL124" s="61">
        <v>1313855.24</v>
      </c>
      <c r="BM124" s="62">
        <v>26670.3</v>
      </c>
      <c r="BN124" s="52">
        <v>22931.74</v>
      </c>
      <c r="BO124" s="52">
        <v>1964856.6600000001</v>
      </c>
    </row>
    <row r="125" spans="1:70">
      <c r="A125" t="s">
        <v>6</v>
      </c>
      <c r="B125">
        <v>5</v>
      </c>
      <c r="O125" s="49">
        <v>267821.06</v>
      </c>
      <c r="P125" s="49">
        <v>42248.800000000003</v>
      </c>
      <c r="Q125" s="49">
        <v>4903.93</v>
      </c>
      <c r="R125" s="49">
        <v>4496.21</v>
      </c>
      <c r="S125" s="49">
        <v>5137.41</v>
      </c>
      <c r="T125" s="49">
        <v>3274.07</v>
      </c>
      <c r="U125" s="49">
        <v>13442.89</v>
      </c>
      <c r="V125" s="49"/>
      <c r="W125" s="49"/>
      <c r="X125" s="49">
        <v>6684.23</v>
      </c>
      <c r="Y125" s="60">
        <v>80187.540000000008</v>
      </c>
      <c r="Z125" s="49">
        <v>30144.15</v>
      </c>
      <c r="AA125" s="59">
        <v>173138.45</v>
      </c>
      <c r="AB125" s="59">
        <v>1010</v>
      </c>
      <c r="AC125" s="59">
        <v>12520.83</v>
      </c>
      <c r="AD125" s="59">
        <v>0</v>
      </c>
      <c r="AE125" s="59">
        <v>86.65</v>
      </c>
      <c r="AF125" s="59">
        <v>26833</v>
      </c>
      <c r="AG125" s="59">
        <v>1195</v>
      </c>
      <c r="AH125" s="59">
        <v>34833.760000000002</v>
      </c>
      <c r="AI125" s="59">
        <v>11274.31</v>
      </c>
      <c r="AJ125" s="59">
        <v>26411.39</v>
      </c>
      <c r="AK125" s="52">
        <v>331777</v>
      </c>
      <c r="AL125" s="52"/>
      <c r="AM125" s="52">
        <v>60006.5</v>
      </c>
      <c r="AN125" s="61">
        <v>391783.5</v>
      </c>
      <c r="AO125" s="52">
        <v>0</v>
      </c>
      <c r="AP125" s="52">
        <v>500</v>
      </c>
      <c r="AQ125" s="52">
        <v>55469.61</v>
      </c>
      <c r="AR125" s="52">
        <v>6753.88</v>
      </c>
      <c r="AS125" s="52">
        <v>6275</v>
      </c>
      <c r="AT125" s="52">
        <v>3080</v>
      </c>
      <c r="AU125" s="52"/>
      <c r="AV125" s="61">
        <v>16108.880000000001</v>
      </c>
      <c r="AW125" s="52">
        <v>11126.42</v>
      </c>
      <c r="AX125" s="52">
        <v>500</v>
      </c>
      <c r="AY125" s="52">
        <v>9286.2800000000007</v>
      </c>
      <c r="AZ125" s="52">
        <v>2050</v>
      </c>
      <c r="BA125" s="52">
        <v>0</v>
      </c>
      <c r="BB125" s="52">
        <v>0</v>
      </c>
      <c r="BC125" s="52">
        <v>0</v>
      </c>
      <c r="BD125" s="52">
        <v>7140</v>
      </c>
      <c r="BE125" s="52">
        <v>43637.279999999999</v>
      </c>
      <c r="BF125" s="52">
        <v>1092</v>
      </c>
      <c r="BG125" s="52">
        <v>18951.669999999998</v>
      </c>
      <c r="BH125" s="61">
        <v>93783.65</v>
      </c>
      <c r="BI125" s="52">
        <v>0</v>
      </c>
      <c r="BJ125" s="52">
        <v>1514.35</v>
      </c>
      <c r="BK125" s="52">
        <v>124432.73999999999</v>
      </c>
      <c r="BL125" s="61">
        <v>125947.09</v>
      </c>
      <c r="BM125" s="62">
        <v>7389.39</v>
      </c>
      <c r="BN125" s="52">
        <v>1200</v>
      </c>
      <c r="BO125" s="52">
        <v>93680.95</v>
      </c>
    </row>
    <row r="126" spans="1:70">
      <c r="A126" t="s">
        <v>7</v>
      </c>
      <c r="B126">
        <v>4</v>
      </c>
      <c r="O126" s="49">
        <v>475695.9</v>
      </c>
      <c r="P126" s="49">
        <v>27713.599999999999</v>
      </c>
      <c r="Q126" s="49">
        <v>12038.84</v>
      </c>
      <c r="R126" s="49">
        <v>16836.84</v>
      </c>
      <c r="S126" s="49">
        <v>15659.31</v>
      </c>
      <c r="T126" s="49">
        <v>29263.03</v>
      </c>
      <c r="U126" s="49">
        <v>19419.2</v>
      </c>
      <c r="V126" s="49"/>
      <c r="W126" s="49"/>
      <c r="X126" s="49">
        <v>6518.8</v>
      </c>
      <c r="Y126" s="60">
        <v>127449.62</v>
      </c>
      <c r="Z126" s="49">
        <v>29498.489999999998</v>
      </c>
      <c r="AA126" s="59">
        <v>773179.45</v>
      </c>
      <c r="AB126" s="59">
        <v>0</v>
      </c>
      <c r="AC126" s="59">
        <v>35576.420000000006</v>
      </c>
      <c r="AD126" s="59">
        <v>0</v>
      </c>
      <c r="AE126" s="59">
        <v>11711.57</v>
      </c>
      <c r="AF126" s="59">
        <v>16951.41</v>
      </c>
      <c r="AG126" s="59">
        <v>22732.22</v>
      </c>
      <c r="AH126" s="59">
        <v>45971.96</v>
      </c>
      <c r="AI126" s="59">
        <v>168654.56</v>
      </c>
      <c r="AJ126" s="59">
        <v>59876</v>
      </c>
      <c r="AK126" s="52">
        <v>304008</v>
      </c>
      <c r="AL126" s="52"/>
      <c r="AM126" s="52">
        <v>10198</v>
      </c>
      <c r="AN126" s="61">
        <v>314206</v>
      </c>
      <c r="AO126" s="52">
        <v>315981.90000000002</v>
      </c>
      <c r="AP126" s="52">
        <v>0</v>
      </c>
      <c r="AQ126" s="52">
        <v>45615.119999999995</v>
      </c>
      <c r="AR126" s="52">
        <v>360498</v>
      </c>
      <c r="AS126" s="52">
        <v>272530.79000000004</v>
      </c>
      <c r="AT126" s="52">
        <v>135194.45000000001</v>
      </c>
      <c r="AU126" s="52"/>
      <c r="AV126" s="61">
        <v>768223.24</v>
      </c>
      <c r="AW126" s="52">
        <v>24326.09</v>
      </c>
      <c r="AX126" s="52">
        <v>4263.83</v>
      </c>
      <c r="AY126" s="52">
        <v>0</v>
      </c>
      <c r="AZ126" s="52">
        <v>0</v>
      </c>
      <c r="BA126" s="52">
        <v>9770.93</v>
      </c>
      <c r="BB126" s="52">
        <v>13731.19</v>
      </c>
      <c r="BC126" s="52">
        <v>17449.75</v>
      </c>
      <c r="BD126" s="52">
        <v>6937.5</v>
      </c>
      <c r="BE126" s="52">
        <v>117772.86</v>
      </c>
      <c r="BF126" s="52">
        <v>43358.39</v>
      </c>
      <c r="BG126" s="52">
        <v>29760.370000000003</v>
      </c>
      <c r="BH126" s="61">
        <v>267370.91000000003</v>
      </c>
      <c r="BI126" s="52">
        <v>21450</v>
      </c>
      <c r="BJ126" s="52">
        <v>9742.26</v>
      </c>
      <c r="BK126" s="52">
        <v>0</v>
      </c>
      <c r="BL126" s="61">
        <v>31192.260000000002</v>
      </c>
      <c r="BM126" s="62">
        <v>0</v>
      </c>
      <c r="BN126" s="52">
        <v>9170</v>
      </c>
      <c r="BO126" s="52">
        <v>169790.24</v>
      </c>
    </row>
    <row r="127" spans="1:70">
      <c r="A127" t="s">
        <v>8</v>
      </c>
      <c r="B127">
        <v>4</v>
      </c>
      <c r="O127" s="49">
        <v>387143.51</v>
      </c>
      <c r="P127" s="49">
        <v>32469.579999999998</v>
      </c>
      <c r="Q127" s="49">
        <v>15458.779999999999</v>
      </c>
      <c r="R127" s="49">
        <v>63074.91</v>
      </c>
      <c r="S127" s="49">
        <v>11307.81</v>
      </c>
      <c r="T127" s="49">
        <v>7438.04</v>
      </c>
      <c r="U127" s="49">
        <v>16132.470000000001</v>
      </c>
      <c r="V127" s="49"/>
      <c r="W127" s="49"/>
      <c r="X127" s="49">
        <v>23984.770000000004</v>
      </c>
      <c r="Y127" s="60">
        <v>169866.36000000002</v>
      </c>
      <c r="Z127" s="49">
        <v>29577.410000000003</v>
      </c>
      <c r="AA127" s="59">
        <v>697280.24</v>
      </c>
      <c r="AB127" s="59">
        <v>1290</v>
      </c>
      <c r="AC127" s="59">
        <v>16327.76</v>
      </c>
      <c r="AD127" s="59">
        <v>0</v>
      </c>
      <c r="AE127" s="59">
        <v>365.84</v>
      </c>
      <c r="AF127" s="59">
        <v>5893</v>
      </c>
      <c r="AG127" s="59">
        <v>3351.24</v>
      </c>
      <c r="AH127" s="59">
        <v>7747.67</v>
      </c>
      <c r="AI127" s="59">
        <v>73991.070000000007</v>
      </c>
      <c r="AJ127" s="59">
        <v>35999.229999999996</v>
      </c>
      <c r="AK127" s="52">
        <v>320404.25</v>
      </c>
      <c r="AL127" s="52"/>
      <c r="AM127" s="52">
        <v>143419.95000000001</v>
      </c>
      <c r="AN127" s="61">
        <v>463824.2</v>
      </c>
      <c r="AO127" s="52">
        <v>0</v>
      </c>
      <c r="AP127" s="52">
        <v>74360</v>
      </c>
      <c r="AQ127" s="52">
        <v>164600.54</v>
      </c>
      <c r="AR127" s="52">
        <v>0</v>
      </c>
      <c r="AS127" s="52">
        <v>25961.35</v>
      </c>
      <c r="AT127" s="52">
        <v>0</v>
      </c>
      <c r="AU127" s="52"/>
      <c r="AV127" s="61">
        <v>25961.35</v>
      </c>
      <c r="AW127" s="52">
        <v>4527</v>
      </c>
      <c r="AX127" s="52">
        <v>43828.07</v>
      </c>
      <c r="AY127" s="52">
        <v>0</v>
      </c>
      <c r="AZ127" s="52">
        <v>4059</v>
      </c>
      <c r="BA127" s="52">
        <v>0</v>
      </c>
      <c r="BB127" s="52">
        <v>0</v>
      </c>
      <c r="BC127" s="52">
        <v>0</v>
      </c>
      <c r="BD127" s="52">
        <v>7890</v>
      </c>
      <c r="BE127" s="52">
        <v>291129</v>
      </c>
      <c r="BF127" s="52">
        <v>11690.5</v>
      </c>
      <c r="BG127" s="52">
        <v>27855.84</v>
      </c>
      <c r="BH127" s="61">
        <v>390979.41000000003</v>
      </c>
      <c r="BI127" s="52">
        <v>5991.67</v>
      </c>
      <c r="BJ127" s="52">
        <v>20051.29</v>
      </c>
      <c r="BK127" s="52">
        <v>12962</v>
      </c>
      <c r="BL127" s="61">
        <v>39004.959999999999</v>
      </c>
      <c r="BM127" s="62">
        <v>105555.6</v>
      </c>
      <c r="BN127" s="52">
        <v>0</v>
      </c>
      <c r="BO127" s="52">
        <v>78331.39</v>
      </c>
    </row>
    <row r="128" spans="1:70">
      <c r="A128" t="s">
        <v>9</v>
      </c>
      <c r="B128">
        <v>39</v>
      </c>
      <c r="O128" s="49">
        <v>1431330.2500000002</v>
      </c>
      <c r="P128" s="49">
        <v>276221.84000000003</v>
      </c>
      <c r="Q128" s="49">
        <v>85099.14</v>
      </c>
      <c r="R128" s="49">
        <v>74575.83</v>
      </c>
      <c r="S128" s="49">
        <v>47591.18</v>
      </c>
      <c r="T128" s="49">
        <v>45348.53</v>
      </c>
      <c r="U128" s="49">
        <v>81436.05</v>
      </c>
      <c r="V128" s="49"/>
      <c r="W128" s="49"/>
      <c r="X128" s="49">
        <v>63823.3</v>
      </c>
      <c r="Y128" s="60">
        <v>674095.87</v>
      </c>
      <c r="Z128" s="49">
        <v>196232.39</v>
      </c>
      <c r="AA128" s="59">
        <v>1101609.0999999999</v>
      </c>
      <c r="AB128" s="59">
        <v>19282.900000000001</v>
      </c>
      <c r="AC128" s="59">
        <v>119312.4</v>
      </c>
      <c r="AD128" s="59">
        <v>18069</v>
      </c>
      <c r="AE128" s="59">
        <v>13431.91</v>
      </c>
      <c r="AF128" s="59">
        <v>105353.25</v>
      </c>
      <c r="AG128" s="59">
        <v>27849.17</v>
      </c>
      <c r="AH128" s="59">
        <v>240492.78</v>
      </c>
      <c r="AI128" s="59">
        <v>154734.6</v>
      </c>
      <c r="AJ128" s="59">
        <v>225826.88</v>
      </c>
      <c r="AK128" s="52">
        <v>1781026.75</v>
      </c>
      <c r="AL128" s="52"/>
      <c r="AM128" s="52">
        <v>213286.38</v>
      </c>
      <c r="AN128" s="61">
        <v>1994313.1300000001</v>
      </c>
      <c r="AO128" s="52">
        <v>23297</v>
      </c>
      <c r="AP128" s="52">
        <v>86901.18</v>
      </c>
      <c r="AQ128" s="52">
        <v>450746.64</v>
      </c>
      <c r="AR128" s="52">
        <v>36900.879999999997</v>
      </c>
      <c r="AS128" s="52">
        <v>116929.68</v>
      </c>
      <c r="AT128" s="52">
        <v>76838.28</v>
      </c>
      <c r="AU128" s="52"/>
      <c r="AV128" s="61">
        <v>230668.84000000003</v>
      </c>
      <c r="AW128" s="52">
        <v>131774.93999999997</v>
      </c>
      <c r="AX128" s="52">
        <v>81211.070000000007</v>
      </c>
      <c r="AY128" s="52">
        <v>15167.84</v>
      </c>
      <c r="AZ128" s="52">
        <v>202376.82</v>
      </c>
      <c r="BA128" s="52">
        <v>28121</v>
      </c>
      <c r="BB128" s="52">
        <v>39248</v>
      </c>
      <c r="BC128" s="52">
        <v>2760.73</v>
      </c>
      <c r="BD128" s="52">
        <v>172153.24</v>
      </c>
      <c r="BE128" s="52">
        <v>215105.19999999998</v>
      </c>
      <c r="BF128" s="52">
        <v>52499</v>
      </c>
      <c r="BG128" s="52">
        <v>69163.5</v>
      </c>
      <c r="BH128" s="61">
        <v>1009581.3400000001</v>
      </c>
      <c r="BI128" s="52">
        <v>70036</v>
      </c>
      <c r="BJ128" s="52">
        <v>47899.43</v>
      </c>
      <c r="BK128" s="52">
        <v>255271.95</v>
      </c>
      <c r="BL128" s="61">
        <v>373207.38</v>
      </c>
      <c r="BM128" s="62">
        <v>162807.29999999999</v>
      </c>
      <c r="BN128" s="52">
        <v>106017</v>
      </c>
      <c r="BO128" s="52">
        <v>741185.02999999991</v>
      </c>
    </row>
    <row r="129" spans="1:67">
      <c r="A129" t="s">
        <v>10</v>
      </c>
      <c r="B129">
        <v>42</v>
      </c>
      <c r="O129" s="49">
        <v>5809794.9884057976</v>
      </c>
      <c r="P129" s="49">
        <v>807449.26434782601</v>
      </c>
      <c r="Q129" s="49">
        <v>235669.83043478261</v>
      </c>
      <c r="R129" s="49">
        <v>273635.54217391304</v>
      </c>
      <c r="S129" s="49">
        <v>127849.40347826087</v>
      </c>
      <c r="T129" s="49">
        <v>140303.1260869565</v>
      </c>
      <c r="U129" s="49">
        <v>247645.62217391309</v>
      </c>
      <c r="V129" s="49"/>
      <c r="W129" s="49"/>
      <c r="X129" s="49">
        <v>206813.5269565217</v>
      </c>
      <c r="Y129" s="60">
        <v>2039366.3156521739</v>
      </c>
      <c r="Z129" s="49">
        <v>1083938.0408695652</v>
      </c>
      <c r="AA129" s="59">
        <v>4149547.2426086958</v>
      </c>
      <c r="AB129" s="59">
        <v>51609.439999999995</v>
      </c>
      <c r="AC129" s="59">
        <v>568070.83304347843</v>
      </c>
      <c r="AD129" s="59">
        <v>14610</v>
      </c>
      <c r="AE129" s="59">
        <v>72764.260000000009</v>
      </c>
      <c r="AF129" s="59">
        <v>160466.79</v>
      </c>
      <c r="AG129" s="59">
        <v>162708.43000000002</v>
      </c>
      <c r="AH129" s="59">
        <v>578717.81304347841</v>
      </c>
      <c r="AI129" s="59">
        <v>638258.31565217394</v>
      </c>
      <c r="AJ129" s="59">
        <v>1466847.9421739129</v>
      </c>
      <c r="AK129" s="52">
        <v>4004535.1652173917</v>
      </c>
      <c r="AL129" s="52"/>
      <c r="AM129" s="52">
        <v>855105.46</v>
      </c>
      <c r="AN129" s="61">
        <v>4859640.6252173912</v>
      </c>
      <c r="AO129" s="52">
        <v>1414378.3660869566</v>
      </c>
      <c r="AP129" s="52">
        <v>1530922.05</v>
      </c>
      <c r="AQ129" s="52">
        <v>1149678.0430434784</v>
      </c>
      <c r="AR129" s="52">
        <v>297332</v>
      </c>
      <c r="AS129" s="52">
        <v>874180.37999999989</v>
      </c>
      <c r="AT129" s="52">
        <v>468228.79000000004</v>
      </c>
      <c r="AU129" s="52"/>
      <c r="AV129" s="61">
        <v>1639741.1699999997</v>
      </c>
      <c r="AW129" s="52">
        <v>1286559.52</v>
      </c>
      <c r="AX129" s="52">
        <v>180934.19</v>
      </c>
      <c r="AY129" s="52">
        <v>240577.55</v>
      </c>
      <c r="AZ129" s="52">
        <v>183528.26782608696</v>
      </c>
      <c r="BA129" s="52">
        <v>9592.93</v>
      </c>
      <c r="BB129" s="52">
        <v>66831.19</v>
      </c>
      <c r="BC129" s="52">
        <v>532186.03</v>
      </c>
      <c r="BD129" s="52">
        <v>398459</v>
      </c>
      <c r="BE129" s="52">
        <v>922968.07913043478</v>
      </c>
      <c r="BF129" s="52">
        <v>132025.51478260869</v>
      </c>
      <c r="BG129" s="52">
        <v>880620.07999999984</v>
      </c>
      <c r="BH129" s="61">
        <v>4834282.3517391309</v>
      </c>
      <c r="BI129" s="52">
        <v>270411.42000000004</v>
      </c>
      <c r="BJ129" s="52">
        <v>92446.34</v>
      </c>
      <c r="BK129" s="52">
        <v>794237.97</v>
      </c>
      <c r="BL129" s="61">
        <v>1157095.73</v>
      </c>
      <c r="BM129" s="62">
        <v>154595.39000000001</v>
      </c>
      <c r="BN129" s="52">
        <v>31946.57</v>
      </c>
      <c r="BO129" s="52">
        <v>3431195.9260869562</v>
      </c>
    </row>
    <row r="130" spans="1:67">
      <c r="A130" t="s">
        <v>11</v>
      </c>
      <c r="B130">
        <v>12</v>
      </c>
      <c r="O130" s="49">
        <v>7897449.0200000005</v>
      </c>
      <c r="P130" s="49">
        <v>190165.59999999998</v>
      </c>
      <c r="Q130" s="49">
        <v>553907.36</v>
      </c>
      <c r="R130" s="49">
        <v>767552.89723785559</v>
      </c>
      <c r="S130" s="49">
        <v>105502.57370184943</v>
      </c>
      <c r="T130" s="49">
        <v>114812.52982642202</v>
      </c>
      <c r="U130" s="49">
        <v>1031171.4815685443</v>
      </c>
      <c r="V130" s="49"/>
      <c r="W130" s="49"/>
      <c r="X130" s="49">
        <v>282888.60902345052</v>
      </c>
      <c r="Y130" s="60">
        <v>3046001.0513581219</v>
      </c>
      <c r="Z130" s="49">
        <v>1579596.68</v>
      </c>
      <c r="AA130" s="59">
        <v>12162991.640800001</v>
      </c>
      <c r="AB130" s="59">
        <v>4321</v>
      </c>
      <c r="AC130" s="59">
        <v>846992.87</v>
      </c>
      <c r="AD130" s="59">
        <v>19176.260000000002</v>
      </c>
      <c r="AE130" s="59">
        <v>381651.67172051792</v>
      </c>
      <c r="AF130" s="59">
        <v>280406.65999999997</v>
      </c>
      <c r="AG130" s="59">
        <v>169652.64130000002</v>
      </c>
      <c r="AH130" s="59">
        <v>302550.32713081286</v>
      </c>
      <c r="AI130" s="59">
        <v>853006.51809999999</v>
      </c>
      <c r="AJ130" s="59">
        <v>2494109.7074743952</v>
      </c>
      <c r="AK130" s="52">
        <v>6150722.96</v>
      </c>
      <c r="AL130" s="52"/>
      <c r="AM130" s="52">
        <v>198252.08000000002</v>
      </c>
      <c r="AN130" s="61">
        <v>6348975.0399999991</v>
      </c>
      <c r="AO130" s="52">
        <v>0</v>
      </c>
      <c r="AP130" s="52">
        <v>1660847.8900000001</v>
      </c>
      <c r="AQ130" s="52">
        <v>1776730</v>
      </c>
      <c r="AR130" s="52">
        <v>685828</v>
      </c>
      <c r="AS130" s="52">
        <v>848895.42</v>
      </c>
      <c r="AT130" s="52">
        <v>26067</v>
      </c>
      <c r="AU130" s="52"/>
      <c r="AV130" s="61">
        <v>1560790.42</v>
      </c>
      <c r="AW130" s="52">
        <v>9771897.3800000008</v>
      </c>
      <c r="AX130" s="52">
        <v>362177.3</v>
      </c>
      <c r="AY130" s="52">
        <v>0</v>
      </c>
      <c r="AZ130" s="52">
        <v>1935</v>
      </c>
      <c r="BA130" s="52">
        <v>48186.9</v>
      </c>
      <c r="BB130" s="52">
        <v>11009</v>
      </c>
      <c r="BC130" s="52">
        <v>2146256.29</v>
      </c>
      <c r="BD130" s="52">
        <v>495906.81</v>
      </c>
      <c r="BE130" s="52">
        <v>1830285.27</v>
      </c>
      <c r="BF130" s="52">
        <v>33320</v>
      </c>
      <c r="BG130" s="52">
        <v>1966490.6803072456</v>
      </c>
      <c r="BH130" s="61">
        <v>16667464.630307246</v>
      </c>
      <c r="BI130" s="52">
        <v>583222.66333333333</v>
      </c>
      <c r="BJ130" s="52">
        <v>197700.7</v>
      </c>
      <c r="BK130" s="52">
        <v>1087911.3700000001</v>
      </c>
      <c r="BL130" s="61">
        <v>1868834.7333333334</v>
      </c>
      <c r="BM130" s="62">
        <v>85831</v>
      </c>
      <c r="BN130" s="52">
        <v>22931.74</v>
      </c>
      <c r="BO130" s="52">
        <v>4951058.2876257254</v>
      </c>
    </row>
    <row r="133" spans="1:67">
      <c r="Y133" s="60"/>
    </row>
    <row r="134" spans="1:67">
      <c r="Y134" s="60"/>
    </row>
    <row r="135" spans="1:67">
      <c r="Y135" s="60"/>
    </row>
    <row r="136" spans="1:67">
      <c r="Y136" s="60"/>
    </row>
    <row r="137" spans="1:67">
      <c r="Y137" s="60"/>
    </row>
    <row r="138" spans="1:67">
      <c r="Y138" s="60"/>
    </row>
    <row r="139" spans="1:67">
      <c r="Y139" s="60"/>
    </row>
    <row r="140" spans="1:67">
      <c r="Y140" s="60"/>
    </row>
    <row r="141" spans="1:67">
      <c r="Y141" s="60"/>
    </row>
    <row r="142" spans="1:67">
      <c r="Y142" s="60"/>
    </row>
    <row r="143" spans="1:67">
      <c r="Y143" s="60"/>
    </row>
    <row r="144" spans="1:67">
      <c r="Y144" s="60"/>
    </row>
  </sheetData>
  <dataValidations count="1">
    <dataValidation type="decimal" operator="greaterThan" allowBlank="1" showInputMessage="1" showErrorMessage="1" sqref="O87:U87 Z87 X87" xr:uid="{00000000-0002-0000-0300-000000000000}">
      <formula1>0</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C63"/>
  <sheetViews>
    <sheetView showGridLines="0" tabSelected="1" zoomScaleNormal="100" workbookViewId="0">
      <selection activeCell="B2" sqref="B2"/>
    </sheetView>
  </sheetViews>
  <sheetFormatPr defaultColWidth="0" defaultRowHeight="15" zeroHeight="1"/>
  <cols>
    <col min="1" max="1" width="9.140625" customWidth="1"/>
    <col min="2" max="2" width="103.42578125" customWidth="1"/>
    <col min="3" max="3" width="8.42578125" customWidth="1"/>
    <col min="4" max="16384" width="9.140625" hidden="1"/>
  </cols>
  <sheetData>
    <row r="1" spans="2:2"/>
    <row r="2" spans="2:2" ht="20.25">
      <c r="B2" s="306" t="s">
        <v>80</v>
      </c>
    </row>
    <row r="3" spans="2:2"/>
    <row r="4" spans="2:2" ht="15.75">
      <c r="B4" s="307" t="s">
        <v>81</v>
      </c>
    </row>
    <row r="5" spans="2:2" ht="57.75" customHeight="1">
      <c r="B5" s="308" t="s">
        <v>82</v>
      </c>
    </row>
    <row r="6" spans="2:2" ht="45" customHeight="1">
      <c r="B6" s="308" t="s">
        <v>83</v>
      </c>
    </row>
    <row r="7" spans="2:2" ht="54" customHeight="1">
      <c r="B7" s="308" t="s">
        <v>84</v>
      </c>
    </row>
    <row r="8" spans="2:2" ht="22.5" customHeight="1">
      <c r="B8" s="307" t="s">
        <v>85</v>
      </c>
    </row>
    <row r="9" spans="2:2" ht="24.75" customHeight="1">
      <c r="B9" s="309" t="s">
        <v>86</v>
      </c>
    </row>
    <row r="10" spans="2:2" s="14" customFormat="1" ht="18.75" customHeight="1">
      <c r="B10" s="333" t="s">
        <v>87</v>
      </c>
    </row>
    <row r="11" spans="2:2" s="14" customFormat="1" ht="18.75" customHeight="1">
      <c r="B11" s="333" t="s">
        <v>88</v>
      </c>
    </row>
    <row r="12" spans="2:2" s="14" customFormat="1" ht="18.75" customHeight="1">
      <c r="B12" s="334" t="s">
        <v>89</v>
      </c>
    </row>
    <row r="13" spans="2:2" ht="21" customHeight="1">
      <c r="B13" s="332"/>
    </row>
    <row r="14" spans="2:2" ht="21" customHeight="1">
      <c r="B14" s="332" t="s">
        <v>90</v>
      </c>
    </row>
    <row r="15" spans="2:2" ht="21" customHeight="1">
      <c r="B15" s="335" t="s">
        <v>91</v>
      </c>
    </row>
    <row r="16" spans="2:2" ht="21" customHeight="1">
      <c r="B16" s="332" t="s">
        <v>92</v>
      </c>
    </row>
    <row r="17" spans="2:2" ht="32.25" customHeight="1">
      <c r="B17" s="332" t="s">
        <v>93</v>
      </c>
    </row>
    <row r="18" spans="2:2" ht="16.5" customHeight="1">
      <c r="B18" s="332"/>
    </row>
    <row r="19" spans="2:2" ht="30" customHeight="1">
      <c r="B19" s="332" t="s">
        <v>94</v>
      </c>
    </row>
    <row r="20" spans="2:2" ht="14.25" customHeight="1">
      <c r="B20" s="332"/>
    </row>
    <row r="21" spans="2:2" ht="51" customHeight="1">
      <c r="B21" s="332" t="s">
        <v>95</v>
      </c>
    </row>
    <row r="22" spans="2:2" ht="15" customHeight="1">
      <c r="B22" s="332"/>
    </row>
    <row r="23" spans="2:2" ht="15.75">
      <c r="B23" s="307" t="s">
        <v>96</v>
      </c>
    </row>
    <row r="24" spans="2:2" ht="51.75" customHeight="1">
      <c r="B24" s="308" t="s">
        <v>97</v>
      </c>
    </row>
    <row r="25" spans="2:2" ht="55.5" customHeight="1">
      <c r="B25" s="308" t="s">
        <v>98</v>
      </c>
    </row>
    <row r="26" spans="2:2" ht="54.75" customHeight="1">
      <c r="B26" s="308" t="s">
        <v>99</v>
      </c>
    </row>
    <row r="27" spans="2:2" ht="54.75" customHeight="1">
      <c r="B27" s="308" t="s">
        <v>100</v>
      </c>
    </row>
    <row r="28" spans="2:2" ht="24.75" customHeight="1">
      <c r="B28" s="310" t="s">
        <v>101</v>
      </c>
    </row>
    <row r="29" spans="2:2" ht="51" customHeight="1">
      <c r="B29" s="308" t="s">
        <v>102</v>
      </c>
    </row>
    <row r="30" spans="2:2" ht="51" customHeight="1">
      <c r="B30" s="308" t="s">
        <v>103</v>
      </c>
    </row>
    <row r="31" spans="2:2" ht="36" customHeight="1">
      <c r="B31" s="311" t="s">
        <v>104</v>
      </c>
    </row>
    <row r="32" spans="2:2" ht="45.75" customHeight="1">
      <c r="B32" s="308" t="s">
        <v>105</v>
      </c>
    </row>
    <row r="33" spans="2:2" ht="28.5">
      <c r="B33" s="308" t="s">
        <v>106</v>
      </c>
    </row>
    <row r="53" spans="1:1" ht="17.25" hidden="1" customHeight="1"/>
    <row r="54" spans="1:1" ht="11.25" hidden="1" customHeight="1"/>
    <row r="55" spans="1:1" ht="13.5" hidden="1" customHeight="1"/>
    <row r="56" spans="1:1" hidden="1">
      <c r="A56" s="312"/>
    </row>
    <row r="62" spans="1:1"/>
    <row r="63" spans="1:1"/>
  </sheetData>
  <hyperlinks>
    <hyperlink ref="B10" location="'1. WORKFORCE'!A1" display="1. Workforce: a summary of the employment charactoristics of AFS clients " xr:uid="{00000000-0004-0000-0400-000000000000}"/>
    <hyperlink ref="B11" location="' 2. FINANCE'!A1" display="2. Finance: income and expenditure for each of the main catagory types" xr:uid="{00000000-0004-0000-0400-000001000000}"/>
    <hyperlink ref="B12" location="'3. ACTIVITY'!A1" display="3. Activity: details of core output by performance, participation, exhibition and festival" xr:uid="{00000000-0004-0000-0400-000002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AW79"/>
  <sheetViews>
    <sheetView zoomScale="90" zoomScaleNormal="90" workbookViewId="0">
      <pane ySplit="8" topLeftCell="A39" activePane="bottomLeft" state="frozen"/>
      <selection pane="bottomLeft" activeCell="D16" sqref="D16"/>
      <selection activeCell="S121" sqref="S121"/>
    </sheetView>
  </sheetViews>
  <sheetFormatPr defaultColWidth="0" defaultRowHeight="14.25" zeroHeight="1"/>
  <cols>
    <col min="1" max="1" width="5" style="14" customWidth="1"/>
    <col min="2" max="2" width="30.7109375" style="14" customWidth="1"/>
    <col min="3" max="3" width="17.42578125" style="14" customWidth="1"/>
    <col min="4" max="4" width="14.5703125" style="14" customWidth="1"/>
    <col min="5" max="5" width="15" style="14" customWidth="1"/>
    <col min="6" max="6" width="14.7109375" style="14" customWidth="1"/>
    <col min="7" max="7" width="13.42578125" style="14" customWidth="1"/>
    <col min="8" max="8" width="18" style="14" customWidth="1"/>
    <col min="9" max="15" width="13.42578125" style="14" customWidth="1"/>
    <col min="16" max="17" width="14.28515625" style="14" bestFit="1" customWidth="1"/>
    <col min="18" max="18" width="11.42578125" style="14" customWidth="1"/>
    <col min="19" max="22" width="10.5703125" style="14" hidden="1" customWidth="1"/>
    <col min="23" max="49" width="0" style="14" hidden="1" customWidth="1"/>
    <col min="50" max="16384" width="9.140625" style="14" hidden="1"/>
  </cols>
  <sheetData>
    <row r="1" spans="1:49" s="122" customFormat="1" ht="20.25" customHeight="1">
      <c r="A1" s="120"/>
      <c r="B1" s="121" t="s">
        <v>107</v>
      </c>
      <c r="C1" s="120"/>
      <c r="D1" s="120"/>
      <c r="E1" s="120"/>
      <c r="F1" s="120"/>
      <c r="G1" s="120"/>
      <c r="H1" s="120"/>
      <c r="I1" s="120"/>
      <c r="J1" s="120"/>
      <c r="K1" s="120"/>
      <c r="L1" s="120"/>
      <c r="M1" s="120"/>
      <c r="N1" s="120"/>
      <c r="O1" s="120"/>
      <c r="P1" s="120"/>
      <c r="Q1" s="120"/>
      <c r="R1" s="120"/>
      <c r="S1" s="211"/>
      <c r="AW1" s="123"/>
    </row>
    <row r="2" spans="1:49" s="122" customFormat="1" ht="20.25" customHeight="1">
      <c r="A2" s="120"/>
      <c r="B2" s="121" t="s">
        <v>108</v>
      </c>
      <c r="C2" s="120"/>
      <c r="D2" s="120"/>
      <c r="E2" s="120"/>
      <c r="F2" s="120"/>
      <c r="G2" s="120"/>
      <c r="H2" s="120"/>
      <c r="I2" s="120"/>
      <c r="J2" s="120"/>
      <c r="K2" s="120"/>
      <c r="L2" s="120"/>
      <c r="M2" s="120"/>
      <c r="N2" s="120"/>
      <c r="O2" s="120"/>
      <c r="P2" s="120"/>
      <c r="Q2" s="120"/>
      <c r="R2" s="120"/>
      <c r="S2" s="211"/>
      <c r="AW2" s="123"/>
    </row>
    <row r="3" spans="1:49" s="122" customFormat="1" ht="12" customHeight="1" thickBot="1">
      <c r="A3" s="120"/>
      <c r="B3" s="124"/>
      <c r="C3" s="120"/>
      <c r="D3" s="120"/>
      <c r="E3" s="120"/>
      <c r="F3" s="120"/>
      <c r="G3" s="120"/>
      <c r="H3" s="120"/>
      <c r="I3" s="120"/>
      <c r="J3" s="120"/>
      <c r="K3" s="120"/>
      <c r="L3" s="120"/>
      <c r="M3" s="120"/>
      <c r="N3" s="120"/>
      <c r="O3" s="120"/>
      <c r="P3" s="120"/>
      <c r="Q3" s="120"/>
      <c r="R3" s="120"/>
      <c r="S3" s="211"/>
      <c r="AW3" s="123"/>
    </row>
    <row r="4" spans="1:49" s="122" customFormat="1" ht="17.25" customHeight="1" thickBot="1">
      <c r="A4" s="120"/>
      <c r="B4" s="346" t="s">
        <v>0</v>
      </c>
      <c r="C4" s="347"/>
      <c r="D4" s="347"/>
      <c r="E4" s="348"/>
      <c r="F4" s="120"/>
      <c r="G4" s="120"/>
      <c r="H4" s="120"/>
      <c r="I4" s="120"/>
      <c r="J4" s="120"/>
      <c r="K4" s="120"/>
      <c r="L4" s="120"/>
      <c r="M4" s="120"/>
      <c r="N4" s="120"/>
      <c r="O4" s="120"/>
      <c r="P4" s="120"/>
      <c r="Q4" s="120"/>
      <c r="R4" s="120"/>
      <c r="S4" s="211"/>
    </row>
    <row r="5" spans="1:49" s="122" customFormat="1" ht="15" customHeight="1">
      <c r="A5" s="120"/>
      <c r="B5" s="125" t="s">
        <v>109</v>
      </c>
      <c r="C5" s="120"/>
      <c r="D5" s="120"/>
      <c r="E5" s="120"/>
      <c r="F5" s="120"/>
      <c r="G5" s="120"/>
      <c r="H5" s="120"/>
      <c r="I5" s="120"/>
      <c r="J5" s="120"/>
      <c r="K5" s="120"/>
      <c r="L5" s="120"/>
      <c r="M5" s="120"/>
      <c r="N5" s="120"/>
      <c r="O5" s="120"/>
      <c r="P5" s="126"/>
      <c r="Q5" s="126"/>
      <c r="R5" s="120"/>
      <c r="S5" s="211"/>
    </row>
    <row r="6" spans="1:49" s="130" customFormat="1" ht="15" customHeight="1">
      <c r="A6" s="127"/>
      <c r="B6" s="128"/>
      <c r="C6" s="128"/>
      <c r="D6" s="128"/>
      <c r="E6" s="128"/>
      <c r="F6" s="128"/>
      <c r="G6" s="128"/>
      <c r="H6" s="128"/>
      <c r="I6" s="128"/>
      <c r="J6" s="128"/>
      <c r="K6" s="129"/>
      <c r="L6" s="129"/>
      <c r="M6" s="129"/>
      <c r="N6" s="129"/>
      <c r="O6" s="129"/>
      <c r="P6" s="129"/>
      <c r="Q6" s="129"/>
      <c r="R6" s="128"/>
      <c r="S6" s="212"/>
    </row>
    <row r="7" spans="1:49" s="130" customFormat="1" ht="15" customHeight="1">
      <c r="A7" s="127"/>
      <c r="B7" s="349" t="s">
        <v>110</v>
      </c>
      <c r="C7" s="351">
        <v>97</v>
      </c>
      <c r="D7" s="353"/>
      <c r="E7" s="135" t="s">
        <v>111</v>
      </c>
      <c r="F7" s="213">
        <f>VLOOKUP($B$4,'2019E'!$A$115:$B$126,2,FALSE)</f>
        <v>97</v>
      </c>
      <c r="G7" s="129"/>
      <c r="H7" s="129" t="s">
        <v>112</v>
      </c>
      <c r="I7" s="135">
        <f>VLOOKUP(B4,'2019E'!A129:B140,2,FALSE)</f>
        <v>94</v>
      </c>
      <c r="J7" s="128"/>
      <c r="K7" s="129"/>
      <c r="L7" s="129"/>
      <c r="M7" s="129"/>
      <c r="N7" s="129"/>
      <c r="O7" s="129"/>
      <c r="P7" s="129"/>
      <c r="Q7" s="129"/>
      <c r="R7" s="128"/>
      <c r="S7" s="212"/>
    </row>
    <row r="8" spans="1:49" s="130" customFormat="1" ht="15" customHeight="1">
      <c r="A8" s="128"/>
      <c r="B8" s="350"/>
      <c r="C8" s="352"/>
      <c r="D8" s="354"/>
      <c r="E8" s="128"/>
      <c r="F8" s="214"/>
      <c r="G8" s="129"/>
      <c r="H8" s="129" t="s">
        <v>113</v>
      </c>
      <c r="I8" s="214"/>
      <c r="J8" s="137" t="s">
        <v>114</v>
      </c>
      <c r="K8" s="214"/>
      <c r="L8" s="137" t="s">
        <v>115</v>
      </c>
      <c r="M8" s="214"/>
      <c r="N8" s="137" t="s">
        <v>116</v>
      </c>
      <c r="O8" s="214"/>
      <c r="P8" s="129" t="s">
        <v>117</v>
      </c>
      <c r="Q8" s="129"/>
      <c r="R8" s="128"/>
      <c r="S8" s="215"/>
      <c r="T8" s="216"/>
      <c r="U8" s="216"/>
    </row>
    <row r="9" spans="1:49">
      <c r="A9" s="132"/>
      <c r="B9" s="133"/>
      <c r="C9" s="217"/>
      <c r="D9" s="133"/>
      <c r="E9" s="133"/>
      <c r="F9" s="133"/>
      <c r="G9" s="133"/>
      <c r="H9" s="133"/>
      <c r="I9" s="133"/>
      <c r="J9" s="133"/>
      <c r="K9" s="133"/>
      <c r="L9" s="133"/>
      <c r="M9" s="133"/>
      <c r="N9" s="133"/>
      <c r="O9" s="133"/>
      <c r="P9" s="133"/>
      <c r="Q9" s="133"/>
      <c r="R9" s="132"/>
      <c r="S9" s="132"/>
      <c r="T9" s="132"/>
      <c r="U9" s="132"/>
    </row>
    <row r="10" spans="1:49" ht="15">
      <c r="A10" s="132"/>
      <c r="B10" s="336" t="s">
        <v>118</v>
      </c>
      <c r="C10" s="285" t="s">
        <v>119</v>
      </c>
      <c r="D10" s="285" t="s">
        <v>120</v>
      </c>
      <c r="E10" s="218" t="s">
        <v>119</v>
      </c>
      <c r="F10" s="218" t="s">
        <v>120</v>
      </c>
      <c r="G10" s="133"/>
      <c r="H10" s="218" t="s">
        <v>119</v>
      </c>
      <c r="I10" s="218" t="s">
        <v>120</v>
      </c>
      <c r="J10" s="218" t="s">
        <v>119</v>
      </c>
      <c r="K10" s="218" t="s">
        <v>120</v>
      </c>
      <c r="L10" s="218" t="s">
        <v>119</v>
      </c>
      <c r="M10" s="218" t="s">
        <v>120</v>
      </c>
      <c r="N10" s="218"/>
      <c r="O10" s="218"/>
      <c r="P10" s="219" t="s">
        <v>121</v>
      </c>
      <c r="Q10" s="219" t="s">
        <v>122</v>
      </c>
      <c r="R10" s="132"/>
      <c r="S10" s="132"/>
      <c r="T10" s="132"/>
      <c r="U10" s="132"/>
    </row>
    <row r="11" spans="1:49">
      <c r="A11" s="132"/>
      <c r="B11" s="299" t="s">
        <v>123</v>
      </c>
      <c r="C11" s="286">
        <v>146</v>
      </c>
      <c r="D11" s="287">
        <v>0.12098298676748583</v>
      </c>
      <c r="E11" s="220">
        <f t="array" ref="E11">SUM(VLOOKUP($B$4,'2019E'!$A$115:$LD$126,{15,16},FALSE))</f>
        <v>146</v>
      </c>
      <c r="F11" s="221">
        <f>E11/$E$17</f>
        <v>0.15614973262032086</v>
      </c>
      <c r="G11" s="222"/>
      <c r="H11" s="220">
        <f t="array" ref="H11">SUM(VLOOKUP($B$4,'2016E'!$A$129:$LD$140,{15,16},FALSE))</f>
        <v>113</v>
      </c>
      <c r="I11" s="221">
        <f>H11/$H$17</f>
        <v>0.1202127659574468</v>
      </c>
      <c r="J11" s="220">
        <f t="array" ref="J11">SUM(VLOOKUP($B$4,'2017E'!$A$129:$LD$140,{15,16},FALSE))</f>
        <v>119</v>
      </c>
      <c r="K11" s="221">
        <f>J11/$J$17</f>
        <v>0.12700106723585913</v>
      </c>
      <c r="L11" s="220">
        <f t="array" ref="L11">SUM(VLOOKUP($B$4,'2018E'!$A$129:$LD$140,{15,16},FALSE))</f>
        <v>125</v>
      </c>
      <c r="M11" s="221">
        <f>L11/$L$17</f>
        <v>0.12065637065637065</v>
      </c>
      <c r="N11" s="220">
        <f t="array" ref="N11">SUM(VLOOKUP($B$4,'2019E'!$A$129:$LD$140,{15,16},FALSE))</f>
        <v>123</v>
      </c>
      <c r="O11" s="221">
        <f>N11/$L$17</f>
        <v>0.11872586872586872</v>
      </c>
      <c r="P11" s="168">
        <f>IFERROR((N11-L11)/N11,"-")</f>
        <v>-1.6260162601626018E-2</v>
      </c>
      <c r="Q11" s="168">
        <f>IFERROR((N11-H11)/N11,"-")</f>
        <v>8.1300813008130079E-2</v>
      </c>
      <c r="R11" s="223"/>
      <c r="S11" s="132"/>
      <c r="T11" s="132"/>
      <c r="U11" s="132"/>
    </row>
    <row r="12" spans="1:49">
      <c r="A12" s="132"/>
      <c r="B12" s="299" t="s">
        <v>124</v>
      </c>
      <c r="C12" s="286">
        <v>67</v>
      </c>
      <c r="D12" s="287">
        <v>6.7107750472589794E-2</v>
      </c>
      <c r="E12" s="220">
        <f t="array" ref="E12">SUM(VLOOKUP($B$4,'2019E'!$A$115:$LD$126,{17,18},FALSE))</f>
        <v>67</v>
      </c>
      <c r="F12" s="221">
        <f t="shared" ref="F12:F16" si="0">E12/$E$17</f>
        <v>7.1657754010695185E-2</v>
      </c>
      <c r="G12" s="222"/>
      <c r="H12" s="220">
        <f t="array" ref="H12">SUM(VLOOKUP($B$4,'2016E'!$A$129:$LD$140,{17,18},FALSE))</f>
        <v>38</v>
      </c>
      <c r="I12" s="221">
        <f t="shared" ref="I12:I16" si="1">H12/$H$17</f>
        <v>4.042553191489362E-2</v>
      </c>
      <c r="J12" s="220">
        <f t="array" ref="J12">SUM(VLOOKUP($B$4,'2017E'!$A$129:$LD$140,{17,18},FALSE))</f>
        <v>51</v>
      </c>
      <c r="K12" s="221">
        <f t="shared" ref="K12:K16" si="2">J12/$J$17</f>
        <v>5.4429028815368194E-2</v>
      </c>
      <c r="L12" s="220">
        <f t="array" ref="L12">SUM(VLOOKUP($B$4,'2018E'!$A$129:$LD$140,{17,18},FALSE))</f>
        <v>71</v>
      </c>
      <c r="M12" s="221">
        <f t="shared" ref="M12:M16" si="3">L12/$L$17</f>
        <v>6.8532818532818535E-2</v>
      </c>
      <c r="N12" s="220">
        <f t="array" ref="N12">SUM(VLOOKUP($B$4,'2019E'!$A$129:$LD$140,{17,18},FALSE))</f>
        <v>67</v>
      </c>
      <c r="O12" s="221">
        <f t="shared" ref="O12:O16" si="4">N12/$L$17</f>
        <v>6.4671814671814667E-2</v>
      </c>
      <c r="P12" s="168">
        <f t="shared" ref="P12:P15" si="5">IFERROR((N12-L12)/N12,"-")</f>
        <v>-5.9701492537313432E-2</v>
      </c>
      <c r="Q12" s="168">
        <f t="shared" ref="Q12:Q17" si="6">IFERROR((N12-H12)/N12,"-")</f>
        <v>0.43283582089552236</v>
      </c>
      <c r="R12" s="223"/>
      <c r="S12" s="132"/>
      <c r="T12" s="132"/>
      <c r="U12" s="132"/>
    </row>
    <row r="13" spans="1:49">
      <c r="A13" s="132"/>
      <c r="B13" s="299" t="s">
        <v>125</v>
      </c>
      <c r="C13" s="286">
        <v>165</v>
      </c>
      <c r="D13" s="287">
        <v>0.15973534971644601</v>
      </c>
      <c r="E13" s="220">
        <f t="array" ref="E13">SUM(VLOOKUP($B$4,'2019E'!$A$115:$LD$126,{19,20},FALSE))</f>
        <v>165</v>
      </c>
      <c r="F13" s="221">
        <f t="shared" si="0"/>
        <v>0.17647058823529413</v>
      </c>
      <c r="G13" s="222"/>
      <c r="H13" s="220">
        <f t="array" ref="H13">SUM(VLOOKUP($B$4,'2016E'!$A$129:$LD$140,{19,20},FALSE))</f>
        <v>167</v>
      </c>
      <c r="I13" s="221">
        <f t="shared" si="1"/>
        <v>0.17765957446808511</v>
      </c>
      <c r="J13" s="220">
        <f t="array" ref="J13">SUM(VLOOKUP($B$4,'2017E'!$A$129:$LD$140,{19,20},FALSE))</f>
        <v>152</v>
      </c>
      <c r="K13" s="221">
        <f t="shared" si="2"/>
        <v>0.16221985058697971</v>
      </c>
      <c r="L13" s="220">
        <f t="array" ref="L13">SUM(VLOOKUP($B$4,'2018E'!$A$129:$LD$140,{19,20},FALSE))</f>
        <v>164</v>
      </c>
      <c r="M13" s="221">
        <f t="shared" si="3"/>
        <v>0.15830115830115829</v>
      </c>
      <c r="N13" s="220">
        <f t="array" ref="N13">SUM(VLOOKUP($B$4,'2019E'!$A$129:$LD$140,{19,20},FALSE))</f>
        <v>163</v>
      </c>
      <c r="O13" s="221">
        <f t="shared" si="4"/>
        <v>0.15733590733590733</v>
      </c>
      <c r="P13" s="168">
        <f t="shared" si="5"/>
        <v>-6.1349693251533744E-3</v>
      </c>
      <c r="Q13" s="168">
        <f t="shared" si="6"/>
        <v>-2.4539877300613498E-2</v>
      </c>
      <c r="R13" s="223"/>
      <c r="S13" s="132"/>
      <c r="T13" s="132"/>
      <c r="U13" s="132"/>
    </row>
    <row r="14" spans="1:49">
      <c r="A14" s="132"/>
      <c r="B14" s="299" t="s">
        <v>126</v>
      </c>
      <c r="C14" s="286">
        <v>38</v>
      </c>
      <c r="D14" s="287">
        <v>4.0642722117202268E-2</v>
      </c>
      <c r="E14" s="220">
        <f t="array" ref="E14">SUM(VLOOKUP($B$4,'2019E'!$A$115:$LD$126,{21,22},FALSE))</f>
        <v>38</v>
      </c>
      <c r="F14" s="221">
        <f t="shared" si="0"/>
        <v>4.0641711229946524E-2</v>
      </c>
      <c r="G14" s="222"/>
      <c r="H14" s="220">
        <f t="array" ref="H14">SUM(VLOOKUP($B$4,'2016E'!$A$129:$LD$140,{21,22},FALSE))</f>
        <v>36</v>
      </c>
      <c r="I14" s="221">
        <f t="shared" si="1"/>
        <v>3.8297872340425532E-2</v>
      </c>
      <c r="J14" s="220">
        <f t="array" ref="J14">SUM(VLOOKUP($B$4,'2017E'!$A$129:$LD$140,{21,22},FALSE))</f>
        <v>47</v>
      </c>
      <c r="K14" s="221">
        <f t="shared" si="2"/>
        <v>5.0160085378868728E-2</v>
      </c>
      <c r="L14" s="220">
        <f t="array" ref="L14">SUM(VLOOKUP($B$4,'2018E'!$A$129:$LD$140,{21,22},FALSE))</f>
        <v>40</v>
      </c>
      <c r="M14" s="221">
        <f t="shared" si="3"/>
        <v>3.8610038610038609E-2</v>
      </c>
      <c r="N14" s="220">
        <f t="array" ref="N14">SUM(VLOOKUP($B$4,'2019E'!$A$129:$LD$140,{21,22},FALSE))</f>
        <v>38</v>
      </c>
      <c r="O14" s="221">
        <f t="shared" si="4"/>
        <v>3.6679536679536683E-2</v>
      </c>
      <c r="P14" s="168">
        <f t="shared" si="5"/>
        <v>-5.2631578947368418E-2</v>
      </c>
      <c r="Q14" s="168">
        <f t="shared" si="6"/>
        <v>5.2631578947368418E-2</v>
      </c>
      <c r="R14" s="223"/>
      <c r="S14" s="132"/>
      <c r="T14" s="132"/>
      <c r="U14" s="132"/>
    </row>
    <row r="15" spans="1:49">
      <c r="A15" s="132"/>
      <c r="B15" s="299" t="s">
        <v>127</v>
      </c>
      <c r="C15" s="286">
        <v>218</v>
      </c>
      <c r="D15" s="287">
        <v>0.21172022684310018</v>
      </c>
      <c r="E15" s="220">
        <f t="array" ref="E15">SUM(VLOOKUP($B$4,'2019E'!$A$115:$LD$126,{23,24},FALSE))</f>
        <v>218</v>
      </c>
      <c r="F15" s="221">
        <f t="shared" si="0"/>
        <v>0.23315508021390374</v>
      </c>
      <c r="G15" s="222"/>
      <c r="H15" s="220">
        <f t="array" ref="H15">SUM(VLOOKUP($B$4,'2016E'!$A$129:$LD$140,{23,24},FALSE))</f>
        <v>182</v>
      </c>
      <c r="I15" s="221">
        <f t="shared" si="1"/>
        <v>0.19361702127659575</v>
      </c>
      <c r="J15" s="220">
        <f t="array" ref="J15">SUM(VLOOKUP($B$4,'2017E'!$A$129:$LD$140,{23,24},FALSE))</f>
        <v>202</v>
      </c>
      <c r="K15" s="221">
        <f t="shared" si="2"/>
        <v>0.21558164354322304</v>
      </c>
      <c r="L15" s="220">
        <f t="array" ref="L15">SUM(VLOOKUP($B$4,'2018E'!$A$129:$LD$140,{23,24},FALSE))</f>
        <v>220</v>
      </c>
      <c r="M15" s="221">
        <f t="shared" si="3"/>
        <v>0.21235521235521235</v>
      </c>
      <c r="N15" s="220">
        <f t="array" ref="N15">SUM(VLOOKUP($B$4,'2019E'!$A$129:$LD$140,{23,24},FALSE))</f>
        <v>218</v>
      </c>
      <c r="O15" s="221">
        <f t="shared" si="4"/>
        <v>0.21042471042471042</v>
      </c>
      <c r="P15" s="168">
        <f t="shared" si="5"/>
        <v>-9.1743119266055051E-3</v>
      </c>
      <c r="Q15" s="168">
        <f t="shared" si="6"/>
        <v>0.16513761467889909</v>
      </c>
      <c r="R15" s="223"/>
      <c r="S15" s="132"/>
      <c r="T15" s="132"/>
      <c r="U15" s="132"/>
    </row>
    <row r="16" spans="1:49">
      <c r="A16" s="132"/>
      <c r="B16" s="299" t="s">
        <v>128</v>
      </c>
      <c r="C16" s="286">
        <v>301</v>
      </c>
      <c r="D16" s="287">
        <v>0.39981096408317579</v>
      </c>
      <c r="E16" s="220">
        <f t="array" ref="E16">SUM(VLOOKUP($B$4,'2019E'!$A$115:$LD$126,{25,26},FALSE))</f>
        <v>301</v>
      </c>
      <c r="F16" s="221">
        <f t="shared" si="0"/>
        <v>0.32192513368983955</v>
      </c>
      <c r="G16" s="222"/>
      <c r="H16" s="220">
        <f t="array" ref="H16">SUM(VLOOKUP($B$4,'2016E'!$A$129:$LD$140,{25,26},FALSE))</f>
        <v>404</v>
      </c>
      <c r="I16" s="221">
        <f t="shared" si="1"/>
        <v>0.4297872340425532</v>
      </c>
      <c r="J16" s="220">
        <f t="array" ref="J16">SUM(VLOOKUP($B$4,'2017E'!$A$129:$LD$140,{25,26},FALSE))</f>
        <v>366</v>
      </c>
      <c r="K16" s="221">
        <f t="shared" si="2"/>
        <v>0.39060832443970117</v>
      </c>
      <c r="L16" s="220">
        <f t="array" ref="L16">SUM(VLOOKUP($B$4,'2018E'!$A$129:$LD$140,{25,26},FALSE))</f>
        <v>416</v>
      </c>
      <c r="M16" s="221">
        <f t="shared" si="3"/>
        <v>0.40154440154440152</v>
      </c>
      <c r="N16" s="220">
        <f t="array" ref="N16">SUM(VLOOKUP($B$4,'2019E'!$A$129:$LD$140,{25,26},FALSE))</f>
        <v>301</v>
      </c>
      <c r="O16" s="221">
        <f t="shared" si="4"/>
        <v>0.29054054054054052</v>
      </c>
      <c r="P16" s="168">
        <f>IFERROR((N16-L16)/N16,"-")</f>
        <v>-0.38205980066445183</v>
      </c>
      <c r="Q16" s="168">
        <f t="shared" si="6"/>
        <v>-0.34219269102990035</v>
      </c>
      <c r="R16" s="223"/>
      <c r="S16" s="132"/>
      <c r="T16" s="132"/>
      <c r="U16" s="132"/>
    </row>
    <row r="17" spans="1:21">
      <c r="A17" s="132"/>
      <c r="B17" s="299" t="s">
        <v>129</v>
      </c>
      <c r="C17" s="286">
        <v>935</v>
      </c>
      <c r="D17" s="288"/>
      <c r="E17" s="220">
        <f>SUM(E11:E16)</f>
        <v>935</v>
      </c>
      <c r="F17" s="220"/>
      <c r="G17" s="222"/>
      <c r="H17" s="220">
        <f>SUM(H11:H16)</f>
        <v>940</v>
      </c>
      <c r="I17" s="220"/>
      <c r="J17" s="220">
        <f>SUM(J11:J16)</f>
        <v>937</v>
      </c>
      <c r="K17" s="220"/>
      <c r="L17" s="220">
        <f>SUM(L11:L16)</f>
        <v>1036</v>
      </c>
      <c r="M17" s="220"/>
      <c r="N17" s="220">
        <f>SUM(N11:N16)</f>
        <v>910</v>
      </c>
      <c r="O17" s="220"/>
      <c r="P17" s="168">
        <f t="shared" ref="P17" si="7">IFERROR((N17-L17)/N17,"-")</f>
        <v>-0.13846153846153847</v>
      </c>
      <c r="Q17" s="168">
        <f t="shared" si="6"/>
        <v>-3.2967032967032968E-2</v>
      </c>
      <c r="R17" s="223"/>
      <c r="S17" s="132"/>
      <c r="T17" s="132"/>
      <c r="U17" s="132"/>
    </row>
    <row r="18" spans="1:21">
      <c r="A18" s="132"/>
      <c r="B18" s="224"/>
      <c r="C18" s="222"/>
      <c r="D18" s="222"/>
      <c r="E18" s="225"/>
      <c r="F18" s="222"/>
      <c r="G18" s="222"/>
      <c r="H18" s="225"/>
      <c r="I18" s="222"/>
      <c r="J18" s="222"/>
      <c r="K18" s="222"/>
      <c r="L18" s="222"/>
      <c r="M18" s="222"/>
      <c r="N18" s="222"/>
      <c r="O18" s="222"/>
      <c r="P18" s="226"/>
      <c r="Q18" s="226"/>
      <c r="R18" s="223"/>
      <c r="S18" s="132"/>
      <c r="T18" s="132"/>
      <c r="U18" s="132"/>
    </row>
    <row r="19" spans="1:21">
      <c r="A19" s="222"/>
      <c r="B19" s="224"/>
      <c r="C19" s="222"/>
      <c r="D19" s="222"/>
      <c r="E19" s="222"/>
      <c r="F19" s="222"/>
      <c r="G19" s="222"/>
      <c r="H19" s="222"/>
      <c r="I19" s="222"/>
      <c r="J19" s="222"/>
      <c r="K19" s="222"/>
      <c r="L19" s="222"/>
      <c r="M19" s="222"/>
      <c r="N19" s="222"/>
      <c r="O19" s="222"/>
      <c r="P19" s="226"/>
      <c r="Q19" s="226"/>
      <c r="R19" s="223"/>
      <c r="S19" s="132"/>
      <c r="T19" s="132"/>
      <c r="U19" s="132"/>
    </row>
    <row r="20" spans="1:21" ht="15">
      <c r="A20" s="132"/>
      <c r="B20" s="337" t="s">
        <v>130</v>
      </c>
      <c r="C20" s="286"/>
      <c r="D20" s="286"/>
      <c r="E20" s="220"/>
      <c r="F20" s="220"/>
      <c r="G20" s="222"/>
      <c r="H20" s="220"/>
      <c r="I20" s="220"/>
      <c r="J20" s="220"/>
      <c r="K20" s="220"/>
      <c r="L20" s="220"/>
      <c r="M20" s="220"/>
      <c r="N20" s="220"/>
      <c r="O20" s="220"/>
      <c r="P20" s="219" t="s">
        <v>121</v>
      </c>
      <c r="Q20" s="219" t="s">
        <v>122</v>
      </c>
      <c r="R20" s="223"/>
      <c r="S20" s="132"/>
      <c r="T20" s="132"/>
      <c r="U20" s="132"/>
    </row>
    <row r="21" spans="1:21">
      <c r="A21" s="132"/>
      <c r="B21" s="299" t="s">
        <v>131</v>
      </c>
      <c r="C21" s="286">
        <v>5034</v>
      </c>
      <c r="D21" s="287">
        <v>0.87482441080068674</v>
      </c>
      <c r="E21" s="220">
        <f t="array" ref="E21">SUM(VLOOKUP($B$4,'2019E'!$A$115:$LD$126,{30,31},FALSE))</f>
        <v>5034</v>
      </c>
      <c r="F21" s="221">
        <f>E21/$E$24</f>
        <v>0.91962002192181225</v>
      </c>
      <c r="G21" s="222"/>
      <c r="H21" s="220">
        <f t="array" ref="H21">SUM(VLOOKUP($B$4,'2016E'!$A$129:$LD$140,{30,31},FALSE))</f>
        <v>4253</v>
      </c>
      <c r="I21" s="221">
        <f>H21/$H$24</f>
        <v>0.86955632794929461</v>
      </c>
      <c r="J21" s="220">
        <f t="array" ref="J21">SUM(VLOOKUP($B$4,'2017E'!$A$129:$LD$140,{30,31},FALSE))</f>
        <v>4897</v>
      </c>
      <c r="K21" s="221">
        <f>J21/$J$24</f>
        <v>0.85032123632575096</v>
      </c>
      <c r="L21" s="220">
        <f t="array" ref="L21">SUM(VLOOKUP($B$4,'2018E'!$A$129:$LD$140,{30,31},FALSE))</f>
        <v>5060</v>
      </c>
      <c r="M21" s="221">
        <f>L21/$L$24</f>
        <v>0.87482710926694329</v>
      </c>
      <c r="N21" s="220">
        <f t="array" ref="N21">SUM(VLOOKUP($B$4,'2019E'!$A$129:$LD$140,{30,31},FALSE))</f>
        <v>4989</v>
      </c>
      <c r="O21" s="221">
        <f>N21/$L$24</f>
        <v>0.86255186721991706</v>
      </c>
      <c r="P21" s="168">
        <f>IFERROR((N21-L21)/N21,"-")</f>
        <v>-1.4231308879534978E-2</v>
      </c>
      <c r="Q21" s="168">
        <f>IFERROR((N21-H21)/N21,"-")</f>
        <v>0.14752455401884146</v>
      </c>
      <c r="R21" s="223"/>
      <c r="S21" s="132"/>
      <c r="T21" s="132"/>
      <c r="U21" s="132"/>
    </row>
    <row r="22" spans="1:21">
      <c r="A22" s="132"/>
      <c r="B22" s="299" t="s">
        <v>132</v>
      </c>
      <c r="C22" s="286">
        <v>92</v>
      </c>
      <c r="D22" s="287">
        <v>1.8417356016856599E-2</v>
      </c>
      <c r="E22" s="220">
        <f t="array" ref="E22">SUM(VLOOKUP($B$4,'2019E'!$A$115:$LD$126,{32,33},FALSE))</f>
        <v>92</v>
      </c>
      <c r="F22" s="221">
        <f t="shared" ref="F22:F23" si="8">E22/$E$24</f>
        <v>1.680672268907563E-2</v>
      </c>
      <c r="G22" s="222"/>
      <c r="H22" s="220">
        <f t="array" ref="H22">SUM(VLOOKUP($B$4,'2016E'!$A$129:$LD$140,{32,33},FALSE))</f>
        <v>115</v>
      </c>
      <c r="I22" s="221">
        <f t="shared" ref="I22:I23" si="9">H22/$H$24</f>
        <v>2.3512574115722756E-2</v>
      </c>
      <c r="J22" s="220">
        <f t="array" ref="J22">SUM(VLOOKUP($B$4,'2017E'!$A$129:$LD$140,{32,33},FALSE))</f>
        <v>112</v>
      </c>
      <c r="K22" s="221">
        <f t="shared" ref="K22:K23" si="10">J22/$J$24</f>
        <v>1.9447820802222609E-2</v>
      </c>
      <c r="L22" s="220">
        <f t="array" ref="L22">SUM(VLOOKUP($B$4,'2018E'!$A$129:$LD$140,{32,33},FALSE))</f>
        <v>114</v>
      </c>
      <c r="M22" s="221">
        <f t="shared" ref="M22:M23" si="11">L22/$L$24</f>
        <v>1.970954356846473E-2</v>
      </c>
      <c r="N22" s="220">
        <f t="array" ref="N22">SUM(VLOOKUP($B$4,'2019E'!$A$129:$LD$140,{32,33},FALSE))</f>
        <v>89</v>
      </c>
      <c r="O22" s="221">
        <f t="shared" ref="O22:O23" si="12">N22/$L$24</f>
        <v>1.5387275242047027E-2</v>
      </c>
      <c r="P22" s="168">
        <f t="shared" ref="P22" si="13">IFERROR((N22-L22)/N22,"-")</f>
        <v>-0.2808988764044944</v>
      </c>
      <c r="Q22" s="168">
        <f t="shared" ref="Q22:Q24" si="14">IFERROR((N22-H22)/N22,"-")</f>
        <v>-0.29213483146067415</v>
      </c>
      <c r="R22" s="223"/>
      <c r="S22" s="132"/>
      <c r="T22" s="132"/>
      <c r="U22" s="132"/>
    </row>
    <row r="23" spans="1:21">
      <c r="A23" s="132"/>
      <c r="B23" s="299" t="s">
        <v>133</v>
      </c>
      <c r="C23" s="286">
        <v>348</v>
      </c>
      <c r="D23" s="287">
        <v>0.10675823318245668</v>
      </c>
      <c r="E23" s="220">
        <f t="array" ref="E23">SUM(VLOOKUP($B$4,'2019E'!$A$115:$LD$126,{34,35},FALSE))</f>
        <v>348</v>
      </c>
      <c r="F23" s="221">
        <f t="shared" si="8"/>
        <v>6.3573255389112168E-2</v>
      </c>
      <c r="G23" s="222"/>
      <c r="H23" s="220">
        <f t="array" ref="H23">SUM(VLOOKUP($B$4,'2016E'!$A$129:$LD$140,{34,35},FALSE))</f>
        <v>523</v>
      </c>
      <c r="I23" s="221">
        <f t="shared" si="9"/>
        <v>0.10693109793498262</v>
      </c>
      <c r="J23" s="220">
        <f t="array" ref="J23">SUM(VLOOKUP($B$4,'2017E'!$A$129:$LD$140,{34,35},FALSE))</f>
        <v>750</v>
      </c>
      <c r="K23" s="221">
        <f t="shared" si="10"/>
        <v>0.13023094287202638</v>
      </c>
      <c r="L23" s="220">
        <f t="array" ref="L23">SUM(VLOOKUP($B$4,'2018E'!$A$129:$LD$140,{34,35},FALSE))</f>
        <v>610</v>
      </c>
      <c r="M23" s="221">
        <f t="shared" si="11"/>
        <v>0.10546334716459198</v>
      </c>
      <c r="N23" s="220">
        <f t="array" ref="N23">SUM(VLOOKUP($B$4,'2019E'!$A$129:$LD$140,{34,35},FALSE))</f>
        <v>341</v>
      </c>
      <c r="O23" s="221">
        <f t="shared" si="12"/>
        <v>5.8955739972337481E-2</v>
      </c>
      <c r="P23" s="168">
        <f>IFERROR((N23-L23)/N23,"-")</f>
        <v>-0.78885630498533721</v>
      </c>
      <c r="Q23" s="168">
        <f t="shared" si="14"/>
        <v>-0.53372434017595305</v>
      </c>
      <c r="R23" s="223"/>
      <c r="S23" s="132"/>
      <c r="T23" s="132"/>
      <c r="U23" s="132"/>
    </row>
    <row r="24" spans="1:21">
      <c r="A24" s="132"/>
      <c r="B24" s="299" t="s">
        <v>129</v>
      </c>
      <c r="C24" s="286">
        <v>5474</v>
      </c>
      <c r="D24" s="287"/>
      <c r="E24" s="220">
        <f>SUM(E21:E23)</f>
        <v>5474</v>
      </c>
      <c r="F24" s="221"/>
      <c r="G24" s="222"/>
      <c r="H24" s="220">
        <f>SUM(H21:H23)</f>
        <v>4891</v>
      </c>
      <c r="I24" s="220"/>
      <c r="J24" s="227">
        <f>SUM(J21:J23)</f>
        <v>5759</v>
      </c>
      <c r="K24" s="228"/>
      <c r="L24" s="228">
        <f>SUM(L21:L23)</f>
        <v>5784</v>
      </c>
      <c r="M24" s="228"/>
      <c r="N24" s="228">
        <f>SUM(N21:N23)</f>
        <v>5419</v>
      </c>
      <c r="O24" s="228"/>
      <c r="P24" s="168">
        <f t="shared" ref="P24" si="15">IFERROR((N24-L24)/N24,"-")</f>
        <v>-6.7355600664329218E-2</v>
      </c>
      <c r="Q24" s="168">
        <f t="shared" si="14"/>
        <v>9.7434951097988554E-2</v>
      </c>
      <c r="R24" s="223"/>
      <c r="S24" s="132"/>
      <c r="T24" s="132"/>
      <c r="U24" s="132"/>
    </row>
    <row r="25" spans="1:21">
      <c r="A25" s="132"/>
      <c r="B25" s="224"/>
      <c r="C25" s="225"/>
      <c r="D25" s="222"/>
      <c r="E25" s="225"/>
      <c r="F25" s="229"/>
      <c r="G25" s="222"/>
      <c r="H25" s="225"/>
      <c r="I25" s="222"/>
      <c r="J25" s="230"/>
      <c r="K25" s="231"/>
      <c r="L25" s="232"/>
      <c r="M25" s="231"/>
      <c r="N25" s="231"/>
      <c r="O25" s="231"/>
      <c r="P25" s="168" t="str">
        <f t="shared" ref="P25" si="16">IFERROR((L25-J25)/L25,"-")</f>
        <v>-</v>
      </c>
      <c r="Q25" s="168" t="str">
        <f t="shared" ref="Q25" si="17">IFERROR((L25-H25)/L25,"-")</f>
        <v>-</v>
      </c>
      <c r="R25" s="223"/>
      <c r="S25" s="132"/>
      <c r="T25" s="132"/>
      <c r="U25" s="132"/>
    </row>
    <row r="26" spans="1:21" ht="15">
      <c r="A26" s="132"/>
      <c r="B26" s="224"/>
      <c r="C26" s="222"/>
      <c r="D26" s="222"/>
      <c r="E26" s="222"/>
      <c r="F26" s="229"/>
      <c r="G26" s="222"/>
      <c r="H26" s="222"/>
      <c r="I26" s="222"/>
      <c r="J26" s="233"/>
      <c r="K26" s="231"/>
      <c r="L26" s="231"/>
      <c r="M26" s="231"/>
      <c r="N26" s="231"/>
      <c r="O26" s="231"/>
      <c r="P26" s="234"/>
      <c r="Q26" s="235"/>
      <c r="R26" s="223"/>
      <c r="S26" s="132"/>
      <c r="T26" s="132"/>
      <c r="U26" s="132"/>
    </row>
    <row r="27" spans="1:21" ht="15">
      <c r="A27" s="132"/>
      <c r="B27" s="337" t="s">
        <v>134</v>
      </c>
      <c r="C27" s="286"/>
      <c r="D27" s="286"/>
      <c r="E27" s="220"/>
      <c r="F27" s="220"/>
      <c r="G27" s="222"/>
      <c r="H27" s="220"/>
      <c r="I27" s="220"/>
      <c r="J27" s="227"/>
      <c r="K27" s="220"/>
      <c r="L27" s="220"/>
      <c r="M27" s="220"/>
      <c r="N27" s="220"/>
      <c r="O27" s="220"/>
      <c r="P27" s="219" t="s">
        <v>121</v>
      </c>
      <c r="Q27" s="219" t="s">
        <v>122</v>
      </c>
      <c r="R27" s="223"/>
      <c r="S27" s="132"/>
      <c r="T27" s="132"/>
      <c r="U27" s="132"/>
    </row>
    <row r="28" spans="1:21">
      <c r="A28" s="164"/>
      <c r="B28" s="299" t="s">
        <v>135</v>
      </c>
      <c r="C28" s="286">
        <v>1054</v>
      </c>
      <c r="D28" s="287">
        <v>0.38026474127557158</v>
      </c>
      <c r="E28" s="220">
        <f>SUM(VLOOKUP($B$4,'2019E'!$A$115:$LD$126,{39},FALSE))</f>
        <v>1054</v>
      </c>
      <c r="F28" s="221">
        <f>E28/E30</f>
        <v>0.37151921043355657</v>
      </c>
      <c r="G28" s="222"/>
      <c r="H28" s="220">
        <f>SUM(VLOOKUP($B$4,'2016E'!$A$129:$LD$140,{39},FALSE))</f>
        <v>1059</v>
      </c>
      <c r="I28" s="221">
        <f>H28/H30</f>
        <v>0.38495092693565974</v>
      </c>
      <c r="J28" s="220">
        <f>SUM(VLOOKUP($B$4,'2017E'!$A$129:$LD$140,{39},FALSE))</f>
        <v>1446</v>
      </c>
      <c r="K28" s="221">
        <f>J28/J30</f>
        <v>0.42231308411214952</v>
      </c>
      <c r="L28" s="220">
        <f>SUM(VLOOKUP($B$4,'2018E'!$A$129:$LD$140,{39},FALSE))</f>
        <v>1314</v>
      </c>
      <c r="M28" s="221">
        <f>L28/L30</f>
        <v>0.39083878643664488</v>
      </c>
      <c r="N28" s="220">
        <f>SUM(VLOOKUP($B$4,'2019E'!$A$129:$LD$140,{39},FALSE))</f>
        <v>1043</v>
      </c>
      <c r="O28" s="221">
        <f>N28/N30</f>
        <v>0.37210132001427043</v>
      </c>
      <c r="P28" s="168">
        <f>IFERROR((N28-L28)/N28,"-")</f>
        <v>-0.25982742090124639</v>
      </c>
      <c r="Q28" s="168">
        <f>IFERROR((N28-H28)/N28,"-")</f>
        <v>-1.5340364333652923E-2</v>
      </c>
      <c r="R28" s="223"/>
      <c r="S28" s="132"/>
      <c r="T28" s="132"/>
      <c r="U28" s="132"/>
    </row>
    <row r="29" spans="1:21" ht="15">
      <c r="A29" s="236"/>
      <c r="B29" s="299" t="s">
        <v>136</v>
      </c>
      <c r="C29" s="286">
        <v>1783</v>
      </c>
      <c r="D29" s="287">
        <v>0.61973525872442836</v>
      </c>
      <c r="E29" s="220">
        <f>SUM(VLOOKUP($B$4,'2019E'!$A$115:$LD$126,{40},FALSE))</f>
        <v>1783</v>
      </c>
      <c r="F29" s="221">
        <f>E29/E30</f>
        <v>0.62848078956644338</v>
      </c>
      <c r="G29" s="222"/>
      <c r="H29" s="220">
        <f>SUM(VLOOKUP($B$4,'2016E'!$A$129:$LD$140,{40},FALSE))</f>
        <v>1692</v>
      </c>
      <c r="I29" s="221">
        <f>H29/H30</f>
        <v>0.6150490730643402</v>
      </c>
      <c r="J29" s="220">
        <f>SUM(VLOOKUP($B$4,'2017E'!$A$129:$LD$140,{40},FALSE))</f>
        <v>1978</v>
      </c>
      <c r="K29" s="221">
        <f>J29/J30</f>
        <v>0.57768691588785048</v>
      </c>
      <c r="L29" s="220">
        <f>SUM(VLOOKUP($B$4,'2018E'!$A$129:$LD$140,{40},FALSE))</f>
        <v>2048</v>
      </c>
      <c r="M29" s="221">
        <f>L29/L30</f>
        <v>0.60916121356335518</v>
      </c>
      <c r="N29" s="220">
        <f>SUM(VLOOKUP($B$4,'2019E'!$A$129:$LD$140,{40},FALSE))</f>
        <v>1760</v>
      </c>
      <c r="O29" s="221">
        <f>N29/N30</f>
        <v>0.62789867998572957</v>
      </c>
      <c r="P29" s="168">
        <f t="shared" ref="P29:P32" si="18">IFERROR((N29-L29)/N29,"-")</f>
        <v>-0.16363636363636364</v>
      </c>
      <c r="Q29" s="168">
        <f t="shared" ref="Q29:Q32" si="19">IFERROR((N29-H29)/N29,"-")</f>
        <v>3.8636363636363635E-2</v>
      </c>
      <c r="R29" s="223"/>
      <c r="S29" s="132"/>
      <c r="T29" s="132"/>
      <c r="U29" s="132"/>
    </row>
    <row r="30" spans="1:21">
      <c r="A30" s="164"/>
      <c r="B30" s="299" t="s">
        <v>129</v>
      </c>
      <c r="C30" s="289">
        <v>2837</v>
      </c>
      <c r="D30" s="290"/>
      <c r="E30" s="220">
        <f>SUM(E28:E29)</f>
        <v>2837</v>
      </c>
      <c r="F30" s="237">
        <f>E30/E31</f>
        <v>3.8795520122526565E-2</v>
      </c>
      <c r="G30" s="222"/>
      <c r="H30" s="220">
        <f>SUM(H28:H29)</f>
        <v>2751</v>
      </c>
      <c r="I30" s="237"/>
      <c r="J30" s="220">
        <f>SUM(J28:J29)</f>
        <v>3424</v>
      </c>
      <c r="K30" s="237"/>
      <c r="L30" s="227">
        <f>SUM(L28:L29)</f>
        <v>3362</v>
      </c>
      <c r="M30" s="237">
        <f>L30/L31</f>
        <v>4.6868972781840823E-2</v>
      </c>
      <c r="N30" s="227">
        <f>SUM(N28:N29)</f>
        <v>2803</v>
      </c>
      <c r="O30" s="237">
        <f>N30/N31</f>
        <v>3.8531857859646711E-2</v>
      </c>
      <c r="P30" s="168">
        <f t="shared" si="18"/>
        <v>-0.19942918301819479</v>
      </c>
      <c r="Q30" s="168">
        <f>IFERROR((N30-H30)/N30,"-")</f>
        <v>1.8551551908669282E-2</v>
      </c>
      <c r="R30" s="223"/>
      <c r="S30" s="132"/>
      <c r="T30" s="132"/>
      <c r="U30" s="132"/>
    </row>
    <row r="31" spans="1:21">
      <c r="A31" s="164"/>
      <c r="B31" s="299" t="s">
        <v>137</v>
      </c>
      <c r="C31" s="289">
        <v>73127</v>
      </c>
      <c r="D31" s="289"/>
      <c r="E31" s="228">
        <f>SUM(VLOOKUP($B$4,'2019E'!$A$115:$LD$126,{42},FALSE))</f>
        <v>73127</v>
      </c>
      <c r="F31" s="228"/>
      <c r="G31" s="222"/>
      <c r="H31" s="220">
        <f>SUM(VLOOKUP($B$4,'2016E'!$A$129:$LD$140,{42},FALSE))</f>
        <v>73432.5</v>
      </c>
      <c r="I31" s="220"/>
      <c r="J31" s="220">
        <f>SUM(VLOOKUP($B$4,'2017E'!$A$129:$LD$140,{42},FALSE))</f>
        <v>74048.5</v>
      </c>
      <c r="K31" s="220"/>
      <c r="L31" s="220">
        <f>SUM(VLOOKUP($B$4,'2018E'!$A$129:$LD$140,{42},FALSE))</f>
        <v>71731.89</v>
      </c>
      <c r="M31" s="227"/>
      <c r="N31" s="220">
        <f>SUM(VLOOKUP($B$4,'2019E'!$A$129:$LD$140,{42},FALSE))</f>
        <v>72745</v>
      </c>
      <c r="O31" s="227"/>
      <c r="P31" s="168">
        <f t="shared" si="18"/>
        <v>1.3926867825967429E-2</v>
      </c>
      <c r="Q31" s="168">
        <f t="shared" si="19"/>
        <v>-9.4508213622929403E-3</v>
      </c>
      <c r="R31" s="223"/>
      <c r="S31" s="132"/>
      <c r="T31" s="132"/>
      <c r="U31" s="132"/>
    </row>
    <row r="32" spans="1:21">
      <c r="A32" s="164"/>
      <c r="B32" s="299" t="s">
        <v>138</v>
      </c>
      <c r="C32" s="289">
        <v>25.776172012689461</v>
      </c>
      <c r="D32" s="289"/>
      <c r="E32" s="228">
        <f>E31/E30</f>
        <v>25.776172012689461</v>
      </c>
      <c r="F32" s="228"/>
      <c r="G32" s="222"/>
      <c r="H32" s="228">
        <f>H31/H30</f>
        <v>26.693020719738279</v>
      </c>
      <c r="I32" s="220"/>
      <c r="J32" s="228">
        <f>J31/J30</f>
        <v>21.626314252336449</v>
      </c>
      <c r="K32" s="220"/>
      <c r="L32" s="228">
        <f>L31/L30</f>
        <v>21.336076740035693</v>
      </c>
      <c r="M32" s="227"/>
      <c r="N32" s="228">
        <f>N31/N30</f>
        <v>25.952550838387442</v>
      </c>
      <c r="O32" s="227"/>
      <c r="P32" s="168">
        <f t="shared" si="18"/>
        <v>0.17788132377043028</v>
      </c>
      <c r="Q32" s="168">
        <f t="shared" si="19"/>
        <v>-2.8531680217559908E-2</v>
      </c>
      <c r="R32" s="223"/>
      <c r="S32" s="132"/>
      <c r="T32" s="132"/>
      <c r="U32" s="132"/>
    </row>
    <row r="33" spans="1:22">
      <c r="A33" s="132"/>
      <c r="B33" s="224"/>
      <c r="C33" s="231"/>
      <c r="D33" s="231"/>
      <c r="E33" s="231"/>
      <c r="F33" s="231"/>
      <c r="G33" s="222"/>
      <c r="H33" s="231"/>
      <c r="I33" s="222"/>
      <c r="J33" s="231"/>
      <c r="K33" s="222"/>
      <c r="L33" s="231"/>
      <c r="M33" s="233"/>
      <c r="N33" s="233"/>
      <c r="O33" s="233"/>
      <c r="P33" s="238"/>
      <c r="Q33" s="238"/>
      <c r="R33" s="223"/>
      <c r="S33" s="132"/>
      <c r="T33" s="132"/>
      <c r="U33" s="132"/>
    </row>
    <row r="34" spans="1:22" s="42" customFormat="1">
      <c r="A34" s="132"/>
      <c r="B34" s="239"/>
      <c r="C34" s="240"/>
      <c r="D34" s="240"/>
      <c r="E34" s="240"/>
      <c r="F34" s="240"/>
      <c r="G34" s="240"/>
      <c r="H34" s="240"/>
      <c r="I34" s="240"/>
      <c r="J34" s="240"/>
      <c r="K34" s="240"/>
      <c r="L34" s="240"/>
      <c r="M34" s="240"/>
      <c r="N34" s="240"/>
      <c r="O34" s="240"/>
      <c r="P34" s="223"/>
      <c r="Q34" s="223"/>
      <c r="R34" s="223"/>
      <c r="S34" s="132"/>
      <c r="T34" s="132"/>
      <c r="U34" s="132"/>
    </row>
    <row r="35" spans="1:22" s="42" customFormat="1" ht="15">
      <c r="A35" s="132"/>
      <c r="B35" s="338" t="s">
        <v>139</v>
      </c>
      <c r="C35" s="292"/>
      <c r="D35" s="292"/>
      <c r="E35" s="241"/>
      <c r="F35" s="241"/>
      <c r="G35" s="240"/>
      <c r="H35" s="241"/>
      <c r="I35" s="241"/>
      <c r="J35" s="241"/>
      <c r="K35" s="241"/>
      <c r="L35" s="241"/>
      <c r="M35" s="241"/>
      <c r="N35" s="241"/>
      <c r="O35" s="241"/>
      <c r="P35" s="219" t="s">
        <v>121</v>
      </c>
      <c r="Q35" s="219" t="s">
        <v>122</v>
      </c>
      <c r="R35" s="223"/>
      <c r="S35" s="132"/>
      <c r="T35" s="132"/>
      <c r="U35" s="132"/>
    </row>
    <row r="36" spans="1:22">
      <c r="A36" s="132"/>
      <c r="B36" s="300" t="s">
        <v>140</v>
      </c>
      <c r="C36" s="292">
        <v>21</v>
      </c>
      <c r="D36" s="293">
        <v>0.10810810810810811</v>
      </c>
      <c r="E36" s="242">
        <f>SUM(VLOOKUP($B$4,'2019E'!$A$115:$LD$126,{299},FALSE))</f>
        <v>21</v>
      </c>
      <c r="F36" s="243">
        <f>E36/$E$40</f>
        <v>7.7490774907749083E-2</v>
      </c>
      <c r="G36" s="240"/>
      <c r="H36" s="241">
        <f t="array" ref="H36">SUM(VLOOKUP($B$4,'2016E'!$A$129:$LD$140,{312},FALSE))</f>
        <v>43</v>
      </c>
      <c r="I36" s="243">
        <f>H36/$H$40</f>
        <v>0.10804020100502512</v>
      </c>
      <c r="J36" s="241">
        <f>SUM(VLOOKUP($B$4,'2017E'!$A$129:$LD$140,{312},FALSE))</f>
        <v>41</v>
      </c>
      <c r="K36" s="243">
        <f>J36/$J$40</f>
        <v>0.10732984293193717</v>
      </c>
      <c r="L36" s="241">
        <f>SUM(VLOOKUP($B$4,'2018E'!$A$129:$LD$140,{312},FALSE))</f>
        <v>32</v>
      </c>
      <c r="M36" s="243">
        <f>L36/$L$40</f>
        <v>9.7560975609756101E-2</v>
      </c>
      <c r="N36" s="241">
        <f>SUM(VLOOKUP($B$4,'2019E'!$A$129:$LD$140,{299},FALSE))</f>
        <v>19</v>
      </c>
      <c r="O36" s="243">
        <f>N36/$N$40</f>
        <v>7.1969696969696975E-2</v>
      </c>
      <c r="P36" s="168">
        <f>IFERROR((N36-L36)/N36,"-")</f>
        <v>-0.68421052631578949</v>
      </c>
      <c r="Q36" s="168">
        <f>IFERROR((N36-H36)/N36,"-")</f>
        <v>-1.263157894736842</v>
      </c>
      <c r="R36" s="223"/>
      <c r="S36" s="132"/>
      <c r="T36" s="132"/>
      <c r="U36" s="132"/>
    </row>
    <row r="37" spans="1:22">
      <c r="A37" s="132"/>
      <c r="B37" s="300" t="s">
        <v>141</v>
      </c>
      <c r="C37" s="292">
        <v>5</v>
      </c>
      <c r="D37" s="293">
        <v>4.8648648648648651E-2</v>
      </c>
      <c r="E37" s="242">
        <f>SUM(VLOOKUP($B$4,'2019E'!$A$115:$LD$126,{300},FALSE))</f>
        <v>5</v>
      </c>
      <c r="F37" s="243">
        <f t="shared" ref="F37:F39" si="20">E37/$E$40</f>
        <v>1.8450184501845018E-2</v>
      </c>
      <c r="G37" s="240"/>
      <c r="H37" s="241">
        <f t="array" ref="H37">SUM(VLOOKUP($B$4,'2016E'!$A$129:$LD$140,{313},FALSE))</f>
        <v>20</v>
      </c>
      <c r="I37" s="243">
        <f t="shared" ref="I37:I39" si="21">H37/$H$40</f>
        <v>5.0251256281407038E-2</v>
      </c>
      <c r="J37" s="241">
        <f>SUM(VLOOKUP($B$4,'2017E'!$A$129:$LD$140,{313},FALSE))</f>
        <v>17</v>
      </c>
      <c r="K37" s="243">
        <f t="shared" ref="K37:K39" si="22">J37/$J$40</f>
        <v>4.4502617801047119E-2</v>
      </c>
      <c r="L37" s="241">
        <f>SUM(VLOOKUP($B$4,'2018E'!$A$129:$LD$140,{313},FALSE))</f>
        <v>10</v>
      </c>
      <c r="M37" s="243">
        <f t="shared" ref="M37:M39" si="23">L37/$L$40</f>
        <v>3.048780487804878E-2</v>
      </c>
      <c r="N37" s="241">
        <f>SUM(VLOOKUP($B$4,'2019E'!$A$129:$LD$140,{300},FALSE))</f>
        <v>5</v>
      </c>
      <c r="O37" s="243">
        <f t="shared" ref="O37" si="24">N37/$N$40</f>
        <v>1.893939393939394E-2</v>
      </c>
      <c r="P37" s="168">
        <f t="shared" ref="P37:P40" si="25">IFERROR((N37-L37)/N37,"-")</f>
        <v>-1</v>
      </c>
      <c r="Q37" s="168">
        <f t="shared" ref="Q37:Q40" si="26">IFERROR((N37-H37)/N37,"-")</f>
        <v>-3</v>
      </c>
      <c r="R37" s="223"/>
      <c r="S37" s="132"/>
      <c r="T37" s="132"/>
      <c r="U37" s="132"/>
    </row>
    <row r="38" spans="1:22">
      <c r="A38" s="132"/>
      <c r="B38" s="300" t="s">
        <v>142</v>
      </c>
      <c r="C38" s="292">
        <v>19</v>
      </c>
      <c r="D38" s="293">
        <v>1.0810810810810811E-2</v>
      </c>
      <c r="E38" s="242">
        <f>SUM(VLOOKUP($B$4,'2019E'!$A$115:$LD$126,{301},FALSE))</f>
        <v>19</v>
      </c>
      <c r="F38" s="243">
        <f t="shared" si="20"/>
        <v>7.0110701107011064E-2</v>
      </c>
      <c r="G38" s="240"/>
      <c r="H38" s="241">
        <f t="array" ref="H38">SUM(VLOOKUP($B$4,'2016E'!$A$129:$LD$140,{314},FALSE))</f>
        <v>12</v>
      </c>
      <c r="I38" s="243">
        <f t="shared" si="21"/>
        <v>3.015075376884422E-2</v>
      </c>
      <c r="J38" s="241">
        <f>SUM(VLOOKUP($B$4,'2017E'!$A$129:$LD$140,{314},FALSE))</f>
        <v>7</v>
      </c>
      <c r="K38" s="243">
        <f t="shared" si="22"/>
        <v>1.832460732984293E-2</v>
      </c>
      <c r="L38" s="241">
        <f>SUM(VLOOKUP($B$4,'2018E'!$A$129:$LD$140,{314},FALSE))</f>
        <v>4</v>
      </c>
      <c r="M38" s="243">
        <f t="shared" si="23"/>
        <v>1.2195121951219513E-2</v>
      </c>
      <c r="N38" s="241">
        <f>SUM(VLOOKUP($B$4,'2019E'!$A$129:$LD$140,{301},FALSE))</f>
        <v>19</v>
      </c>
      <c r="O38" s="243">
        <f>N38/$N$40</f>
        <v>7.1969696969696975E-2</v>
      </c>
      <c r="P38" s="168">
        <f t="shared" si="25"/>
        <v>0.78947368421052633</v>
      </c>
      <c r="Q38" s="168">
        <f t="shared" si="26"/>
        <v>0.36842105263157893</v>
      </c>
      <c r="R38" s="223"/>
      <c r="S38" s="132"/>
      <c r="T38" s="132"/>
      <c r="U38" s="132"/>
    </row>
    <row r="39" spans="1:22">
      <c r="A39" s="132"/>
      <c r="B39" s="300" t="s">
        <v>143</v>
      </c>
      <c r="C39" s="292">
        <v>226</v>
      </c>
      <c r="D39" s="293">
        <v>0.83243243243243248</v>
      </c>
      <c r="E39" s="242">
        <f>SUM(VLOOKUP($B$4,'2019E'!$A$115:$LD$126,{302},FALSE))</f>
        <v>226</v>
      </c>
      <c r="F39" s="243">
        <f t="shared" si="20"/>
        <v>0.83394833948339486</v>
      </c>
      <c r="G39" s="240"/>
      <c r="H39" s="241">
        <f t="array" ref="H39">SUM(VLOOKUP($B$4,'2016E'!$A$129:$LD$140,{315},FALSE))</f>
        <v>323</v>
      </c>
      <c r="I39" s="243">
        <f t="shared" si="21"/>
        <v>0.81155778894472363</v>
      </c>
      <c r="J39" s="241">
        <f>SUM(VLOOKUP($B$4,'2017E'!$A$129:$LD$140,{315},FALSE))</f>
        <v>317</v>
      </c>
      <c r="K39" s="243">
        <f t="shared" si="22"/>
        <v>0.82984293193717273</v>
      </c>
      <c r="L39" s="241">
        <f>SUM(VLOOKUP($B$4,'2018E'!$A$129:$LD$140,{315},FALSE))</f>
        <v>282</v>
      </c>
      <c r="M39" s="243">
        <f t="shared" si="23"/>
        <v>0.8597560975609756</v>
      </c>
      <c r="N39" s="241">
        <f>SUM(VLOOKUP($B$4,'2019E'!$A$129:$LD$140,{302},FALSE))</f>
        <v>221</v>
      </c>
      <c r="O39" s="243">
        <f t="shared" ref="O39" si="27">N39/$N$40</f>
        <v>0.83712121212121215</v>
      </c>
      <c r="P39" s="168">
        <f t="shared" si="25"/>
        <v>-0.27601809954751133</v>
      </c>
      <c r="Q39" s="168">
        <f t="shared" si="26"/>
        <v>-0.46153846153846156</v>
      </c>
      <c r="R39" s="223"/>
      <c r="S39" s="132"/>
      <c r="T39" s="132"/>
      <c r="U39" s="132"/>
    </row>
    <row r="40" spans="1:22">
      <c r="A40" s="132"/>
      <c r="B40" s="300" t="s">
        <v>129</v>
      </c>
      <c r="C40" s="292">
        <v>271</v>
      </c>
      <c r="D40" s="292"/>
      <c r="E40" s="241">
        <f>SUM(E36:E39)</f>
        <v>271</v>
      </c>
      <c r="F40" s="241"/>
      <c r="G40" s="240"/>
      <c r="H40" s="241">
        <f>SUM(H36:H39)</f>
        <v>398</v>
      </c>
      <c r="I40" s="241"/>
      <c r="J40" s="241">
        <f>SUM(J36:J39)</f>
        <v>382</v>
      </c>
      <c r="K40" s="241"/>
      <c r="L40" s="241">
        <f>SUM(L36:L39)</f>
        <v>328</v>
      </c>
      <c r="M40" s="241"/>
      <c r="N40" s="241">
        <f>SUM(N36:N39)</f>
        <v>264</v>
      </c>
      <c r="O40" s="241"/>
      <c r="P40" s="168">
        <f t="shared" si="25"/>
        <v>-0.24242424242424243</v>
      </c>
      <c r="Q40" s="168">
        <f t="shared" si="26"/>
        <v>-0.50757575757575757</v>
      </c>
      <c r="R40" s="223"/>
      <c r="S40" s="132"/>
      <c r="T40" s="132"/>
      <c r="U40" s="132"/>
    </row>
    <row r="41" spans="1:22">
      <c r="A41" s="132"/>
      <c r="B41" s="223"/>
      <c r="C41" s="240"/>
      <c r="D41" s="240"/>
      <c r="E41" s="240"/>
      <c r="F41" s="240"/>
      <c r="G41" s="240"/>
      <c r="H41" s="240"/>
      <c r="I41" s="240"/>
      <c r="J41" s="240"/>
      <c r="K41" s="240"/>
      <c r="L41" s="240"/>
      <c r="M41" s="240"/>
      <c r="N41" s="240"/>
      <c r="O41" s="240"/>
      <c r="P41" s="223"/>
      <c r="Q41" s="223"/>
      <c r="R41" s="223"/>
      <c r="S41" s="132"/>
      <c r="T41" s="132"/>
      <c r="U41" s="132"/>
    </row>
    <row r="42" spans="1:22">
      <c r="A42" s="132"/>
      <c r="B42" s="223"/>
      <c r="C42" s="240"/>
      <c r="D42" s="240"/>
      <c r="E42" s="240"/>
      <c r="F42" s="240"/>
      <c r="G42" s="240"/>
      <c r="H42" s="240"/>
      <c r="I42" s="240"/>
      <c r="J42" s="240"/>
      <c r="K42" s="240"/>
      <c r="L42" s="240"/>
      <c r="M42" s="240"/>
      <c r="N42" s="240"/>
      <c r="O42" s="240"/>
      <c r="P42" s="223"/>
      <c r="Q42" s="223"/>
      <c r="R42" s="223"/>
      <c r="S42" s="132"/>
      <c r="T42" s="132"/>
      <c r="U42" s="132"/>
    </row>
    <row r="43" spans="1:22" ht="15">
      <c r="A43" s="132"/>
      <c r="B43" s="337" t="s">
        <v>144</v>
      </c>
      <c r="C43" s="289"/>
      <c r="D43" s="289"/>
      <c r="E43" s="228"/>
      <c r="F43" s="228"/>
      <c r="G43" s="222"/>
      <c r="H43" s="220"/>
      <c r="I43" s="220"/>
      <c r="J43" s="220"/>
      <c r="K43" s="220"/>
      <c r="L43" s="227"/>
      <c r="M43" s="227"/>
      <c r="N43" s="227"/>
      <c r="O43" s="227"/>
      <c r="P43" s="219" t="s">
        <v>121</v>
      </c>
      <c r="Q43" s="219" t="s">
        <v>122</v>
      </c>
      <c r="R43" s="223"/>
      <c r="S43" s="132"/>
      <c r="T43" s="132"/>
      <c r="U43" s="132"/>
    </row>
    <row r="44" spans="1:22">
      <c r="A44" s="132"/>
      <c r="B44" s="300" t="s">
        <v>145</v>
      </c>
      <c r="C44" s="294">
        <v>3596</v>
      </c>
      <c r="D44" s="293">
        <v>0.99364465321912132</v>
      </c>
      <c r="E44" s="244">
        <f t="array" ref="E44">SUM(VLOOKUP($B$4,'2019E'!$A$115:$LD$126,{43,44,72,73,101,102,130,131},FALSE))</f>
        <v>3596</v>
      </c>
      <c r="F44" s="245">
        <f>E44/$E$57</f>
        <v>0.99364465321912132</v>
      </c>
      <c r="G44" s="246"/>
      <c r="H44" s="244">
        <f t="array" ref="H44">SUM(VLOOKUP($B$4,'2016E'!$A$129:$LD$140,{43,44,72,73,101,102,130,131},FALSE))</f>
        <v>3148</v>
      </c>
      <c r="I44" s="247">
        <f>H44/H57</f>
        <v>0.9949431099873578</v>
      </c>
      <c r="J44" s="244">
        <f t="array" ref="J44">SUM(VLOOKUP($B$4,'2017E'!$A$129:$LD$140,{43,44,72,73,101,102,130,131},FALSE))</f>
        <v>3506</v>
      </c>
      <c r="K44" s="247">
        <f>J44/J57</f>
        <v>0.99179632248939176</v>
      </c>
      <c r="L44" s="244">
        <f t="array" ref="L44">SUM(VLOOKUP($B$4,'2018E'!$A$129:$LD$140,{43,44,72,73,101,102,130,131},FALSE))</f>
        <v>3845</v>
      </c>
      <c r="M44" s="247">
        <f>L44/L57</f>
        <v>0.99354005167958659</v>
      </c>
      <c r="N44" s="244">
        <f t="array" ref="N44">SUM(VLOOKUP($B$4,'2019E'!$A$129:$LD$140,{43,44,72,73,101,102,130,131},FALSE))</f>
        <v>3535</v>
      </c>
      <c r="O44" s="247">
        <f>N44/N57</f>
        <v>0.99353569421023047</v>
      </c>
      <c r="P44" s="168">
        <f>IFERROR((N44-L44)/N44,"-")</f>
        <v>-8.7694483734087697E-2</v>
      </c>
      <c r="Q44" s="168">
        <f>IFERROR((N44-H44)/N44,"-")</f>
        <v>0.10947666195190947</v>
      </c>
      <c r="R44" s="223"/>
      <c r="S44" s="164"/>
      <c r="T44" s="164"/>
      <c r="U44" s="239"/>
      <c r="V44" s="248"/>
    </row>
    <row r="45" spans="1:22">
      <c r="A45" s="132"/>
      <c r="B45" s="300" t="s">
        <v>146</v>
      </c>
      <c r="C45" s="295">
        <v>0</v>
      </c>
      <c r="D45" s="293">
        <v>0</v>
      </c>
      <c r="E45" s="249">
        <f t="array" ref="E45">SUM(VLOOKUP($B$4,'2019E'!$A$115:$LD$126,{45,46,74,75,103,104,132,133},FALSE))</f>
        <v>0</v>
      </c>
      <c r="F45" s="245">
        <f t="shared" ref="F45" si="28">E45/$E$57</f>
        <v>0</v>
      </c>
      <c r="G45" s="246"/>
      <c r="H45" s="249">
        <f t="array" ref="H45">SUM(VLOOKUP($B$4,'2016E'!$A$129:$LD$140,{45,46,74,75,103,104,132,133},FALSE))</f>
        <v>0</v>
      </c>
      <c r="I45" s="247">
        <f>H45/H57</f>
        <v>0</v>
      </c>
      <c r="J45" s="249">
        <f t="array" ref="J45">SUM(VLOOKUP($B$4,'2017E'!$A$129:$LD$140,{45,46,74,75,103,104,132,133},FALSE))</f>
        <v>2</v>
      </c>
      <c r="K45" s="247">
        <f>J45/J57</f>
        <v>5.6577086280056575E-4</v>
      </c>
      <c r="L45" s="249">
        <f t="array" ref="L45">SUM(VLOOKUP($B$4,'2018E'!$A$129:$LD$140,{45,46,74,75,103,104,132,133},FALSE))</f>
        <v>0</v>
      </c>
      <c r="M45" s="247">
        <f>L45/L57</f>
        <v>0</v>
      </c>
      <c r="N45" s="249">
        <f t="array" ref="N45">SUM(VLOOKUP($B$4,'2019E'!$A$129:$LD$140,{45,46,74,75,103,104,132,133},FALSE))</f>
        <v>0</v>
      </c>
      <c r="O45" s="247">
        <f>N45/N57</f>
        <v>0</v>
      </c>
      <c r="P45" s="168" t="str">
        <f t="shared" ref="P45:P56" si="29">IFERROR((N45-L45)/N45,"-")</f>
        <v>-</v>
      </c>
      <c r="Q45" s="168" t="str">
        <f t="shared" ref="Q45:Q56" si="30">IFERROR((N45-H45)/N45,"-")</f>
        <v>-</v>
      </c>
      <c r="R45" s="223"/>
      <c r="S45" s="164"/>
      <c r="T45" s="164"/>
      <c r="U45" s="239"/>
      <c r="V45" s="248"/>
    </row>
    <row r="46" spans="1:22">
      <c r="A46" s="132"/>
      <c r="B46" s="300" t="s">
        <v>147</v>
      </c>
      <c r="C46" s="295">
        <v>16</v>
      </c>
      <c r="D46" s="293">
        <v>4.4211108040895274E-3</v>
      </c>
      <c r="E46" s="249">
        <f t="array" ref="E46">SUM(VLOOKUP($B$4,'2019E'!$A$115:$LD$126,{47,48,76,77,105,106,134,135},FALSE))</f>
        <v>16</v>
      </c>
      <c r="F46" s="245">
        <f>E46/$E$57</f>
        <v>4.4211108040895274E-3</v>
      </c>
      <c r="G46" s="246"/>
      <c r="H46" s="249">
        <f t="array" ref="H46">SUM(VLOOKUP($B$4,'2016E'!$A$129:$LD$140,{47,48,76,77,105,106,134,135},FALSE))</f>
        <v>10</v>
      </c>
      <c r="I46" s="247">
        <f>H46/H57</f>
        <v>3.1605562579013905E-3</v>
      </c>
      <c r="J46" s="249">
        <f t="array" ref="J46">SUM(VLOOKUP($B$4,'2017E'!$A$129:$LD$140,{47,48,76,77,105,106,134,135},FALSE))</f>
        <v>20</v>
      </c>
      <c r="K46" s="247">
        <f>J46/J57</f>
        <v>5.6577086280056579E-3</v>
      </c>
      <c r="L46" s="249">
        <f t="array" ref="L46">SUM(VLOOKUP($B$4,'2018E'!$A$129:$LD$140,{47,48,76,77,105,106,134,135},FALSE))</f>
        <v>19</v>
      </c>
      <c r="M46" s="247">
        <f>L46/L57</f>
        <v>4.9095607235142115E-3</v>
      </c>
      <c r="N46" s="249">
        <f t="array" ref="N46">SUM(VLOOKUP($B$4,'2019E'!$A$129:$LD$140,{47,48,76,77,105,106,134,135},FALSE))</f>
        <v>16</v>
      </c>
      <c r="O46" s="247">
        <f>N46/N57</f>
        <v>4.4969083754918494E-3</v>
      </c>
      <c r="P46" s="168">
        <f t="shared" si="29"/>
        <v>-0.1875</v>
      </c>
      <c r="Q46" s="168">
        <f t="shared" si="30"/>
        <v>0.375</v>
      </c>
      <c r="R46" s="223"/>
      <c r="S46" s="164"/>
      <c r="T46" s="164"/>
      <c r="U46" s="239"/>
      <c r="V46" s="248"/>
    </row>
    <row r="47" spans="1:22" s="42" customFormat="1">
      <c r="A47" s="132"/>
      <c r="B47" s="300" t="s">
        <v>148</v>
      </c>
      <c r="C47" s="295">
        <v>4</v>
      </c>
      <c r="D47" s="293">
        <v>1.1052777010223818E-3</v>
      </c>
      <c r="E47" s="249">
        <f>SUM(VLOOKUP($B$4,'2019E'!$A$115:$LD$126,{49,50,78,79,107,108,136,137},FALSE))</f>
        <v>4</v>
      </c>
      <c r="F47" s="245">
        <f t="shared" ref="F47:F55" si="31">E47/$E$57</f>
        <v>1.1052777010223818E-3</v>
      </c>
      <c r="G47" s="246"/>
      <c r="H47" s="249">
        <f>SUM(VLOOKUP($B$4,'2016E'!$A$129:$LD$140,{49,50,78,79,107,108,136,137},FALSE))</f>
        <v>4</v>
      </c>
      <c r="I47" s="247">
        <f>H47/H57</f>
        <v>1.2642225031605564E-3</v>
      </c>
      <c r="J47" s="249">
        <f>SUM(VLOOKUP($B$4,'2017E'!$A$129:$LD$140,{49,50,78,79,107,108,136,137},FALSE))</f>
        <v>4</v>
      </c>
      <c r="K47" s="247">
        <f>J47/J57</f>
        <v>1.1315417256011315E-3</v>
      </c>
      <c r="L47" s="249">
        <f>SUM(VLOOKUP($B$4,'2018E'!$A$129:$LD$140,{49,50,78,79,107,108,136,137},FALSE))</f>
        <v>3</v>
      </c>
      <c r="M47" s="247">
        <f>L47/L57</f>
        <v>7.7519379844961239E-4</v>
      </c>
      <c r="N47" s="249">
        <f>SUM(VLOOKUP($B$4,'2019E'!$A$129:$LD$140,{49,50,78,79,107,108,136,137},FALSE))</f>
        <v>4</v>
      </c>
      <c r="O47" s="247">
        <f>N47/N57</f>
        <v>1.1242270938729624E-3</v>
      </c>
      <c r="P47" s="168">
        <f t="shared" si="29"/>
        <v>0.25</v>
      </c>
      <c r="Q47" s="168">
        <f t="shared" si="30"/>
        <v>0</v>
      </c>
      <c r="R47" s="223"/>
      <c r="S47" s="164"/>
      <c r="T47" s="164"/>
      <c r="U47" s="239"/>
      <c r="V47" s="250"/>
    </row>
    <row r="48" spans="1:22">
      <c r="A48" s="132"/>
      <c r="B48" s="300" t="s">
        <v>149</v>
      </c>
      <c r="C48" s="295">
        <v>1</v>
      </c>
      <c r="D48" s="293">
        <v>2.7631942525559546E-4</v>
      </c>
      <c r="E48" s="249">
        <f>SUM(VLOOKUP($B$4,'2019E'!$A$115:$LD$126,{51,52,80,81,109,110,138,139},FALSE))</f>
        <v>1</v>
      </c>
      <c r="F48" s="245">
        <f t="shared" si="31"/>
        <v>2.7631942525559546E-4</v>
      </c>
      <c r="G48" s="246"/>
      <c r="H48" s="249">
        <f>SUM(VLOOKUP($B$4,'2016E'!$A$129:$LD$140,{51,52,80,81,109,110,138,139},FALSE))</f>
        <v>0</v>
      </c>
      <c r="I48" s="247">
        <f>H48/H57</f>
        <v>0</v>
      </c>
      <c r="J48" s="249">
        <f>SUM(VLOOKUP($B$4,'2017E'!$A$129:$LD$140,{51,52,80,81,109,110,138,139},FALSE))</f>
        <v>0</v>
      </c>
      <c r="K48" s="247">
        <f>J48/J57</f>
        <v>0</v>
      </c>
      <c r="L48" s="249">
        <f>SUM(VLOOKUP($B$4,'2018E'!$A$129:$LD$140,{51,52,80,81,109,110,138,139},FALSE))</f>
        <v>0</v>
      </c>
      <c r="M48" s="247">
        <f>L48/L57</f>
        <v>0</v>
      </c>
      <c r="N48" s="249">
        <f>SUM(VLOOKUP($B$4,'2019E'!$A$129:$LD$140,{51,52,80,81,109,110,138,139},FALSE))</f>
        <v>1</v>
      </c>
      <c r="O48" s="247">
        <f>N48/N57</f>
        <v>2.8105677346824059E-4</v>
      </c>
      <c r="P48" s="168">
        <f t="shared" si="29"/>
        <v>1</v>
      </c>
      <c r="Q48" s="168">
        <f t="shared" si="30"/>
        <v>1</v>
      </c>
      <c r="R48" s="223"/>
      <c r="S48" s="164"/>
      <c r="T48" s="164"/>
      <c r="U48" s="239"/>
      <c r="V48" s="248"/>
    </row>
    <row r="49" spans="1:22">
      <c r="A49" s="132"/>
      <c r="B49" s="300" t="s">
        <v>150</v>
      </c>
      <c r="C49" s="295">
        <v>0</v>
      </c>
      <c r="D49" s="293">
        <v>0</v>
      </c>
      <c r="E49" s="249">
        <f>SUM(VLOOKUP($B$4,'2019E'!$A$115:$LD$126,{53,54,82,83,111,112,140,141},FALSE))</f>
        <v>0</v>
      </c>
      <c r="F49" s="245">
        <f t="shared" si="31"/>
        <v>0</v>
      </c>
      <c r="G49" s="246"/>
      <c r="H49" s="249">
        <f>SUM(VLOOKUP($B$4,'2016E'!$A$129:$LD$140,{53,54,82,83,111,112,140,141},FALSE))</f>
        <v>0</v>
      </c>
      <c r="I49" s="247">
        <f>H49/H57</f>
        <v>0</v>
      </c>
      <c r="J49" s="249">
        <f>SUM(VLOOKUP($B$4,'2017E'!$A$129:$LD$140,{53,54,82,83,111,112,140,141},FALSE))</f>
        <v>0</v>
      </c>
      <c r="K49" s="247">
        <f>J49/J57</f>
        <v>0</v>
      </c>
      <c r="L49" s="249">
        <f>SUM(VLOOKUP($B$4,'2018E'!$A$129:$LD$140,{53,54,82,83,111,112,140,141},FALSE))</f>
        <v>0</v>
      </c>
      <c r="M49" s="247">
        <f>L49/L57</f>
        <v>0</v>
      </c>
      <c r="N49" s="249">
        <f>SUM(VLOOKUP($B$4,'2019E'!$A$129:$LD$140,{53,54,82,83,111,112,140,141},FALSE))</f>
        <v>0</v>
      </c>
      <c r="O49" s="247">
        <f>N49/N57</f>
        <v>0</v>
      </c>
      <c r="P49" s="168" t="str">
        <f t="shared" si="29"/>
        <v>-</v>
      </c>
      <c r="Q49" s="168" t="str">
        <f t="shared" si="30"/>
        <v>-</v>
      </c>
      <c r="R49" s="223"/>
      <c r="S49" s="164"/>
      <c r="T49" s="164"/>
      <c r="U49" s="239"/>
      <c r="V49" s="248"/>
    </row>
    <row r="50" spans="1:22">
      <c r="A50" s="132"/>
      <c r="B50" s="300" t="s">
        <v>151</v>
      </c>
      <c r="C50" s="295">
        <v>0</v>
      </c>
      <c r="D50" s="293">
        <v>0</v>
      </c>
      <c r="E50" s="249">
        <f>SUM(VLOOKUP($B$4,'2019E'!$A$115:$LD$126,{55,56,84,85,113,114,142,143},FALSE))</f>
        <v>0</v>
      </c>
      <c r="F50" s="245">
        <f t="shared" si="31"/>
        <v>0</v>
      </c>
      <c r="G50" s="246"/>
      <c r="H50" s="249">
        <f>SUM(VLOOKUP($B$4,'2016E'!$A$129:$LD$140,{55,56,84,85,113,114,142,143},FALSE))</f>
        <v>0</v>
      </c>
      <c r="I50" s="247">
        <f>H50/H57</f>
        <v>0</v>
      </c>
      <c r="J50" s="249">
        <f>SUM(VLOOKUP($B$4,'2017E'!$A$129:$LD$140,{55,56,84,85,113,114,142,143},FALSE))</f>
        <v>1</v>
      </c>
      <c r="K50" s="247">
        <f>J50/J57</f>
        <v>2.8288543140028287E-4</v>
      </c>
      <c r="L50" s="249">
        <f>SUM(VLOOKUP($B$4,'2018E'!$A$129:$LD$140,{55,56,84,85,113,114,142,143},FALSE))</f>
        <v>1</v>
      </c>
      <c r="M50" s="247">
        <f>L50/L57</f>
        <v>2.5839793281653745E-4</v>
      </c>
      <c r="N50" s="249">
        <f>SUM(VLOOKUP($B$4,'2019E'!$A$129:$LD$140,{55,56,84,85,113,114,142,143},FALSE))</f>
        <v>0</v>
      </c>
      <c r="O50" s="247">
        <f>N50/N57</f>
        <v>0</v>
      </c>
      <c r="P50" s="168" t="str">
        <f t="shared" si="29"/>
        <v>-</v>
      </c>
      <c r="Q50" s="168" t="str">
        <f t="shared" si="30"/>
        <v>-</v>
      </c>
      <c r="R50" s="223"/>
      <c r="S50" s="164"/>
      <c r="T50" s="164"/>
      <c r="U50" s="239"/>
      <c r="V50" s="248"/>
    </row>
    <row r="51" spans="1:22">
      <c r="A51" s="132"/>
      <c r="B51" s="300" t="s">
        <v>152</v>
      </c>
      <c r="C51" s="295">
        <v>0</v>
      </c>
      <c r="D51" s="293">
        <v>0</v>
      </c>
      <c r="E51" s="249">
        <f>SUM(VLOOKUP($B$4,'2019E'!$A$115:$LD$126,{57,58,86,87,115,116,114,145},FALSE))</f>
        <v>0</v>
      </c>
      <c r="F51" s="245">
        <f t="shared" si="31"/>
        <v>0</v>
      </c>
      <c r="G51" s="246"/>
      <c r="H51" s="249">
        <f>SUM(VLOOKUP($B$4,'2016E'!$A$129:$LD$140,{57,58,86,87,115,116,114,145},FALSE))</f>
        <v>0</v>
      </c>
      <c r="I51" s="247">
        <f>H51/H57</f>
        <v>0</v>
      </c>
      <c r="J51" s="249">
        <f>SUM(VLOOKUP($B$4,'2017E'!$A$129:$LD$140,{57,58,86,87,115,116,114,145},FALSE))</f>
        <v>0</v>
      </c>
      <c r="K51" s="247">
        <f>J51/J57</f>
        <v>0</v>
      </c>
      <c r="L51" s="249">
        <f>SUM(VLOOKUP($B$4,'2018E'!$A$129:$LD$140,{57,58,86,87,115,116,114,145},FALSE))</f>
        <v>0</v>
      </c>
      <c r="M51" s="247">
        <f>L51/L57</f>
        <v>0</v>
      </c>
      <c r="N51" s="249">
        <f>SUM(VLOOKUP($B$4,'2019E'!$A$129:$LD$140,{57,58,86,87,115,116,114,145},FALSE))</f>
        <v>0</v>
      </c>
      <c r="O51" s="247">
        <f>N51/N57</f>
        <v>0</v>
      </c>
      <c r="P51" s="168" t="str">
        <f t="shared" si="29"/>
        <v>-</v>
      </c>
      <c r="Q51" s="168" t="str">
        <f t="shared" si="30"/>
        <v>-</v>
      </c>
      <c r="R51" s="223"/>
      <c r="S51" s="164"/>
      <c r="T51" s="164"/>
      <c r="U51" s="239"/>
      <c r="V51" s="248"/>
    </row>
    <row r="52" spans="1:22">
      <c r="A52" s="132"/>
      <c r="B52" s="300" t="s">
        <v>153</v>
      </c>
      <c r="C52" s="295">
        <v>0</v>
      </c>
      <c r="D52" s="293">
        <v>0</v>
      </c>
      <c r="E52" s="249">
        <f>SUM(VLOOKUP($B$4,'2019E'!$A$115:$LD$126,{59,60,88,89,117,118,146,147},FALSE))</f>
        <v>0</v>
      </c>
      <c r="F52" s="245">
        <f t="shared" si="31"/>
        <v>0</v>
      </c>
      <c r="G52" s="246"/>
      <c r="H52" s="249">
        <f>SUM(VLOOKUP($B$4,'2016E'!$A$129:$LD$140,{59,60,88,89,117,118,146,147},FALSE))</f>
        <v>0</v>
      </c>
      <c r="I52" s="247">
        <f>H52/H57</f>
        <v>0</v>
      </c>
      <c r="J52" s="249">
        <f>SUM(VLOOKUP($B$4,'2017E'!$A$129:$LD$140,{59,60,88,89,117,118,146,147},FALSE))</f>
        <v>0</v>
      </c>
      <c r="K52" s="247">
        <f>J52/J57</f>
        <v>0</v>
      </c>
      <c r="L52" s="249">
        <f>SUM(VLOOKUP($B$4,'2018E'!$A$129:$LD$140,{59,60,88,89,117,118,146,147},FALSE))</f>
        <v>0</v>
      </c>
      <c r="M52" s="247">
        <f>L52/L57</f>
        <v>0</v>
      </c>
      <c r="N52" s="249">
        <f>SUM(VLOOKUP($B$4,'2019E'!$A$129:$LD$140,{59,60,88,89,117,118,146,147},FALSE))</f>
        <v>0</v>
      </c>
      <c r="O52" s="247">
        <f>N52/N57</f>
        <v>0</v>
      </c>
      <c r="P52" s="168" t="str">
        <f t="shared" si="29"/>
        <v>-</v>
      </c>
      <c r="Q52" s="168" t="str">
        <f t="shared" si="30"/>
        <v>-</v>
      </c>
      <c r="R52" s="223"/>
      <c r="S52" s="164"/>
      <c r="T52" s="164"/>
      <c r="U52" s="239"/>
      <c r="V52" s="248"/>
    </row>
    <row r="53" spans="1:22">
      <c r="A53" s="132"/>
      <c r="B53" s="300" t="s">
        <v>154</v>
      </c>
      <c r="C53" s="295">
        <v>0</v>
      </c>
      <c r="D53" s="293">
        <v>0</v>
      </c>
      <c r="E53" s="249">
        <f>SUM(VLOOKUP($B$4,'2019E'!$A$115:$LD$126,{61,62,90,91,119,120,148,149},FALSE))</f>
        <v>0</v>
      </c>
      <c r="F53" s="245">
        <f t="shared" si="31"/>
        <v>0</v>
      </c>
      <c r="G53" s="246"/>
      <c r="H53" s="249">
        <f>SUM(VLOOKUP($B$4,'2016E'!$A$129:$LD$140,{61,62,90,91,119,120,148,149},FALSE))</f>
        <v>0</v>
      </c>
      <c r="I53" s="247">
        <f>H53/H57</f>
        <v>0</v>
      </c>
      <c r="J53" s="249">
        <f>SUM(VLOOKUP($B$4,'2017E'!$A$129:$LD$140,{61,62,90,91,119,120,148,149},FALSE))</f>
        <v>0</v>
      </c>
      <c r="K53" s="247">
        <f>J53/J57</f>
        <v>0</v>
      </c>
      <c r="L53" s="249">
        <f>SUM(VLOOKUP($B$4,'2018E'!$A$129:$LD$140,{61,62,90,91,119,120,148,149},FALSE))</f>
        <v>0</v>
      </c>
      <c r="M53" s="247">
        <f>L53/L57</f>
        <v>0</v>
      </c>
      <c r="N53" s="249">
        <f>SUM(VLOOKUP($B$4,'2019E'!$A$129:$LD$140,{61,62,90,91,119,120,148,149},FALSE))</f>
        <v>0</v>
      </c>
      <c r="O53" s="247">
        <f>N53/N57</f>
        <v>0</v>
      </c>
      <c r="P53" s="168" t="str">
        <f t="shared" si="29"/>
        <v>-</v>
      </c>
      <c r="Q53" s="168" t="str">
        <f t="shared" si="30"/>
        <v>-</v>
      </c>
      <c r="R53" s="223"/>
      <c r="S53" s="164"/>
      <c r="T53" s="164"/>
      <c r="U53" s="239"/>
      <c r="V53" s="248"/>
    </row>
    <row r="54" spans="1:22">
      <c r="A54" s="132"/>
      <c r="B54" s="300" t="s">
        <v>155</v>
      </c>
      <c r="C54" s="295">
        <v>0</v>
      </c>
      <c r="D54" s="293">
        <v>0</v>
      </c>
      <c r="E54" s="249">
        <f>SUM(VLOOKUP($B$4,'2019E'!$A$115:$LD$126,{63,64,92,93,121,122,150,151},FALSE))</f>
        <v>0</v>
      </c>
      <c r="F54" s="245">
        <f t="shared" si="31"/>
        <v>0</v>
      </c>
      <c r="G54" s="246"/>
      <c r="H54" s="249">
        <f>SUM(VLOOKUP($B$4,'2016E'!$A$129:$LD$140,{63,64,92,93,121,122,150,151},FALSE))</f>
        <v>1</v>
      </c>
      <c r="I54" s="247">
        <f>H54/H57</f>
        <v>3.1605562579013909E-4</v>
      </c>
      <c r="J54" s="249">
        <f>SUM(VLOOKUP($B$4,'2017E'!$A$129:$LD$140,{63,64,92,93,121,122,150,151},FALSE))</f>
        <v>0</v>
      </c>
      <c r="K54" s="247">
        <f>J54/J57</f>
        <v>0</v>
      </c>
      <c r="L54" s="249">
        <f>SUM(VLOOKUP($B$4,'2018E'!$A$129:$LD$140,{63,64,92,93,121,122,150,151},FALSE))</f>
        <v>0</v>
      </c>
      <c r="M54" s="247">
        <f>L54/L57</f>
        <v>0</v>
      </c>
      <c r="N54" s="249">
        <f>SUM(VLOOKUP($B$4,'2019E'!$A$129:$LD$140,{63,64,92,93,121,122,150,151},FALSE))</f>
        <v>0</v>
      </c>
      <c r="O54" s="247">
        <f>N54/N57</f>
        <v>0</v>
      </c>
      <c r="P54" s="168" t="str">
        <f t="shared" si="29"/>
        <v>-</v>
      </c>
      <c r="Q54" s="168" t="str">
        <f t="shared" si="30"/>
        <v>-</v>
      </c>
      <c r="R54" s="223"/>
      <c r="S54" s="164"/>
      <c r="T54" s="164"/>
      <c r="U54" s="239"/>
      <c r="V54" s="248"/>
    </row>
    <row r="55" spans="1:22">
      <c r="A55" s="132"/>
      <c r="B55" s="300" t="s">
        <v>156</v>
      </c>
      <c r="C55" s="295">
        <v>2</v>
      </c>
      <c r="D55" s="293">
        <v>5.5263885051119092E-4</v>
      </c>
      <c r="E55" s="249">
        <f>SUM(VLOOKUP($B$4,'2019E'!$A$115:$LD$126,{65,66,94,95,123,124,152,153},FALSE))</f>
        <v>2</v>
      </c>
      <c r="F55" s="245">
        <f t="shared" si="31"/>
        <v>5.5263885051119092E-4</v>
      </c>
      <c r="G55" s="246"/>
      <c r="H55" s="249">
        <f>SUM(VLOOKUP($B$4,'2016E'!$A$129:$LD$140,{65,66,94,95,123,124,152,153},FALSE))</f>
        <v>1</v>
      </c>
      <c r="I55" s="247">
        <f>H55/H57</f>
        <v>3.1605562579013909E-4</v>
      </c>
      <c r="J55" s="249">
        <f>SUM(VLOOKUP($B$4,'2017E'!$A$129:$LD$140,{65,66,94,95,123,124,152,153},FALSE))</f>
        <v>2</v>
      </c>
      <c r="K55" s="247">
        <f>J55/J57</f>
        <v>5.6577086280056575E-4</v>
      </c>
      <c r="L55" s="249">
        <f>SUM(VLOOKUP($B$4,'2018E'!$A$129:$LD$140,{65,66,94,95,123,124,152,153},FALSE))</f>
        <v>2</v>
      </c>
      <c r="M55" s="247">
        <f>L55/L57</f>
        <v>5.1679586563307489E-4</v>
      </c>
      <c r="N55" s="249">
        <f>SUM(VLOOKUP($B$4,'2019E'!$A$129:$LD$140,{65,66,94,95,123,124,152,153},FALSE))</f>
        <v>2</v>
      </c>
      <c r="O55" s="247">
        <f>N55/N57</f>
        <v>5.6211354693648118E-4</v>
      </c>
      <c r="P55" s="168">
        <f t="shared" si="29"/>
        <v>0</v>
      </c>
      <c r="Q55" s="168">
        <f t="shared" si="30"/>
        <v>0.5</v>
      </c>
      <c r="R55" s="223"/>
      <c r="S55" s="164"/>
      <c r="T55" s="164"/>
      <c r="U55" s="239"/>
      <c r="V55" s="248"/>
    </row>
    <row r="56" spans="1:22">
      <c r="A56" s="132"/>
      <c r="B56" s="300" t="s">
        <v>157</v>
      </c>
      <c r="C56" s="295">
        <v>13</v>
      </c>
      <c r="D56" s="296"/>
      <c r="E56" s="249">
        <f>SUM(VLOOKUP($B$4,'2019E'!$A$115:$LD$126,{67,68,96,97,125,126,154,155},FALSE))</f>
        <v>13</v>
      </c>
      <c r="F56" s="245"/>
      <c r="G56" s="246"/>
      <c r="H56" s="251">
        <f>SUM(VLOOKUP($B$4,'2016E'!$A$129:$LD$140,{67,68,96,97,125,126,154,155},FALSE))</f>
        <v>12</v>
      </c>
      <c r="I56" s="247"/>
      <c r="J56" s="251">
        <f>SUM(VLOOKUP($B$4,'2017E'!$A$129:$LD$140,{67,68,96,97,125,126,154,155},FALSE))</f>
        <v>22</v>
      </c>
      <c r="K56" s="247"/>
      <c r="L56" s="251">
        <f>SUM(VLOOKUP($B$4,'2018E'!$A$129:$LD$140,{67,68,96,97,125,126,154,155},FALSE))</f>
        <v>16</v>
      </c>
      <c r="M56" s="247"/>
      <c r="N56" s="251">
        <f>SUM(VLOOKUP($B$4,'2019E'!$A$129:$LD$140,{67,68,96,97,125,126,154,155},FALSE))</f>
        <v>13</v>
      </c>
      <c r="O56" s="247"/>
      <c r="P56" s="168">
        <f t="shared" si="29"/>
        <v>-0.23076923076923078</v>
      </c>
      <c r="Q56" s="168">
        <f t="shared" si="30"/>
        <v>7.6923076923076927E-2</v>
      </c>
      <c r="R56" s="223"/>
      <c r="S56" s="164"/>
      <c r="T56" s="164"/>
      <c r="U56" s="239"/>
      <c r="V56" s="248"/>
    </row>
    <row r="57" spans="1:22">
      <c r="A57" s="132"/>
      <c r="B57" s="300" t="s">
        <v>129</v>
      </c>
      <c r="C57" s="295">
        <v>3619</v>
      </c>
      <c r="D57" s="297"/>
      <c r="E57" s="249">
        <f>SUM(E44:E55)</f>
        <v>3619</v>
      </c>
      <c r="F57" s="252"/>
      <c r="G57" s="222"/>
      <c r="H57" s="249">
        <f>SUM(H44:H55)</f>
        <v>3164</v>
      </c>
      <c r="I57" s="220"/>
      <c r="J57" s="249">
        <f>SUM(J44:J55)</f>
        <v>3535</v>
      </c>
      <c r="K57" s="220"/>
      <c r="L57" s="249">
        <f>SUM(L44:L55)</f>
        <v>3870</v>
      </c>
      <c r="M57" s="227"/>
      <c r="N57" s="249">
        <f>SUM(N44:N55)</f>
        <v>3558</v>
      </c>
      <c r="O57" s="227"/>
      <c r="P57" s="253"/>
      <c r="Q57" s="253"/>
      <c r="R57" s="223"/>
      <c r="S57" s="164"/>
      <c r="T57" s="164"/>
      <c r="U57" s="164"/>
      <c r="V57" s="254"/>
    </row>
    <row r="58" spans="1:22">
      <c r="A58" s="132"/>
      <c r="B58" s="223" t="s">
        <v>158</v>
      </c>
      <c r="C58" s="240"/>
      <c r="D58" s="255"/>
      <c r="E58" s="255"/>
      <c r="F58" s="240"/>
      <c r="G58" s="240"/>
      <c r="H58" s="240"/>
      <c r="I58" s="240"/>
      <c r="J58" s="240"/>
      <c r="K58" s="240"/>
      <c r="L58" s="240"/>
      <c r="M58" s="240"/>
      <c r="N58" s="240"/>
      <c r="O58" s="240"/>
      <c r="P58" s="223"/>
      <c r="Q58" s="223"/>
      <c r="R58" s="223"/>
      <c r="S58" s="164"/>
      <c r="T58" s="164"/>
      <c r="U58" s="164"/>
      <c r="V58" s="254"/>
    </row>
    <row r="59" spans="1:22">
      <c r="A59" s="132"/>
      <c r="C59" s="240"/>
      <c r="D59" s="240"/>
      <c r="E59" s="240"/>
      <c r="F59" s="240"/>
      <c r="G59" s="240"/>
      <c r="H59" s="240"/>
      <c r="I59" s="240"/>
      <c r="J59" s="240"/>
      <c r="K59" s="240"/>
      <c r="L59" s="240"/>
      <c r="M59" s="240"/>
      <c r="N59" s="240"/>
      <c r="O59" s="240"/>
      <c r="P59" s="223"/>
      <c r="Q59" s="223"/>
      <c r="R59" s="223"/>
      <c r="S59" s="164"/>
      <c r="T59" s="164"/>
      <c r="U59" s="164"/>
      <c r="V59" s="254"/>
    </row>
    <row r="60" spans="1:22">
      <c r="A60" s="132"/>
      <c r="B60" s="223"/>
      <c r="C60" s="240"/>
      <c r="D60" s="240"/>
      <c r="E60" s="240"/>
      <c r="F60" s="240"/>
      <c r="G60" s="240"/>
      <c r="H60" s="240"/>
      <c r="I60" s="240"/>
      <c r="J60" s="240"/>
      <c r="K60" s="240"/>
      <c r="L60" s="240"/>
      <c r="M60" s="240"/>
      <c r="N60" s="240"/>
      <c r="O60" s="240"/>
      <c r="P60" s="223"/>
      <c r="Q60" s="223"/>
      <c r="R60" s="223"/>
      <c r="S60" s="164"/>
      <c r="T60" s="164"/>
      <c r="U60" s="164"/>
      <c r="V60" s="254"/>
    </row>
    <row r="61" spans="1:22" ht="15">
      <c r="A61" s="132"/>
      <c r="B61" s="338" t="s">
        <v>159</v>
      </c>
      <c r="C61" s="292"/>
      <c r="D61" s="292"/>
      <c r="E61" s="241"/>
      <c r="F61" s="241"/>
      <c r="G61" s="240"/>
      <c r="H61" s="241"/>
      <c r="I61" s="241"/>
      <c r="J61" s="241"/>
      <c r="K61" s="241"/>
      <c r="L61" s="241"/>
      <c r="M61" s="241"/>
      <c r="N61" s="241"/>
      <c r="O61" s="241"/>
      <c r="P61" s="219" t="s">
        <v>121</v>
      </c>
      <c r="Q61" s="219" t="s">
        <v>122</v>
      </c>
      <c r="R61" s="223"/>
      <c r="S61" s="164"/>
      <c r="T61" s="164"/>
      <c r="U61" s="164"/>
      <c r="V61" s="254"/>
    </row>
    <row r="62" spans="1:22">
      <c r="A62" s="132"/>
      <c r="B62" s="300" t="s">
        <v>160</v>
      </c>
      <c r="C62" s="292">
        <v>540</v>
      </c>
      <c r="D62" s="298">
        <f>C62/$C$68</f>
        <v>0.12502894188469554</v>
      </c>
      <c r="E62" s="241">
        <f t="array" ref="E62">SUM(VLOOKUP($B$4,'2019E'!$A$115:$LD$126,{172,173,187,188,202,203,217,218},FALSE))</f>
        <v>540</v>
      </c>
      <c r="F62" s="243">
        <f>E62/$E$68</f>
        <v>0.12502894188469554</v>
      </c>
      <c r="G62" s="240"/>
      <c r="H62" s="241">
        <f t="array" ref="H62">SUM(VLOOKUP($B$4,'2016E'!$A$129:$LD$140,{172,173,187,188,202,203,217,218},FALSE))</f>
        <v>764</v>
      </c>
      <c r="I62" s="243">
        <f>H62/$H$68</f>
        <v>0.14291058735503179</v>
      </c>
      <c r="J62" s="241">
        <f t="array" ref="J62">SUM(VLOOKUP($B$4,'2017E'!$A$129:$LD$140,{172,173,187,188,202,203,217,218},FALSE))</f>
        <v>709</v>
      </c>
      <c r="K62" s="243">
        <f>J62/$J$68</f>
        <v>0.14228376480032109</v>
      </c>
      <c r="L62" s="241">
        <f t="array" ref="L62">SUM(VLOOKUP($B$4,'2018E'!$A$129:$LD$140,{172,173,187,188,202,203,217,218},FALSE))</f>
        <v>812</v>
      </c>
      <c r="M62" s="243">
        <f t="shared" ref="M62:M67" si="32">L62/$L$68</f>
        <v>0.14760952554081075</v>
      </c>
      <c r="N62" s="241">
        <f t="array" ref="N62">SUM(VLOOKUP($B$4,'2019E'!$A$129:$LD$140,{172,173,187,188,202,203,217,218},FALSE))</f>
        <v>533</v>
      </c>
      <c r="O62" s="243">
        <f>N62/$N$68</f>
        <v>0.12911821705426357</v>
      </c>
      <c r="P62" s="168">
        <f>IFERROR((N62-L62)/N62,"-")</f>
        <v>-0.52345215759849906</v>
      </c>
      <c r="Q62" s="168">
        <f>IFERROR((N62-H62)/N62,"-")</f>
        <v>-0.43339587242026267</v>
      </c>
      <c r="R62" s="223"/>
      <c r="S62" s="239"/>
      <c r="T62" s="239"/>
      <c r="U62" s="239"/>
      <c r="V62" s="248"/>
    </row>
    <row r="63" spans="1:22">
      <c r="A63" s="132"/>
      <c r="B63" s="300" t="s">
        <v>161</v>
      </c>
      <c r="C63" s="292">
        <v>1060</v>
      </c>
      <c r="D63" s="298">
        <f t="shared" ref="D63" si="33">C63/$C$68</f>
        <v>0.24542718221810605</v>
      </c>
      <c r="E63" s="241">
        <f t="array" ref="E63">SUM(VLOOKUP($B$4,'2019E'!$A$115:$LD$126,{174,175,189,190,204,205,219,220},FALSE))</f>
        <v>1060</v>
      </c>
      <c r="F63" s="243">
        <f t="shared" ref="F63:F67" si="34">E63/$E$68</f>
        <v>0.24542718221810605</v>
      </c>
      <c r="G63" s="240"/>
      <c r="H63" s="241">
        <f t="array" ref="H63">SUM(VLOOKUP($B$4,'2016E'!$A$129:$LD$140,{174,175,189,190,204,205,219,220},FALSE))</f>
        <v>1714</v>
      </c>
      <c r="I63" s="243">
        <f t="shared" ref="I63:I67" si="35">H63/$H$68</f>
        <v>0.32061354283576504</v>
      </c>
      <c r="J63" s="241">
        <f t="array" ref="J63">SUM(VLOOKUP($B$4,'2017E'!$A$129:$LD$140,{174,175,189,190,204,205,219,220},FALSE))</f>
        <v>1453</v>
      </c>
      <c r="K63" s="243">
        <f t="shared" ref="K63:K67" si="36">J63/$J$68</f>
        <v>0.29159141079670881</v>
      </c>
      <c r="L63" s="241">
        <f t="array" ref="L63">SUM(VLOOKUP($B$4,'2018E'!$A$129:$LD$140,{174,175,189,190,204,205,219,220},FALSE))</f>
        <v>1550</v>
      </c>
      <c r="M63" s="243">
        <f t="shared" si="32"/>
        <v>0.28176695146337027</v>
      </c>
      <c r="N63" s="241">
        <f t="array" ref="N63">SUM(VLOOKUP($B$4,'2019E'!$A$129:$LD$140,{174,175,189,190,204,205,219,220},FALSE))</f>
        <v>1044</v>
      </c>
      <c r="O63" s="243">
        <f>N63/$N$68</f>
        <v>0.25290697674418605</v>
      </c>
      <c r="P63" s="168">
        <f>IFERROR((N63-L63)/N63,"-")</f>
        <v>-0.48467432950191569</v>
      </c>
      <c r="Q63" s="168">
        <f t="shared" ref="Q63:Q67" si="37">IFERROR((N63-H63)/N63,"-")</f>
        <v>-0.64176245210727967</v>
      </c>
      <c r="R63" s="223"/>
      <c r="S63" s="239"/>
      <c r="T63" s="239"/>
      <c r="U63" s="239"/>
      <c r="V63" s="248"/>
    </row>
    <row r="64" spans="1:22">
      <c r="A64" s="132"/>
      <c r="B64" s="300" t="s">
        <v>162</v>
      </c>
      <c r="C64" s="292">
        <v>1046</v>
      </c>
      <c r="D64" s="298">
        <f>C64/$C$68</f>
        <v>0.24218569113220653</v>
      </c>
      <c r="E64" s="241">
        <f t="array" ref="E64">SUM(VLOOKUP($B$4,'2019E'!$A$115:$LD$126,{176,177,191,192,206,207,221,222},FALSE))</f>
        <v>1046</v>
      </c>
      <c r="F64" s="243">
        <f t="shared" si="34"/>
        <v>0.24218569113220653</v>
      </c>
      <c r="G64" s="240"/>
      <c r="H64" s="241">
        <f t="array" ref="H64">SUM(VLOOKUP($B$4,'2016E'!$A$129:$LD$140,{176,177,191,192,206,207,221,222},FALSE))</f>
        <v>1340</v>
      </c>
      <c r="I64" s="243">
        <f t="shared" si="35"/>
        <v>0.25065469509913957</v>
      </c>
      <c r="J64" s="241">
        <f t="array" ref="J64">SUM(VLOOKUP($B$4,'2017E'!$A$129:$LD$140,{176,177,191,192,206,207,221,222},FALSE))</f>
        <v>1263</v>
      </c>
      <c r="K64" s="243">
        <f t="shared" si="36"/>
        <v>0.25346177001806142</v>
      </c>
      <c r="L64" s="241">
        <f t="array" ref="L64">SUM(VLOOKUP($B$4,'2018E'!$A$129:$LD$140,{176,177,191,192,206,207,221,222},FALSE))</f>
        <v>1270</v>
      </c>
      <c r="M64" s="243">
        <f t="shared" si="32"/>
        <v>0.23086711506998728</v>
      </c>
      <c r="N64" s="241">
        <f t="array" ref="N64">SUM(VLOOKUP($B$4,'2019E'!$A$129:$LD$140,{176,177,191,192,206,207,221,222},FALSE))</f>
        <v>1032</v>
      </c>
      <c r="O64" s="243">
        <f>N64/$N$68</f>
        <v>0.25</v>
      </c>
      <c r="P64" s="168">
        <f t="shared" ref="P64:P67" si="38">IFERROR((N64-L64)/N64,"-")</f>
        <v>-0.23062015503875968</v>
      </c>
      <c r="Q64" s="168">
        <f t="shared" si="37"/>
        <v>-0.29844961240310075</v>
      </c>
      <c r="R64" s="223"/>
      <c r="S64" s="239"/>
      <c r="T64" s="239"/>
      <c r="U64" s="239"/>
      <c r="V64" s="248"/>
    </row>
    <row r="65" spans="1:22">
      <c r="A65" s="132"/>
      <c r="B65" s="300" t="s">
        <v>163</v>
      </c>
      <c r="C65" s="292">
        <v>919</v>
      </c>
      <c r="D65" s="298">
        <f t="shared" ref="D65:D67" si="39">C65/$C$68</f>
        <v>0.21278073628154665</v>
      </c>
      <c r="E65" s="241">
        <f t="array" ref="E65">SUM(VLOOKUP($B$4,'2019E'!$A$115:$LD$126,{178,179,193,194,208,209,223,224},FALSE))</f>
        <v>919</v>
      </c>
      <c r="F65" s="243">
        <f t="shared" si="34"/>
        <v>0.21278073628154665</v>
      </c>
      <c r="G65" s="240"/>
      <c r="H65" s="241">
        <f t="array" ref="H65">SUM(VLOOKUP($B$4,'2016E'!$A$129:$LD$140,{178,179,193,194,208,209,223,224},FALSE))</f>
        <v>893</v>
      </c>
      <c r="I65" s="243">
        <f t="shared" si="35"/>
        <v>0.16704077815188925</v>
      </c>
      <c r="J65" s="241">
        <f t="array" ref="J65">SUM(VLOOKUP($B$4,'2017E'!$A$129:$LD$140,{178,179,193,194,208,209,223,224},FALSE))</f>
        <v>921</v>
      </c>
      <c r="K65" s="243">
        <f t="shared" si="36"/>
        <v>0.1848284166164961</v>
      </c>
      <c r="L65" s="241">
        <f t="array" ref="L65">SUM(VLOOKUP($B$4,'2018E'!$A$129:$LD$140,{178,179,193,194,208,209,223,224},FALSE))</f>
        <v>1078</v>
      </c>
      <c r="M65" s="243">
        <f t="shared" si="32"/>
        <v>0.19596437011452464</v>
      </c>
      <c r="N65" s="241">
        <f t="array" ref="N65">SUM(VLOOKUP($B$4,'2019E'!$A$129:$LD$140,{178,179,193,194,208,209,223,224},FALSE))</f>
        <v>906</v>
      </c>
      <c r="O65" s="243">
        <f>N65/$N$68</f>
        <v>0.21947674418604651</v>
      </c>
      <c r="P65" s="168">
        <f t="shared" si="38"/>
        <v>-0.18984547461368653</v>
      </c>
      <c r="Q65" s="168">
        <f t="shared" si="37"/>
        <v>1.434878587196468E-2</v>
      </c>
      <c r="R65" s="223"/>
      <c r="S65" s="239"/>
      <c r="T65" s="239"/>
      <c r="U65" s="239"/>
      <c r="V65" s="250"/>
    </row>
    <row r="66" spans="1:22">
      <c r="A66" s="132"/>
      <c r="B66" s="300" t="s">
        <v>164</v>
      </c>
      <c r="C66" s="292">
        <v>547</v>
      </c>
      <c r="D66" s="298">
        <f t="shared" si="39"/>
        <v>0.12664968742764529</v>
      </c>
      <c r="E66" s="241">
        <f t="array" ref="E66">SUM(VLOOKUP($B$4,'2019E'!$A$115:$LD$126,{180,181,195,196,210,211,225,226},FALSE))</f>
        <v>547</v>
      </c>
      <c r="F66" s="243">
        <f t="shared" si="34"/>
        <v>0.12664968742764529</v>
      </c>
      <c r="G66" s="240"/>
      <c r="H66" s="241">
        <f t="array" ref="H66">SUM(VLOOKUP($B$4,'2016E'!$A$129:$LD$140,{180,181,195,196,210,211,225,226},FALSE))</f>
        <v>476</v>
      </c>
      <c r="I66" s="243">
        <f t="shared" si="35"/>
        <v>8.9038533482977925E-2</v>
      </c>
      <c r="J66" s="241">
        <f t="array" ref="J66">SUM(VLOOKUP($B$4,'2017E'!$A$129:$LD$140,{180,181,195,196,210,211,225,226},FALSE))</f>
        <v>473</v>
      </c>
      <c r="K66" s="243">
        <f t="shared" si="36"/>
        <v>9.4922737306843266E-2</v>
      </c>
      <c r="L66" s="241">
        <f t="array" ref="L66">SUM(VLOOKUP($B$4,'2018E'!$A$129:$LD$140,{180,181,195,196,210,211,225,226},FALSE))</f>
        <v>563</v>
      </c>
      <c r="M66" s="243">
        <f t="shared" si="32"/>
        <v>0.10234502817669515</v>
      </c>
      <c r="N66" s="241">
        <f t="array" ref="N66">SUM(VLOOKUP($B$4,'2019E'!$A$129:$LD$140,{180,181,195,196,210,211,225,226},FALSE))</f>
        <v>540</v>
      </c>
      <c r="O66" s="243">
        <f>N66/$N$68</f>
        <v>0.1308139534883721</v>
      </c>
      <c r="P66" s="168">
        <f t="shared" si="38"/>
        <v>-4.2592592592592592E-2</v>
      </c>
      <c r="Q66" s="168">
        <f t="shared" si="37"/>
        <v>0.11851851851851852</v>
      </c>
      <c r="R66" s="223"/>
      <c r="S66" s="239"/>
      <c r="T66" s="239"/>
      <c r="U66" s="239"/>
      <c r="V66" s="250"/>
    </row>
    <row r="67" spans="1:22">
      <c r="A67" s="132"/>
      <c r="B67" s="300" t="s">
        <v>165</v>
      </c>
      <c r="C67" s="292">
        <v>207</v>
      </c>
      <c r="D67" s="298">
        <f t="shared" si="39"/>
        <v>4.7927761055799954E-2</v>
      </c>
      <c r="E67" s="241">
        <f t="array" ref="E67">SUM(VLOOKUP($B$4,'2019E'!$A$115:$LD$126,{182,183,197,198,212,213,227,228},FALSE))</f>
        <v>207</v>
      </c>
      <c r="F67" s="243">
        <f t="shared" si="34"/>
        <v>4.7927761055799954E-2</v>
      </c>
      <c r="G67" s="240"/>
      <c r="H67" s="241">
        <f t="array" ref="H67">SUM(VLOOKUP($B$4,'2016E'!$A$129:$LD$140,{182,183,197,198,212,213,227,228},FALSE))</f>
        <v>159</v>
      </c>
      <c r="I67" s="243">
        <f t="shared" si="35"/>
        <v>2.9741863075196408E-2</v>
      </c>
      <c r="J67" s="241">
        <f t="array" ref="J67">SUM(VLOOKUP($B$4,'2017E'!$A$129:$LD$140,{182,183,197,198,212,213,227,228},FALSE))</f>
        <v>164</v>
      </c>
      <c r="K67" s="243">
        <f t="shared" si="36"/>
        <v>3.2911900461569339E-2</v>
      </c>
      <c r="L67" s="241">
        <f t="array" ref="L67">SUM(VLOOKUP($B$4,'2018E'!$A$129:$LD$140,{182,183,197,198,212,213,227,228},FALSE))</f>
        <v>228</v>
      </c>
      <c r="M67" s="243">
        <f t="shared" si="32"/>
        <v>4.1447009634611891E-2</v>
      </c>
      <c r="N67" s="241">
        <f>SUM(VLOOKUP($B$4,'2019E'!$A$129:$LD$140,{182,183,197,198,212,213,227,228},FALSE))</f>
        <v>73</v>
      </c>
      <c r="O67" s="243">
        <f t="shared" ref="O67" si="40">N67/$L$68</f>
        <v>1.327031448827486E-2</v>
      </c>
      <c r="P67" s="168">
        <f t="shared" si="38"/>
        <v>-2.1232876712328768</v>
      </c>
      <c r="Q67" s="168">
        <f t="shared" si="37"/>
        <v>-1.178082191780822</v>
      </c>
      <c r="R67" s="223"/>
      <c r="S67" s="239"/>
      <c r="T67" s="239"/>
      <c r="U67" s="239"/>
      <c r="V67" s="250"/>
    </row>
    <row r="68" spans="1:22">
      <c r="A68" s="132"/>
      <c r="B68" s="300" t="s">
        <v>129</v>
      </c>
      <c r="C68" s="292">
        <v>4319</v>
      </c>
      <c r="D68" s="292"/>
      <c r="E68" s="241">
        <f>SUM(E62:E67)</f>
        <v>4319</v>
      </c>
      <c r="F68" s="241"/>
      <c r="G68" s="240"/>
      <c r="H68" s="241">
        <f>SUM(H62:H67)</f>
        <v>5346</v>
      </c>
      <c r="I68" s="241"/>
      <c r="J68" s="241">
        <f>SUM(J62:J67)</f>
        <v>4983</v>
      </c>
      <c r="K68" s="241"/>
      <c r="L68" s="241">
        <f>SUM(L62:L67)</f>
        <v>5501</v>
      </c>
      <c r="M68" s="241"/>
      <c r="N68" s="241">
        <f>SUM(N62:N67)</f>
        <v>4128</v>
      </c>
      <c r="O68" s="241"/>
      <c r="P68" s="256"/>
      <c r="Q68" s="256"/>
      <c r="R68" s="223"/>
      <c r="S68" s="132"/>
      <c r="T68" s="132"/>
      <c r="U68" s="132"/>
    </row>
    <row r="69" spans="1:22">
      <c r="A69" s="132"/>
      <c r="B69" s="223" t="s">
        <v>158</v>
      </c>
      <c r="C69" s="223"/>
      <c r="D69" s="223"/>
      <c r="E69" s="223"/>
      <c r="F69" s="223"/>
      <c r="G69" s="223"/>
      <c r="H69" s="223"/>
      <c r="I69" s="223"/>
      <c r="J69" s="223"/>
      <c r="K69" s="223"/>
      <c r="L69" s="223"/>
      <c r="M69" s="223"/>
      <c r="N69" s="223"/>
      <c r="O69" s="223"/>
      <c r="P69" s="223"/>
      <c r="Q69" s="223"/>
      <c r="R69" s="223"/>
      <c r="S69" s="132"/>
      <c r="T69" s="132"/>
      <c r="U69" s="132"/>
    </row>
    <row r="70" spans="1:22">
      <c r="A70" s="132"/>
      <c r="B70" s="258"/>
      <c r="C70" s="223"/>
      <c r="D70" s="223"/>
      <c r="E70" s="223"/>
      <c r="F70" s="223"/>
      <c r="G70" s="223"/>
      <c r="H70" s="223"/>
      <c r="I70" s="223"/>
      <c r="J70" s="223"/>
      <c r="K70" s="223"/>
      <c r="L70" s="223"/>
      <c r="M70" s="223"/>
      <c r="N70" s="223"/>
      <c r="O70" s="223"/>
      <c r="P70" s="223"/>
      <c r="Q70" s="223"/>
      <c r="R70" s="223"/>
      <c r="S70" s="132"/>
      <c r="T70" s="132"/>
      <c r="U70" s="132"/>
    </row>
    <row r="71" spans="1:22">
      <c r="A71" s="132"/>
      <c r="B71" s="223"/>
      <c r="C71" s="223"/>
      <c r="D71" s="223"/>
      <c r="E71" s="223"/>
      <c r="F71" s="223"/>
      <c r="G71" s="223"/>
      <c r="H71" s="223"/>
      <c r="I71" s="223"/>
      <c r="J71" s="223"/>
      <c r="K71" s="223"/>
      <c r="L71" s="223"/>
      <c r="M71" s="223"/>
      <c r="N71" s="223"/>
      <c r="O71" s="223"/>
      <c r="P71" s="223"/>
      <c r="Q71" s="168"/>
      <c r="R71" s="223"/>
      <c r="S71" s="132"/>
      <c r="T71" s="132"/>
      <c r="U71" s="132"/>
    </row>
    <row r="72" spans="1:22" ht="15">
      <c r="A72" s="132"/>
      <c r="B72" s="338" t="s">
        <v>166</v>
      </c>
      <c r="C72" s="291" t="s">
        <v>167</v>
      </c>
      <c r="D72" s="291" t="s">
        <v>120</v>
      </c>
      <c r="E72" s="257" t="s">
        <v>168</v>
      </c>
      <c r="F72" s="257" t="s">
        <v>120</v>
      </c>
      <c r="G72" s="257" t="s">
        <v>129</v>
      </c>
      <c r="I72" s="132"/>
      <c r="J72" s="132"/>
      <c r="K72" s="132"/>
      <c r="L72" s="132"/>
      <c r="M72" s="132"/>
      <c r="N72" s="132"/>
      <c r="O72" s="132"/>
      <c r="P72" s="132"/>
      <c r="Q72" s="132"/>
      <c r="R72" s="132"/>
      <c r="S72" s="132"/>
      <c r="T72" s="132"/>
      <c r="U72" s="132"/>
    </row>
    <row r="73" spans="1:22">
      <c r="A73" s="132"/>
      <c r="B73" s="300" t="s">
        <v>169</v>
      </c>
      <c r="C73" s="292">
        <f>SUM(VLOOKUP($B$4,'2019E'!$A$115:$LD$126,{184},FALSE))</f>
        <v>374</v>
      </c>
      <c r="D73" s="293">
        <f>C73/$G$73</f>
        <v>0.48382923673997413</v>
      </c>
      <c r="E73" s="241">
        <f>SUM(VLOOKUP($B$4,'2019E'!$A$115:$LD$126,{185},FALSE))</f>
        <v>399</v>
      </c>
      <c r="F73" s="243">
        <f>E73/G73</f>
        <v>0.51617076326002587</v>
      </c>
      <c r="G73" s="241">
        <f>SUM(C73+E73)</f>
        <v>773</v>
      </c>
      <c r="H73" s="132"/>
      <c r="I73" s="132"/>
      <c r="J73" s="132"/>
      <c r="K73" s="132"/>
      <c r="L73" s="132"/>
      <c r="M73" s="132"/>
      <c r="N73" s="132"/>
      <c r="O73" s="132"/>
      <c r="P73" s="132"/>
      <c r="Q73" s="132"/>
      <c r="R73" s="132"/>
      <c r="S73" s="132"/>
      <c r="T73" s="132"/>
      <c r="U73" s="132"/>
    </row>
    <row r="74" spans="1:22">
      <c r="A74" s="132"/>
      <c r="B74" s="300" t="s">
        <v>170</v>
      </c>
      <c r="C74" s="292">
        <f>SUM(VLOOKUP($B$4,'2019E'!$A$115:$LD$126,{199},FALSE))</f>
        <v>1236</v>
      </c>
      <c r="D74" s="293">
        <f>C74/$G$74</f>
        <v>0.49440000000000001</v>
      </c>
      <c r="E74" s="241">
        <f>SUM(VLOOKUP($B$4,'2019E'!$A$115:$LD$126,{200},FALSE))</f>
        <v>1264</v>
      </c>
      <c r="F74" s="243">
        <f t="shared" ref="F74:F76" si="41">E74/G74</f>
        <v>0.50560000000000005</v>
      </c>
      <c r="G74" s="241">
        <f t="shared" ref="G74:G77" si="42">SUM(C74+E74)</f>
        <v>2500</v>
      </c>
      <c r="H74" s="132"/>
      <c r="I74" s="132"/>
      <c r="J74" s="132"/>
      <c r="K74" s="132"/>
      <c r="L74" s="132"/>
      <c r="M74" s="132"/>
      <c r="N74" s="132"/>
      <c r="O74" s="132"/>
      <c r="P74" s="132"/>
      <c r="Q74" s="132"/>
      <c r="R74" s="132"/>
      <c r="S74" s="132"/>
      <c r="T74" s="132"/>
      <c r="U74" s="132"/>
    </row>
    <row r="75" spans="1:22">
      <c r="A75" s="132"/>
      <c r="B75" s="300" t="s">
        <v>132</v>
      </c>
      <c r="C75" s="292">
        <f>SUM(VLOOKUP($B$4,'2019E'!$A$115:$LD$126,{214},FALSE))</f>
        <v>65</v>
      </c>
      <c r="D75" s="293">
        <f>C75/$G$75</f>
        <v>0.35326086956521741</v>
      </c>
      <c r="E75" s="241">
        <f>SUM(VLOOKUP($B$4,'2019E'!$A$115:$LD$126,{215},FALSE))</f>
        <v>119</v>
      </c>
      <c r="F75" s="243">
        <f t="shared" si="41"/>
        <v>0.64673913043478259</v>
      </c>
      <c r="G75" s="241">
        <f t="shared" si="42"/>
        <v>184</v>
      </c>
      <c r="H75" s="132"/>
      <c r="I75" s="132"/>
      <c r="J75" s="132"/>
      <c r="K75" s="132"/>
      <c r="L75" s="132"/>
      <c r="M75" s="132"/>
      <c r="N75" s="132"/>
      <c r="O75" s="132"/>
      <c r="P75" s="132"/>
      <c r="Q75" s="132"/>
      <c r="R75" s="132"/>
      <c r="S75" s="132"/>
      <c r="T75" s="132"/>
      <c r="U75" s="132"/>
    </row>
    <row r="76" spans="1:22">
      <c r="A76" s="132"/>
      <c r="B76" s="300" t="s">
        <v>171</v>
      </c>
      <c r="C76" s="292">
        <f>SUM(VLOOKUP($B$4,'2019E'!$A$115:$LD$126,{229},FALSE))</f>
        <v>382</v>
      </c>
      <c r="D76" s="293">
        <f>C76/$G$76</f>
        <v>0.44470314318975551</v>
      </c>
      <c r="E76" s="241">
        <f>SUM(VLOOKUP($B$4,'2019E'!$A$115:$LD$126,{230},FALSE))</f>
        <v>477</v>
      </c>
      <c r="F76" s="243">
        <f t="shared" si="41"/>
        <v>0.55529685681024443</v>
      </c>
      <c r="G76" s="241">
        <f t="shared" si="42"/>
        <v>859</v>
      </c>
      <c r="H76" s="132"/>
      <c r="I76" s="132"/>
      <c r="J76" s="132"/>
      <c r="K76" s="132"/>
      <c r="L76" s="132"/>
      <c r="M76" s="132"/>
      <c r="N76" s="132"/>
      <c r="O76" s="132"/>
      <c r="P76" s="132"/>
      <c r="Q76" s="132"/>
      <c r="R76" s="132"/>
      <c r="S76" s="132"/>
      <c r="T76" s="132"/>
      <c r="U76" s="132"/>
    </row>
    <row r="77" spans="1:22">
      <c r="A77" s="132"/>
      <c r="B77" s="300" t="s">
        <v>129</v>
      </c>
      <c r="C77" s="292">
        <f>SUM(C73:C76)</f>
        <v>2057</v>
      </c>
      <c r="D77" s="293">
        <f>C77/G77</f>
        <v>0.47659870250231695</v>
      </c>
      <c r="E77" s="241">
        <f>SUM(E73:E76)</f>
        <v>2259</v>
      </c>
      <c r="F77" s="243">
        <f>E77/G77</f>
        <v>0.52340129749768305</v>
      </c>
      <c r="G77" s="241">
        <f t="shared" si="42"/>
        <v>4316</v>
      </c>
      <c r="H77" s="132"/>
      <c r="I77" s="132"/>
      <c r="J77" s="132"/>
      <c r="K77" s="132"/>
      <c r="L77" s="132"/>
      <c r="M77" s="132"/>
      <c r="N77" s="132"/>
      <c r="O77" s="132"/>
      <c r="P77" s="132"/>
      <c r="Q77" s="132"/>
      <c r="R77" s="132"/>
      <c r="S77" s="132"/>
      <c r="T77" s="132"/>
      <c r="U77" s="132"/>
    </row>
    <row r="78" spans="1:22">
      <c r="A78" s="132"/>
      <c r="B78" s="132"/>
      <c r="C78" s="132"/>
      <c r="D78" s="132"/>
      <c r="E78" s="132"/>
      <c r="F78" s="132"/>
      <c r="G78" s="132"/>
      <c r="H78" s="132"/>
      <c r="I78" s="132"/>
      <c r="J78" s="132"/>
      <c r="K78" s="132"/>
      <c r="L78" s="132"/>
      <c r="M78" s="132"/>
      <c r="N78" s="132"/>
      <c r="O78" s="132"/>
      <c r="P78" s="132"/>
      <c r="Q78" s="132"/>
      <c r="R78" s="132"/>
      <c r="S78" s="132"/>
      <c r="T78" s="132"/>
      <c r="U78" s="132"/>
    </row>
    <row r="79" spans="1:22" s="258" customFormat="1"/>
  </sheetData>
  <mergeCells count="4">
    <mergeCell ref="B4:E4"/>
    <mergeCell ref="B7:B8"/>
    <mergeCell ref="C7:C8"/>
    <mergeCell ref="D7:D8"/>
  </mergeCells>
  <conditionalFormatting sqref="D11">
    <cfRule type="dataBar" priority="67">
      <dataBar>
        <cfvo type="num" val="0"/>
        <cfvo type="num" val="1"/>
        <color theme="4" tint="0.39997558519241921"/>
      </dataBar>
      <extLst>
        <ext xmlns:x14="http://schemas.microsoft.com/office/spreadsheetml/2009/9/main" uri="{B025F937-C7B1-47D3-B67F-A62EFF666E3E}">
          <x14:id>{39C4B3B5-E271-4978-97AB-CA9819978D0E}</x14:id>
        </ext>
      </extLst>
    </cfRule>
  </conditionalFormatting>
  <conditionalFormatting sqref="D12:D16">
    <cfRule type="dataBar" priority="66">
      <dataBar>
        <cfvo type="num" val="0"/>
        <cfvo type="num" val="1"/>
        <color theme="4" tint="0.39997558519241921"/>
      </dataBar>
      <extLst>
        <ext xmlns:x14="http://schemas.microsoft.com/office/spreadsheetml/2009/9/main" uri="{B025F937-C7B1-47D3-B67F-A62EFF666E3E}">
          <x14:id>{A8FFAC78-A068-499B-B319-4B3C8B96382A}</x14:id>
        </ext>
      </extLst>
    </cfRule>
  </conditionalFormatting>
  <conditionalFormatting sqref="F11:F16">
    <cfRule type="dataBar" priority="65">
      <dataBar>
        <cfvo type="num" val="0"/>
        <cfvo type="num" val="1"/>
        <color theme="4" tint="0.39997558519241921"/>
      </dataBar>
      <extLst>
        <ext xmlns:x14="http://schemas.microsoft.com/office/spreadsheetml/2009/9/main" uri="{B025F937-C7B1-47D3-B67F-A62EFF666E3E}">
          <x14:id>{DA6E0242-F73B-445F-825C-384AC25FD72A}</x14:id>
        </ext>
      </extLst>
    </cfRule>
  </conditionalFormatting>
  <conditionalFormatting sqref="I11:I16">
    <cfRule type="dataBar" priority="64">
      <dataBar>
        <cfvo type="num" val="0"/>
        <cfvo type="num" val="1"/>
        <color theme="4" tint="0.39997558519241921"/>
      </dataBar>
      <extLst>
        <ext xmlns:x14="http://schemas.microsoft.com/office/spreadsheetml/2009/9/main" uri="{B025F937-C7B1-47D3-B67F-A62EFF666E3E}">
          <x14:id>{401FF80E-6707-43DC-A2F5-BE099D94A1DA}</x14:id>
        </ext>
      </extLst>
    </cfRule>
  </conditionalFormatting>
  <conditionalFormatting sqref="K11:K16">
    <cfRule type="dataBar" priority="63">
      <dataBar>
        <cfvo type="num" val="0"/>
        <cfvo type="num" val="1"/>
        <color theme="4" tint="0.39997558519241921"/>
      </dataBar>
      <extLst>
        <ext xmlns:x14="http://schemas.microsoft.com/office/spreadsheetml/2009/9/main" uri="{B025F937-C7B1-47D3-B67F-A62EFF666E3E}">
          <x14:id>{7DAFFA36-B158-4621-AA84-4073B57F7E06}</x14:id>
        </ext>
      </extLst>
    </cfRule>
  </conditionalFormatting>
  <conditionalFormatting sqref="M11:M16">
    <cfRule type="dataBar" priority="62">
      <dataBar>
        <cfvo type="num" val="0"/>
        <cfvo type="num" val="1"/>
        <color theme="4" tint="0.39997558519241921"/>
      </dataBar>
      <extLst>
        <ext xmlns:x14="http://schemas.microsoft.com/office/spreadsheetml/2009/9/main" uri="{B025F937-C7B1-47D3-B67F-A62EFF666E3E}">
          <x14:id>{B2938864-C65B-439E-B5C1-FD0743831B19}</x14:id>
        </ext>
      </extLst>
    </cfRule>
  </conditionalFormatting>
  <conditionalFormatting sqref="D24">
    <cfRule type="dataBar" priority="61">
      <dataBar>
        <cfvo type="num" val="0"/>
        <cfvo type="num" val="1"/>
        <color theme="4" tint="0.39997558519241921"/>
      </dataBar>
      <extLst>
        <ext xmlns:x14="http://schemas.microsoft.com/office/spreadsheetml/2009/9/main" uri="{B025F937-C7B1-47D3-B67F-A62EFF666E3E}">
          <x14:id>{C46BC5C3-1F87-423A-9DB0-6E51C50CD42C}</x14:id>
        </ext>
      </extLst>
    </cfRule>
  </conditionalFormatting>
  <conditionalFormatting sqref="F21:F24">
    <cfRule type="dataBar" priority="60">
      <dataBar>
        <cfvo type="num" val="0"/>
        <cfvo type="num" val="1"/>
        <color theme="4" tint="0.39997558519241921"/>
      </dataBar>
      <extLst>
        <ext xmlns:x14="http://schemas.microsoft.com/office/spreadsheetml/2009/9/main" uri="{B025F937-C7B1-47D3-B67F-A62EFF666E3E}">
          <x14:id>{F3756F7D-5177-4AF5-9742-A734AB6DC0C3}</x14:id>
        </ext>
      </extLst>
    </cfRule>
  </conditionalFormatting>
  <conditionalFormatting sqref="I21:I23">
    <cfRule type="dataBar" priority="59">
      <dataBar>
        <cfvo type="num" val="0"/>
        <cfvo type="num" val="1"/>
        <color theme="4" tint="0.39997558519241921"/>
      </dataBar>
      <extLst>
        <ext xmlns:x14="http://schemas.microsoft.com/office/spreadsheetml/2009/9/main" uri="{B025F937-C7B1-47D3-B67F-A62EFF666E3E}">
          <x14:id>{DD74D697-182E-44D3-8A07-F3D7838B130C}</x14:id>
        </ext>
      </extLst>
    </cfRule>
  </conditionalFormatting>
  <conditionalFormatting sqref="K21:K23">
    <cfRule type="dataBar" priority="58">
      <dataBar>
        <cfvo type="num" val="0"/>
        <cfvo type="num" val="1"/>
        <color theme="4" tint="0.39997558519241921"/>
      </dataBar>
      <extLst>
        <ext xmlns:x14="http://schemas.microsoft.com/office/spreadsheetml/2009/9/main" uri="{B025F937-C7B1-47D3-B67F-A62EFF666E3E}">
          <x14:id>{9C9D8774-787B-451A-8AE2-35A41DA15A39}</x14:id>
        </ext>
      </extLst>
    </cfRule>
  </conditionalFormatting>
  <conditionalFormatting sqref="M21:M23">
    <cfRule type="dataBar" priority="57">
      <dataBar>
        <cfvo type="num" val="0"/>
        <cfvo type="num" val="1"/>
        <color theme="4" tint="0.39997558519241921"/>
      </dataBar>
      <extLst>
        <ext xmlns:x14="http://schemas.microsoft.com/office/spreadsheetml/2009/9/main" uri="{B025F937-C7B1-47D3-B67F-A62EFF666E3E}">
          <x14:id>{4094B2C3-416B-4730-8314-A161A1745B15}</x14:id>
        </ext>
      </extLst>
    </cfRule>
  </conditionalFormatting>
  <conditionalFormatting sqref="D21:D23">
    <cfRule type="dataBar" priority="56">
      <dataBar>
        <cfvo type="num" val="0"/>
        <cfvo type="num" val="1"/>
        <color theme="4" tint="0.39997558519241921"/>
      </dataBar>
      <extLst>
        <ext xmlns:x14="http://schemas.microsoft.com/office/spreadsheetml/2009/9/main" uri="{B025F937-C7B1-47D3-B67F-A62EFF666E3E}">
          <x14:id>{F26F75C3-B0BE-4CEF-BFE9-D890DBFE8894}</x14:id>
        </ext>
      </extLst>
    </cfRule>
  </conditionalFormatting>
  <conditionalFormatting sqref="M28:M29">
    <cfRule type="dataBar" priority="51">
      <dataBar>
        <cfvo type="num" val="0"/>
        <cfvo type="num" val="1"/>
        <color theme="4" tint="0.39997558519241921"/>
      </dataBar>
      <extLst>
        <ext xmlns:x14="http://schemas.microsoft.com/office/spreadsheetml/2009/9/main" uri="{B025F937-C7B1-47D3-B67F-A62EFF666E3E}">
          <x14:id>{568D8B72-2B43-4A14-9380-81F5B2BF746A}</x14:id>
        </ext>
      </extLst>
    </cfRule>
  </conditionalFormatting>
  <conditionalFormatting sqref="M36:M39">
    <cfRule type="dataBar" priority="46">
      <dataBar>
        <cfvo type="num" val="0"/>
        <cfvo type="num" val="1"/>
        <color theme="4" tint="0.39997558519241921"/>
      </dataBar>
      <extLst>
        <ext xmlns:x14="http://schemas.microsoft.com/office/spreadsheetml/2009/9/main" uri="{B025F937-C7B1-47D3-B67F-A62EFF666E3E}">
          <x14:id>{829A55AB-642E-458E-9EBB-E7180C4AFCD8}</x14:id>
        </ext>
      </extLst>
    </cfRule>
  </conditionalFormatting>
  <conditionalFormatting sqref="D28:D29">
    <cfRule type="dataBar" priority="55">
      <dataBar>
        <cfvo type="num" val="0"/>
        <cfvo type="num" val="1"/>
        <color theme="4" tint="0.39997558519241921"/>
      </dataBar>
      <extLst>
        <ext xmlns:x14="http://schemas.microsoft.com/office/spreadsheetml/2009/9/main" uri="{B025F937-C7B1-47D3-B67F-A62EFF666E3E}">
          <x14:id>{3A54279F-7A24-42F8-B815-FD554BA17C8D}</x14:id>
        </ext>
      </extLst>
    </cfRule>
  </conditionalFormatting>
  <conditionalFormatting sqref="F28:F29">
    <cfRule type="dataBar" priority="54">
      <dataBar>
        <cfvo type="num" val="0"/>
        <cfvo type="num" val="1"/>
        <color theme="4" tint="0.39997558519241921"/>
      </dataBar>
      <extLst>
        <ext xmlns:x14="http://schemas.microsoft.com/office/spreadsheetml/2009/9/main" uri="{B025F937-C7B1-47D3-B67F-A62EFF666E3E}">
          <x14:id>{ECC5BB8E-3C6A-483B-BB85-B111B8C9F5BD}</x14:id>
        </ext>
      </extLst>
    </cfRule>
  </conditionalFormatting>
  <conditionalFormatting sqref="I28:I29">
    <cfRule type="dataBar" priority="53">
      <dataBar>
        <cfvo type="num" val="0"/>
        <cfvo type="num" val="1"/>
        <color theme="4" tint="0.39997558519241921"/>
      </dataBar>
      <extLst>
        <ext xmlns:x14="http://schemas.microsoft.com/office/spreadsheetml/2009/9/main" uri="{B025F937-C7B1-47D3-B67F-A62EFF666E3E}">
          <x14:id>{0414E375-2EEB-4C84-A44B-79ED6A3A26E1}</x14:id>
        </ext>
      </extLst>
    </cfRule>
  </conditionalFormatting>
  <conditionalFormatting sqref="K28:K29">
    <cfRule type="dataBar" priority="52">
      <dataBar>
        <cfvo type="num" val="0"/>
        <cfvo type="num" val="1"/>
        <color theme="4" tint="0.39997558519241921"/>
      </dataBar>
      <extLst>
        <ext xmlns:x14="http://schemas.microsoft.com/office/spreadsheetml/2009/9/main" uri="{B025F937-C7B1-47D3-B67F-A62EFF666E3E}">
          <x14:id>{2F1A4928-AC15-43BA-B438-CE9741A535B3}</x14:id>
        </ext>
      </extLst>
    </cfRule>
  </conditionalFormatting>
  <conditionalFormatting sqref="D36:D39">
    <cfRule type="dataBar" priority="50">
      <dataBar>
        <cfvo type="num" val="0"/>
        <cfvo type="num" val="1"/>
        <color theme="4" tint="0.39997558519241921"/>
      </dataBar>
      <extLst>
        <ext xmlns:x14="http://schemas.microsoft.com/office/spreadsheetml/2009/9/main" uri="{B025F937-C7B1-47D3-B67F-A62EFF666E3E}">
          <x14:id>{C5BFA017-E523-4427-9DA4-5A6CBE5569D8}</x14:id>
        </ext>
      </extLst>
    </cfRule>
  </conditionalFormatting>
  <conditionalFormatting sqref="F36:F39">
    <cfRule type="dataBar" priority="49">
      <dataBar>
        <cfvo type="num" val="0"/>
        <cfvo type="num" val="1"/>
        <color theme="4" tint="0.39997558519241921"/>
      </dataBar>
      <extLst>
        <ext xmlns:x14="http://schemas.microsoft.com/office/spreadsheetml/2009/9/main" uri="{B025F937-C7B1-47D3-B67F-A62EFF666E3E}">
          <x14:id>{733F6D48-D57E-442C-A892-7E99DAD9AA64}</x14:id>
        </ext>
      </extLst>
    </cfRule>
  </conditionalFormatting>
  <conditionalFormatting sqref="I36:I39">
    <cfRule type="dataBar" priority="48">
      <dataBar>
        <cfvo type="num" val="0"/>
        <cfvo type="num" val="1"/>
        <color theme="4" tint="0.39997558519241921"/>
      </dataBar>
      <extLst>
        <ext xmlns:x14="http://schemas.microsoft.com/office/spreadsheetml/2009/9/main" uri="{B025F937-C7B1-47D3-B67F-A62EFF666E3E}">
          <x14:id>{674D720D-8185-4DA0-8BFE-65A2E4DEB4D4}</x14:id>
        </ext>
      </extLst>
    </cfRule>
  </conditionalFormatting>
  <conditionalFormatting sqref="K36:K39">
    <cfRule type="dataBar" priority="47">
      <dataBar>
        <cfvo type="num" val="0"/>
        <cfvo type="num" val="1"/>
        <color theme="4" tint="0.39997558519241921"/>
      </dataBar>
      <extLst>
        <ext xmlns:x14="http://schemas.microsoft.com/office/spreadsheetml/2009/9/main" uri="{B025F937-C7B1-47D3-B67F-A62EFF666E3E}">
          <x14:id>{7BB8B679-D684-4B50-B71C-9ECB0EA80D8C}</x14:id>
        </ext>
      </extLst>
    </cfRule>
  </conditionalFormatting>
  <conditionalFormatting sqref="P11:P17">
    <cfRule type="colorScale" priority="45">
      <colorScale>
        <cfvo type="min"/>
        <cfvo type="percentile" val="50"/>
        <cfvo type="max"/>
        <color rgb="FFF8696B"/>
        <color rgb="FFFFEB84"/>
        <color rgb="FF63BE7B"/>
      </colorScale>
    </cfRule>
  </conditionalFormatting>
  <conditionalFormatting sqref="Q11:Q17">
    <cfRule type="colorScale" priority="44">
      <colorScale>
        <cfvo type="min"/>
        <cfvo type="percentile" val="50"/>
        <cfvo type="max"/>
        <color rgb="FFF8696B"/>
        <color rgb="FFFFEB84"/>
        <color rgb="FF63BE7B"/>
      </colorScale>
    </cfRule>
  </conditionalFormatting>
  <conditionalFormatting sqref="P11:Q17">
    <cfRule type="colorScale" priority="43">
      <colorScale>
        <cfvo type="min"/>
        <cfvo type="percentile" val="50"/>
        <cfvo type="max"/>
        <color rgb="FFF8696B"/>
        <color rgb="FFFFEB84"/>
        <color rgb="FF63BE7B"/>
      </colorScale>
    </cfRule>
  </conditionalFormatting>
  <conditionalFormatting sqref="P25">
    <cfRule type="colorScale" priority="42">
      <colorScale>
        <cfvo type="min"/>
        <cfvo type="percentile" val="50"/>
        <cfvo type="max"/>
        <color rgb="FFF8696B"/>
        <color rgb="FFFFEB84"/>
        <color rgb="FF63BE7B"/>
      </colorScale>
    </cfRule>
  </conditionalFormatting>
  <conditionalFormatting sqref="Q25">
    <cfRule type="colorScale" priority="41">
      <colorScale>
        <cfvo type="min"/>
        <cfvo type="percentile" val="50"/>
        <cfvo type="max"/>
        <color rgb="FFF8696B"/>
        <color rgb="FFFFEB84"/>
        <color rgb="FF63BE7B"/>
      </colorScale>
    </cfRule>
  </conditionalFormatting>
  <conditionalFormatting sqref="P25:Q25">
    <cfRule type="colorScale" priority="40">
      <colorScale>
        <cfvo type="min"/>
        <cfvo type="percentile" val="50"/>
        <cfvo type="max"/>
        <color rgb="FFF8696B"/>
        <color rgb="FFFFEB84"/>
        <color rgb="FF63BE7B"/>
      </colorScale>
    </cfRule>
  </conditionalFormatting>
  <conditionalFormatting sqref="D44:D57">
    <cfRule type="dataBar" priority="38">
      <dataBar>
        <cfvo type="num" val="0"/>
        <cfvo type="num" val="1"/>
        <color theme="4" tint="0.39997558519241921"/>
      </dataBar>
      <extLst>
        <ext xmlns:x14="http://schemas.microsoft.com/office/spreadsheetml/2009/9/main" uri="{B025F937-C7B1-47D3-B67F-A62EFF666E3E}">
          <x14:id>{6ED3DD96-7F8D-4A11-A748-C230A68C2DC9}</x14:id>
        </ext>
      </extLst>
    </cfRule>
  </conditionalFormatting>
  <conditionalFormatting sqref="F57">
    <cfRule type="dataBar" priority="39">
      <dataBar>
        <cfvo type="num" val="0"/>
        <cfvo type="num" val="1"/>
        <color theme="4" tint="0.39997558519241921"/>
      </dataBar>
      <extLst>
        <ext xmlns:x14="http://schemas.microsoft.com/office/spreadsheetml/2009/9/main" uri="{B025F937-C7B1-47D3-B67F-A62EFF666E3E}">
          <x14:id>{2E812AD3-D125-4B28-91DD-1CEB3E4AD70F}</x14:id>
        </ext>
      </extLst>
    </cfRule>
  </conditionalFormatting>
  <conditionalFormatting sqref="F44:F56">
    <cfRule type="dataBar" priority="37">
      <dataBar>
        <cfvo type="num" val="0"/>
        <cfvo type="num" val="1"/>
        <color theme="4" tint="0.39997558519241921"/>
      </dataBar>
      <extLst>
        <ext xmlns:x14="http://schemas.microsoft.com/office/spreadsheetml/2009/9/main" uri="{B025F937-C7B1-47D3-B67F-A62EFF666E3E}">
          <x14:id>{B9D7E4E1-2A1F-4158-9D60-3831B794A7D6}</x14:id>
        </ext>
      </extLst>
    </cfRule>
  </conditionalFormatting>
  <conditionalFormatting sqref="I56">
    <cfRule type="dataBar" priority="36">
      <dataBar>
        <cfvo type="num" val="0"/>
        <cfvo type="num" val="1"/>
        <color theme="4" tint="0.39997558519241921"/>
      </dataBar>
      <extLst>
        <ext xmlns:x14="http://schemas.microsoft.com/office/spreadsheetml/2009/9/main" uri="{B025F937-C7B1-47D3-B67F-A62EFF666E3E}">
          <x14:id>{30A7A609-D249-485F-BD8D-5B6B875A1B14}</x14:id>
        </ext>
      </extLst>
    </cfRule>
  </conditionalFormatting>
  <conditionalFormatting sqref="F62:F67">
    <cfRule type="dataBar" priority="35">
      <dataBar>
        <cfvo type="num" val="0"/>
        <cfvo type="num" val="1"/>
        <color theme="4" tint="0.39997558519241921"/>
      </dataBar>
      <extLst>
        <ext xmlns:x14="http://schemas.microsoft.com/office/spreadsheetml/2009/9/main" uri="{B025F937-C7B1-47D3-B67F-A62EFF666E3E}">
          <x14:id>{BBDC2981-1791-4003-83B5-8B81DE8B5CF8}</x14:id>
        </ext>
      </extLst>
    </cfRule>
  </conditionalFormatting>
  <conditionalFormatting sqref="I62:I67">
    <cfRule type="dataBar" priority="34">
      <dataBar>
        <cfvo type="num" val="0"/>
        <cfvo type="num" val="1"/>
        <color theme="4" tint="0.39997558519241921"/>
      </dataBar>
      <extLst>
        <ext xmlns:x14="http://schemas.microsoft.com/office/spreadsheetml/2009/9/main" uri="{B025F937-C7B1-47D3-B67F-A62EFF666E3E}">
          <x14:id>{A3AD5097-5F44-4170-92B7-9E95C2BB18E9}</x14:id>
        </ext>
      </extLst>
    </cfRule>
  </conditionalFormatting>
  <conditionalFormatting sqref="K62:K67">
    <cfRule type="dataBar" priority="33">
      <dataBar>
        <cfvo type="num" val="0"/>
        <cfvo type="num" val="1"/>
        <color theme="4" tint="0.39997558519241921"/>
      </dataBar>
      <extLst>
        <ext xmlns:x14="http://schemas.microsoft.com/office/spreadsheetml/2009/9/main" uri="{B025F937-C7B1-47D3-B67F-A62EFF666E3E}">
          <x14:id>{20140656-D218-4383-84DA-CF12A37E0CC6}</x14:id>
        </ext>
      </extLst>
    </cfRule>
  </conditionalFormatting>
  <conditionalFormatting sqref="M62:M67">
    <cfRule type="dataBar" priority="32">
      <dataBar>
        <cfvo type="num" val="0"/>
        <cfvo type="num" val="1"/>
        <color theme="4" tint="0.39997558519241921"/>
      </dataBar>
      <extLst>
        <ext xmlns:x14="http://schemas.microsoft.com/office/spreadsheetml/2009/9/main" uri="{B025F937-C7B1-47D3-B67F-A62EFF666E3E}">
          <x14:id>{4B11B985-E9D9-4003-8472-1DEDA5002600}</x14:id>
        </ext>
      </extLst>
    </cfRule>
  </conditionalFormatting>
  <conditionalFormatting sqref="D73:D77">
    <cfRule type="dataBar" priority="31">
      <dataBar>
        <cfvo type="num" val="0"/>
        <cfvo type="num" val="1"/>
        <color theme="4" tint="0.39997558519241921"/>
      </dataBar>
      <extLst>
        <ext xmlns:x14="http://schemas.microsoft.com/office/spreadsheetml/2009/9/main" uri="{B025F937-C7B1-47D3-B67F-A62EFF666E3E}">
          <x14:id>{FFFC81F2-2517-44A3-B34F-455BFE831F3D}</x14:id>
        </ext>
      </extLst>
    </cfRule>
  </conditionalFormatting>
  <conditionalFormatting sqref="F73:F77">
    <cfRule type="dataBar" priority="30">
      <dataBar>
        <cfvo type="num" val="0"/>
        <cfvo type="num" val="1"/>
        <color theme="4" tint="0.39997558519241921"/>
      </dataBar>
      <extLst>
        <ext xmlns:x14="http://schemas.microsoft.com/office/spreadsheetml/2009/9/main" uri="{B025F937-C7B1-47D3-B67F-A62EFF666E3E}">
          <x14:id>{34941EB7-7EA6-41DA-86B7-FE0E2F6D9D51}</x14:id>
        </ext>
      </extLst>
    </cfRule>
  </conditionalFormatting>
  <conditionalFormatting sqref="O11:O16">
    <cfRule type="dataBar" priority="29">
      <dataBar>
        <cfvo type="num" val="0"/>
        <cfvo type="num" val="1"/>
        <color theme="4" tint="0.39997558519241921"/>
      </dataBar>
      <extLst>
        <ext xmlns:x14="http://schemas.microsoft.com/office/spreadsheetml/2009/9/main" uri="{B025F937-C7B1-47D3-B67F-A62EFF666E3E}">
          <x14:id>{09D0BF98-C400-49EB-AF53-B4B7E671DF25}</x14:id>
        </ext>
      </extLst>
    </cfRule>
  </conditionalFormatting>
  <conditionalFormatting sqref="O21:O23">
    <cfRule type="dataBar" priority="28">
      <dataBar>
        <cfvo type="num" val="0"/>
        <cfvo type="num" val="1"/>
        <color theme="4" tint="0.39997558519241921"/>
      </dataBar>
      <extLst>
        <ext xmlns:x14="http://schemas.microsoft.com/office/spreadsheetml/2009/9/main" uri="{B025F937-C7B1-47D3-B67F-A62EFF666E3E}">
          <x14:id>{BEEDFE8F-6B07-49A0-B918-5D7DB808F7CC}</x14:id>
        </ext>
      </extLst>
    </cfRule>
  </conditionalFormatting>
  <conditionalFormatting sqref="O28:O29">
    <cfRule type="dataBar" priority="27">
      <dataBar>
        <cfvo type="num" val="0"/>
        <cfvo type="num" val="1"/>
        <color theme="4" tint="0.39997558519241921"/>
      </dataBar>
      <extLst>
        <ext xmlns:x14="http://schemas.microsoft.com/office/spreadsheetml/2009/9/main" uri="{B025F937-C7B1-47D3-B67F-A62EFF666E3E}">
          <x14:id>{CE433521-7224-4E6B-AB32-3EDF2E1AE6B5}</x14:id>
        </ext>
      </extLst>
    </cfRule>
  </conditionalFormatting>
  <conditionalFormatting sqref="O36:O39">
    <cfRule type="dataBar" priority="26">
      <dataBar>
        <cfvo type="num" val="0"/>
        <cfvo type="num" val="1"/>
        <color theme="4" tint="0.39997558519241921"/>
      </dataBar>
      <extLst>
        <ext xmlns:x14="http://schemas.microsoft.com/office/spreadsheetml/2009/9/main" uri="{B025F937-C7B1-47D3-B67F-A62EFF666E3E}">
          <x14:id>{8E1357CF-1DD1-49E9-8617-B33DAB4CF8DD}</x14:id>
        </ext>
      </extLst>
    </cfRule>
  </conditionalFormatting>
  <conditionalFormatting sqref="O62:O67">
    <cfRule type="dataBar" priority="25">
      <dataBar>
        <cfvo type="num" val="0"/>
        <cfvo type="num" val="1"/>
        <color theme="4" tint="0.39997558519241921"/>
      </dataBar>
      <extLst>
        <ext xmlns:x14="http://schemas.microsoft.com/office/spreadsheetml/2009/9/main" uri="{B025F937-C7B1-47D3-B67F-A62EFF666E3E}">
          <x14:id>{0A0CC49B-9C6C-4A43-B500-ADA54C66C10A}</x14:id>
        </ext>
      </extLst>
    </cfRule>
  </conditionalFormatting>
  <conditionalFormatting sqref="K56">
    <cfRule type="dataBar" priority="24">
      <dataBar>
        <cfvo type="num" val="0"/>
        <cfvo type="num" val="1"/>
        <color theme="4" tint="0.39997558519241921"/>
      </dataBar>
      <extLst>
        <ext xmlns:x14="http://schemas.microsoft.com/office/spreadsheetml/2009/9/main" uri="{B025F937-C7B1-47D3-B67F-A62EFF666E3E}">
          <x14:id>{C7D388F5-7E2F-404F-85EF-334332C1E317}</x14:id>
        </ext>
      </extLst>
    </cfRule>
  </conditionalFormatting>
  <conditionalFormatting sqref="M56">
    <cfRule type="dataBar" priority="23">
      <dataBar>
        <cfvo type="num" val="0"/>
        <cfvo type="num" val="1"/>
        <color theme="4" tint="0.39997558519241921"/>
      </dataBar>
      <extLst>
        <ext xmlns:x14="http://schemas.microsoft.com/office/spreadsheetml/2009/9/main" uri="{B025F937-C7B1-47D3-B67F-A62EFF666E3E}">
          <x14:id>{A9B1C387-F013-471A-AB83-BF96858B5F19}</x14:id>
        </ext>
      </extLst>
    </cfRule>
  </conditionalFormatting>
  <conditionalFormatting sqref="O56">
    <cfRule type="dataBar" priority="22">
      <dataBar>
        <cfvo type="num" val="0"/>
        <cfvo type="num" val="1"/>
        <color theme="4" tint="0.39997558519241921"/>
      </dataBar>
      <extLst>
        <ext xmlns:x14="http://schemas.microsoft.com/office/spreadsheetml/2009/9/main" uri="{B025F937-C7B1-47D3-B67F-A62EFF666E3E}">
          <x14:id>{026F045B-17EB-4544-AD7F-71F7935CF590}</x14:id>
        </ext>
      </extLst>
    </cfRule>
  </conditionalFormatting>
  <conditionalFormatting sqref="P21:P24">
    <cfRule type="colorScale" priority="21">
      <colorScale>
        <cfvo type="min"/>
        <cfvo type="percentile" val="50"/>
        <cfvo type="max"/>
        <color rgb="FFF8696B"/>
        <color rgb="FFFFEB84"/>
        <color rgb="FF63BE7B"/>
      </colorScale>
    </cfRule>
  </conditionalFormatting>
  <conditionalFormatting sqref="Q21:Q24">
    <cfRule type="colorScale" priority="20">
      <colorScale>
        <cfvo type="min"/>
        <cfvo type="percentile" val="50"/>
        <cfvo type="max"/>
        <color rgb="FFF8696B"/>
        <color rgb="FFFFEB84"/>
        <color rgb="FF63BE7B"/>
      </colorScale>
    </cfRule>
  </conditionalFormatting>
  <conditionalFormatting sqref="P21:Q24">
    <cfRule type="colorScale" priority="19">
      <colorScale>
        <cfvo type="min"/>
        <cfvo type="percentile" val="50"/>
        <cfvo type="max"/>
        <color rgb="FFF8696B"/>
        <color rgb="FFFFEB84"/>
        <color rgb="FF63BE7B"/>
      </colorScale>
    </cfRule>
  </conditionalFormatting>
  <conditionalFormatting sqref="P28:P32">
    <cfRule type="colorScale" priority="18">
      <colorScale>
        <cfvo type="min"/>
        <cfvo type="percentile" val="50"/>
        <cfvo type="max"/>
        <color rgb="FFF8696B"/>
        <color rgb="FFFFEB84"/>
        <color rgb="FF63BE7B"/>
      </colorScale>
    </cfRule>
  </conditionalFormatting>
  <conditionalFormatting sqref="Q28:Q32">
    <cfRule type="colorScale" priority="17">
      <colorScale>
        <cfvo type="min"/>
        <cfvo type="percentile" val="50"/>
        <cfvo type="max"/>
        <color rgb="FFF8696B"/>
        <color rgb="FFFFEB84"/>
        <color rgb="FF63BE7B"/>
      </colorScale>
    </cfRule>
  </conditionalFormatting>
  <conditionalFormatting sqref="P28:Q32">
    <cfRule type="colorScale" priority="16">
      <colorScale>
        <cfvo type="min"/>
        <cfvo type="percentile" val="50"/>
        <cfvo type="max"/>
        <color rgb="FFF8696B"/>
        <color rgb="FFFFEB84"/>
        <color rgb="FF63BE7B"/>
      </colorScale>
    </cfRule>
  </conditionalFormatting>
  <conditionalFormatting sqref="P36:P40">
    <cfRule type="colorScale" priority="15">
      <colorScale>
        <cfvo type="min"/>
        <cfvo type="percentile" val="50"/>
        <cfvo type="max"/>
        <color rgb="FFF8696B"/>
        <color rgb="FFFFEB84"/>
        <color rgb="FF63BE7B"/>
      </colorScale>
    </cfRule>
  </conditionalFormatting>
  <conditionalFormatting sqref="Q36:Q40">
    <cfRule type="colorScale" priority="14">
      <colorScale>
        <cfvo type="min"/>
        <cfvo type="percentile" val="50"/>
        <cfvo type="max"/>
        <color rgb="FFF8696B"/>
        <color rgb="FFFFEB84"/>
        <color rgb="FF63BE7B"/>
      </colorScale>
    </cfRule>
  </conditionalFormatting>
  <conditionalFormatting sqref="P36:Q40">
    <cfRule type="colorScale" priority="13">
      <colorScale>
        <cfvo type="min"/>
        <cfvo type="percentile" val="50"/>
        <cfvo type="max"/>
        <color rgb="FFF8696B"/>
        <color rgb="FFFFEB84"/>
        <color rgb="FF63BE7B"/>
      </colorScale>
    </cfRule>
  </conditionalFormatting>
  <conditionalFormatting sqref="P44:P56">
    <cfRule type="colorScale" priority="12">
      <colorScale>
        <cfvo type="min"/>
        <cfvo type="percentile" val="50"/>
        <cfvo type="max"/>
        <color rgb="FFF8696B"/>
        <color rgb="FFFFEB84"/>
        <color rgb="FF63BE7B"/>
      </colorScale>
    </cfRule>
  </conditionalFormatting>
  <conditionalFormatting sqref="Q44:Q56">
    <cfRule type="colorScale" priority="11">
      <colorScale>
        <cfvo type="min"/>
        <cfvo type="percentile" val="50"/>
        <cfvo type="max"/>
        <color rgb="FFF8696B"/>
        <color rgb="FFFFEB84"/>
        <color rgb="FF63BE7B"/>
      </colorScale>
    </cfRule>
  </conditionalFormatting>
  <conditionalFormatting sqref="P44:Q56">
    <cfRule type="colorScale" priority="10">
      <colorScale>
        <cfvo type="min"/>
        <cfvo type="percentile" val="50"/>
        <cfvo type="max"/>
        <color rgb="FFF8696B"/>
        <color rgb="FFFFEB84"/>
        <color rgb="FF63BE7B"/>
      </colorScale>
    </cfRule>
  </conditionalFormatting>
  <conditionalFormatting sqref="P62:P67">
    <cfRule type="colorScale" priority="9">
      <colorScale>
        <cfvo type="min"/>
        <cfvo type="percentile" val="50"/>
        <cfvo type="max"/>
        <color rgb="FFF8696B"/>
        <color rgb="FFFFEB84"/>
        <color rgb="FF63BE7B"/>
      </colorScale>
    </cfRule>
  </conditionalFormatting>
  <conditionalFormatting sqref="Q62:Q67">
    <cfRule type="colorScale" priority="8">
      <colorScale>
        <cfvo type="min"/>
        <cfvo type="percentile" val="50"/>
        <cfvo type="max"/>
        <color rgb="FFF8696B"/>
        <color rgb="FFFFEB84"/>
        <color rgb="FF63BE7B"/>
      </colorScale>
    </cfRule>
  </conditionalFormatting>
  <conditionalFormatting sqref="P62:Q67">
    <cfRule type="colorScale" priority="7">
      <colorScale>
        <cfvo type="min"/>
        <cfvo type="percentile" val="50"/>
        <cfvo type="max"/>
        <color rgb="FFF8696B"/>
        <color rgb="FFFFEB84"/>
        <color rgb="FF63BE7B"/>
      </colorScale>
    </cfRule>
  </conditionalFormatting>
  <conditionalFormatting sqref="Q71">
    <cfRule type="colorScale" priority="6">
      <colorScale>
        <cfvo type="min"/>
        <cfvo type="percentile" val="50"/>
        <cfvo type="max"/>
        <color rgb="FFF8696B"/>
        <color rgb="FFFFEB84"/>
        <color rgb="FF63BE7B"/>
      </colorScale>
    </cfRule>
  </conditionalFormatting>
  <conditionalFormatting sqref="Q71">
    <cfRule type="colorScale" priority="5">
      <colorScale>
        <cfvo type="min"/>
        <cfvo type="percentile" val="50"/>
        <cfvo type="max"/>
        <color rgb="FFF8696B"/>
        <color rgb="FFFFEB84"/>
        <color rgb="FF63BE7B"/>
      </colorScale>
    </cfRule>
  </conditionalFormatting>
  <conditionalFormatting sqref="I44:I55">
    <cfRule type="dataBar" priority="4">
      <dataBar>
        <cfvo type="num" val="0"/>
        <cfvo type="num" val="1"/>
        <color theme="4" tint="0.39997558519241921"/>
      </dataBar>
      <extLst>
        <ext xmlns:x14="http://schemas.microsoft.com/office/spreadsheetml/2009/9/main" uri="{B025F937-C7B1-47D3-B67F-A62EFF666E3E}">
          <x14:id>{6A4F3D9A-A35F-4532-8A97-9A78B20119AE}</x14:id>
        </ext>
      </extLst>
    </cfRule>
  </conditionalFormatting>
  <conditionalFormatting sqref="K44:K55">
    <cfRule type="dataBar" priority="3">
      <dataBar>
        <cfvo type="num" val="0"/>
        <cfvo type="num" val="1"/>
        <color theme="4" tint="0.39997558519241921"/>
      </dataBar>
      <extLst>
        <ext xmlns:x14="http://schemas.microsoft.com/office/spreadsheetml/2009/9/main" uri="{B025F937-C7B1-47D3-B67F-A62EFF666E3E}">
          <x14:id>{053DDEBA-E704-48FF-8D80-5C1B2131C1E1}</x14:id>
        </ext>
      </extLst>
    </cfRule>
  </conditionalFormatting>
  <conditionalFormatting sqref="M44:M55">
    <cfRule type="dataBar" priority="2">
      <dataBar>
        <cfvo type="num" val="0"/>
        <cfvo type="num" val="1"/>
        <color theme="4" tint="0.39997558519241921"/>
      </dataBar>
      <extLst>
        <ext xmlns:x14="http://schemas.microsoft.com/office/spreadsheetml/2009/9/main" uri="{B025F937-C7B1-47D3-B67F-A62EFF666E3E}">
          <x14:id>{EFD255EF-4203-4F14-BE37-E7EF60AD2DB6}</x14:id>
        </ext>
      </extLst>
    </cfRule>
  </conditionalFormatting>
  <conditionalFormatting sqref="O44:O55">
    <cfRule type="dataBar" priority="1">
      <dataBar>
        <cfvo type="num" val="0"/>
        <cfvo type="num" val="1"/>
        <color theme="4" tint="0.39997558519241921"/>
      </dataBar>
      <extLst>
        <ext xmlns:x14="http://schemas.microsoft.com/office/spreadsheetml/2009/9/main" uri="{B025F937-C7B1-47D3-B67F-A62EFF666E3E}">
          <x14:id>{4FFC2933-C373-4075-8E87-DB94255702F2}</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39C4B3B5-E271-4978-97AB-CA9819978D0E}">
            <x14:dataBar minLength="0" maxLength="100" gradient="0">
              <x14:cfvo type="num">
                <xm:f>0</xm:f>
              </x14:cfvo>
              <x14:cfvo type="num">
                <xm:f>1</xm:f>
              </x14:cfvo>
              <x14:negativeFillColor rgb="FFFF0000"/>
              <x14:axisColor rgb="FF000000"/>
            </x14:dataBar>
          </x14:cfRule>
          <xm:sqref>D11</xm:sqref>
        </x14:conditionalFormatting>
        <x14:conditionalFormatting xmlns:xm="http://schemas.microsoft.com/office/excel/2006/main">
          <x14:cfRule type="dataBar" id="{A8FFAC78-A068-499B-B319-4B3C8B96382A}">
            <x14:dataBar minLength="0" maxLength="100" gradient="0">
              <x14:cfvo type="num">
                <xm:f>0</xm:f>
              </x14:cfvo>
              <x14:cfvo type="num">
                <xm:f>1</xm:f>
              </x14:cfvo>
              <x14:negativeFillColor rgb="FFFF0000"/>
              <x14:axisColor rgb="FF000000"/>
            </x14:dataBar>
          </x14:cfRule>
          <xm:sqref>D12:D16</xm:sqref>
        </x14:conditionalFormatting>
        <x14:conditionalFormatting xmlns:xm="http://schemas.microsoft.com/office/excel/2006/main">
          <x14:cfRule type="dataBar" id="{DA6E0242-F73B-445F-825C-384AC25FD72A}">
            <x14:dataBar minLength="0" maxLength="100" gradient="0">
              <x14:cfvo type="num">
                <xm:f>0</xm:f>
              </x14:cfvo>
              <x14:cfvo type="num">
                <xm:f>1</xm:f>
              </x14:cfvo>
              <x14:negativeFillColor rgb="FFFF0000"/>
              <x14:axisColor rgb="FF000000"/>
            </x14:dataBar>
          </x14:cfRule>
          <xm:sqref>F11:F16</xm:sqref>
        </x14:conditionalFormatting>
        <x14:conditionalFormatting xmlns:xm="http://schemas.microsoft.com/office/excel/2006/main">
          <x14:cfRule type="dataBar" id="{401FF80E-6707-43DC-A2F5-BE099D94A1DA}">
            <x14:dataBar minLength="0" maxLength="100" gradient="0">
              <x14:cfvo type="num">
                <xm:f>0</xm:f>
              </x14:cfvo>
              <x14:cfvo type="num">
                <xm:f>1</xm:f>
              </x14:cfvo>
              <x14:negativeFillColor rgb="FFFF0000"/>
              <x14:axisColor rgb="FF000000"/>
            </x14:dataBar>
          </x14:cfRule>
          <xm:sqref>I11:I16</xm:sqref>
        </x14:conditionalFormatting>
        <x14:conditionalFormatting xmlns:xm="http://schemas.microsoft.com/office/excel/2006/main">
          <x14:cfRule type="dataBar" id="{7DAFFA36-B158-4621-AA84-4073B57F7E06}">
            <x14:dataBar minLength="0" maxLength="100" gradient="0">
              <x14:cfvo type="num">
                <xm:f>0</xm:f>
              </x14:cfvo>
              <x14:cfvo type="num">
                <xm:f>1</xm:f>
              </x14:cfvo>
              <x14:negativeFillColor rgb="FFFF0000"/>
              <x14:axisColor rgb="FF000000"/>
            </x14:dataBar>
          </x14:cfRule>
          <xm:sqref>K11:K16</xm:sqref>
        </x14:conditionalFormatting>
        <x14:conditionalFormatting xmlns:xm="http://schemas.microsoft.com/office/excel/2006/main">
          <x14:cfRule type="dataBar" id="{B2938864-C65B-439E-B5C1-FD0743831B19}">
            <x14:dataBar minLength="0" maxLength="100" gradient="0">
              <x14:cfvo type="num">
                <xm:f>0</xm:f>
              </x14:cfvo>
              <x14:cfvo type="num">
                <xm:f>1</xm:f>
              </x14:cfvo>
              <x14:negativeFillColor rgb="FFFF0000"/>
              <x14:axisColor rgb="FF000000"/>
            </x14:dataBar>
          </x14:cfRule>
          <xm:sqref>M11:M16</xm:sqref>
        </x14:conditionalFormatting>
        <x14:conditionalFormatting xmlns:xm="http://schemas.microsoft.com/office/excel/2006/main">
          <x14:cfRule type="dataBar" id="{C46BC5C3-1F87-423A-9DB0-6E51C50CD42C}">
            <x14:dataBar minLength="0" maxLength="100" gradient="0">
              <x14:cfvo type="num">
                <xm:f>0</xm:f>
              </x14:cfvo>
              <x14:cfvo type="num">
                <xm:f>1</xm:f>
              </x14:cfvo>
              <x14:negativeFillColor rgb="FFFF0000"/>
              <x14:axisColor rgb="FF000000"/>
            </x14:dataBar>
          </x14:cfRule>
          <xm:sqref>D24</xm:sqref>
        </x14:conditionalFormatting>
        <x14:conditionalFormatting xmlns:xm="http://schemas.microsoft.com/office/excel/2006/main">
          <x14:cfRule type="dataBar" id="{F3756F7D-5177-4AF5-9742-A734AB6DC0C3}">
            <x14:dataBar minLength="0" maxLength="100" gradient="0">
              <x14:cfvo type="num">
                <xm:f>0</xm:f>
              </x14:cfvo>
              <x14:cfvo type="num">
                <xm:f>1</xm:f>
              </x14:cfvo>
              <x14:negativeFillColor rgb="FFFF0000"/>
              <x14:axisColor rgb="FF000000"/>
            </x14:dataBar>
          </x14:cfRule>
          <xm:sqref>F21:F24</xm:sqref>
        </x14:conditionalFormatting>
        <x14:conditionalFormatting xmlns:xm="http://schemas.microsoft.com/office/excel/2006/main">
          <x14:cfRule type="dataBar" id="{DD74D697-182E-44D3-8A07-F3D7838B130C}">
            <x14:dataBar minLength="0" maxLength="100" gradient="0">
              <x14:cfvo type="num">
                <xm:f>0</xm:f>
              </x14:cfvo>
              <x14:cfvo type="num">
                <xm:f>1</xm:f>
              </x14:cfvo>
              <x14:negativeFillColor rgb="FFFF0000"/>
              <x14:axisColor rgb="FF000000"/>
            </x14:dataBar>
          </x14:cfRule>
          <xm:sqref>I21:I23</xm:sqref>
        </x14:conditionalFormatting>
        <x14:conditionalFormatting xmlns:xm="http://schemas.microsoft.com/office/excel/2006/main">
          <x14:cfRule type="dataBar" id="{9C9D8774-787B-451A-8AE2-35A41DA15A39}">
            <x14:dataBar minLength="0" maxLength="100" gradient="0">
              <x14:cfvo type="num">
                <xm:f>0</xm:f>
              </x14:cfvo>
              <x14:cfvo type="num">
                <xm:f>1</xm:f>
              </x14:cfvo>
              <x14:negativeFillColor rgb="FFFF0000"/>
              <x14:axisColor rgb="FF000000"/>
            </x14:dataBar>
          </x14:cfRule>
          <xm:sqref>K21:K23</xm:sqref>
        </x14:conditionalFormatting>
        <x14:conditionalFormatting xmlns:xm="http://schemas.microsoft.com/office/excel/2006/main">
          <x14:cfRule type="dataBar" id="{4094B2C3-416B-4730-8314-A161A1745B15}">
            <x14:dataBar minLength="0" maxLength="100" gradient="0">
              <x14:cfvo type="num">
                <xm:f>0</xm:f>
              </x14:cfvo>
              <x14:cfvo type="num">
                <xm:f>1</xm:f>
              </x14:cfvo>
              <x14:negativeFillColor rgb="FFFF0000"/>
              <x14:axisColor rgb="FF000000"/>
            </x14:dataBar>
          </x14:cfRule>
          <xm:sqref>M21:M23</xm:sqref>
        </x14:conditionalFormatting>
        <x14:conditionalFormatting xmlns:xm="http://schemas.microsoft.com/office/excel/2006/main">
          <x14:cfRule type="dataBar" id="{F26F75C3-B0BE-4CEF-BFE9-D890DBFE8894}">
            <x14:dataBar minLength="0" maxLength="100" gradient="0">
              <x14:cfvo type="num">
                <xm:f>0</xm:f>
              </x14:cfvo>
              <x14:cfvo type="num">
                <xm:f>1</xm:f>
              </x14:cfvo>
              <x14:negativeFillColor rgb="FFFF0000"/>
              <x14:axisColor rgb="FF000000"/>
            </x14:dataBar>
          </x14:cfRule>
          <xm:sqref>D21:D23</xm:sqref>
        </x14:conditionalFormatting>
        <x14:conditionalFormatting xmlns:xm="http://schemas.microsoft.com/office/excel/2006/main">
          <x14:cfRule type="dataBar" id="{568D8B72-2B43-4A14-9380-81F5B2BF746A}">
            <x14:dataBar minLength="0" maxLength="100" gradient="0">
              <x14:cfvo type="num">
                <xm:f>0</xm:f>
              </x14:cfvo>
              <x14:cfvo type="num">
                <xm:f>1</xm:f>
              </x14:cfvo>
              <x14:negativeFillColor rgb="FFFF0000"/>
              <x14:axisColor rgb="FF000000"/>
            </x14:dataBar>
          </x14:cfRule>
          <xm:sqref>M28:M29</xm:sqref>
        </x14:conditionalFormatting>
        <x14:conditionalFormatting xmlns:xm="http://schemas.microsoft.com/office/excel/2006/main">
          <x14:cfRule type="dataBar" id="{829A55AB-642E-458E-9EBB-E7180C4AFCD8}">
            <x14:dataBar minLength="0" maxLength="100" gradient="0">
              <x14:cfvo type="num">
                <xm:f>0</xm:f>
              </x14:cfvo>
              <x14:cfvo type="num">
                <xm:f>1</xm:f>
              </x14:cfvo>
              <x14:negativeFillColor rgb="FFFF0000"/>
              <x14:axisColor rgb="FF000000"/>
            </x14:dataBar>
          </x14:cfRule>
          <xm:sqref>M36:M39</xm:sqref>
        </x14:conditionalFormatting>
        <x14:conditionalFormatting xmlns:xm="http://schemas.microsoft.com/office/excel/2006/main">
          <x14:cfRule type="dataBar" id="{3A54279F-7A24-42F8-B815-FD554BA17C8D}">
            <x14:dataBar minLength="0" maxLength="100" gradient="0">
              <x14:cfvo type="num">
                <xm:f>0</xm:f>
              </x14:cfvo>
              <x14:cfvo type="num">
                <xm:f>1</xm:f>
              </x14:cfvo>
              <x14:negativeFillColor rgb="FFFF0000"/>
              <x14:axisColor rgb="FF000000"/>
            </x14:dataBar>
          </x14:cfRule>
          <xm:sqref>D28:D29</xm:sqref>
        </x14:conditionalFormatting>
        <x14:conditionalFormatting xmlns:xm="http://schemas.microsoft.com/office/excel/2006/main">
          <x14:cfRule type="dataBar" id="{ECC5BB8E-3C6A-483B-BB85-B111B8C9F5BD}">
            <x14:dataBar minLength="0" maxLength="100" gradient="0">
              <x14:cfvo type="num">
                <xm:f>0</xm:f>
              </x14:cfvo>
              <x14:cfvo type="num">
                <xm:f>1</xm:f>
              </x14:cfvo>
              <x14:negativeFillColor rgb="FFFF0000"/>
              <x14:axisColor rgb="FF000000"/>
            </x14:dataBar>
          </x14:cfRule>
          <xm:sqref>F28:F29</xm:sqref>
        </x14:conditionalFormatting>
        <x14:conditionalFormatting xmlns:xm="http://schemas.microsoft.com/office/excel/2006/main">
          <x14:cfRule type="dataBar" id="{0414E375-2EEB-4C84-A44B-79ED6A3A26E1}">
            <x14:dataBar minLength="0" maxLength="100" gradient="0">
              <x14:cfvo type="num">
                <xm:f>0</xm:f>
              </x14:cfvo>
              <x14:cfvo type="num">
                <xm:f>1</xm:f>
              </x14:cfvo>
              <x14:negativeFillColor rgb="FFFF0000"/>
              <x14:axisColor rgb="FF000000"/>
            </x14:dataBar>
          </x14:cfRule>
          <xm:sqref>I28:I29</xm:sqref>
        </x14:conditionalFormatting>
        <x14:conditionalFormatting xmlns:xm="http://schemas.microsoft.com/office/excel/2006/main">
          <x14:cfRule type="dataBar" id="{2F1A4928-AC15-43BA-B438-CE9741A535B3}">
            <x14:dataBar minLength="0" maxLength="100" gradient="0">
              <x14:cfvo type="num">
                <xm:f>0</xm:f>
              </x14:cfvo>
              <x14:cfvo type="num">
                <xm:f>1</xm:f>
              </x14:cfvo>
              <x14:negativeFillColor rgb="FFFF0000"/>
              <x14:axisColor rgb="FF000000"/>
            </x14:dataBar>
          </x14:cfRule>
          <xm:sqref>K28:K29</xm:sqref>
        </x14:conditionalFormatting>
        <x14:conditionalFormatting xmlns:xm="http://schemas.microsoft.com/office/excel/2006/main">
          <x14:cfRule type="dataBar" id="{C5BFA017-E523-4427-9DA4-5A6CBE5569D8}">
            <x14:dataBar minLength="0" maxLength="100" gradient="0">
              <x14:cfvo type="num">
                <xm:f>0</xm:f>
              </x14:cfvo>
              <x14:cfvo type="num">
                <xm:f>1</xm:f>
              </x14:cfvo>
              <x14:negativeFillColor rgb="FFFF0000"/>
              <x14:axisColor rgb="FF000000"/>
            </x14:dataBar>
          </x14:cfRule>
          <xm:sqref>D36:D39</xm:sqref>
        </x14:conditionalFormatting>
        <x14:conditionalFormatting xmlns:xm="http://schemas.microsoft.com/office/excel/2006/main">
          <x14:cfRule type="dataBar" id="{733F6D48-D57E-442C-A892-7E99DAD9AA64}">
            <x14:dataBar minLength="0" maxLength="100" gradient="0">
              <x14:cfvo type="num">
                <xm:f>0</xm:f>
              </x14:cfvo>
              <x14:cfvo type="num">
                <xm:f>1</xm:f>
              </x14:cfvo>
              <x14:negativeFillColor rgb="FFFF0000"/>
              <x14:axisColor rgb="FF000000"/>
            </x14:dataBar>
          </x14:cfRule>
          <xm:sqref>F36:F39</xm:sqref>
        </x14:conditionalFormatting>
        <x14:conditionalFormatting xmlns:xm="http://schemas.microsoft.com/office/excel/2006/main">
          <x14:cfRule type="dataBar" id="{674D720D-8185-4DA0-8BFE-65A2E4DEB4D4}">
            <x14:dataBar minLength="0" maxLength="100" gradient="0">
              <x14:cfvo type="num">
                <xm:f>0</xm:f>
              </x14:cfvo>
              <x14:cfvo type="num">
                <xm:f>1</xm:f>
              </x14:cfvo>
              <x14:negativeFillColor rgb="FFFF0000"/>
              <x14:axisColor rgb="FF000000"/>
            </x14:dataBar>
          </x14:cfRule>
          <xm:sqref>I36:I39</xm:sqref>
        </x14:conditionalFormatting>
        <x14:conditionalFormatting xmlns:xm="http://schemas.microsoft.com/office/excel/2006/main">
          <x14:cfRule type="dataBar" id="{7BB8B679-D684-4B50-B71C-9ECB0EA80D8C}">
            <x14:dataBar minLength="0" maxLength="100" gradient="0">
              <x14:cfvo type="num">
                <xm:f>0</xm:f>
              </x14:cfvo>
              <x14:cfvo type="num">
                <xm:f>1</xm:f>
              </x14:cfvo>
              <x14:negativeFillColor rgb="FFFF0000"/>
              <x14:axisColor rgb="FF000000"/>
            </x14:dataBar>
          </x14:cfRule>
          <xm:sqref>K36:K39</xm:sqref>
        </x14:conditionalFormatting>
        <x14:conditionalFormatting xmlns:xm="http://schemas.microsoft.com/office/excel/2006/main">
          <x14:cfRule type="dataBar" id="{6ED3DD96-7F8D-4A11-A748-C230A68C2DC9}">
            <x14:dataBar minLength="0" maxLength="100" gradient="0">
              <x14:cfvo type="num">
                <xm:f>0</xm:f>
              </x14:cfvo>
              <x14:cfvo type="num">
                <xm:f>1</xm:f>
              </x14:cfvo>
              <x14:negativeFillColor rgb="FFFF0000"/>
              <x14:axisColor rgb="FF000000"/>
            </x14:dataBar>
          </x14:cfRule>
          <xm:sqref>D44:D57</xm:sqref>
        </x14:conditionalFormatting>
        <x14:conditionalFormatting xmlns:xm="http://schemas.microsoft.com/office/excel/2006/main">
          <x14:cfRule type="dataBar" id="{2E812AD3-D125-4B28-91DD-1CEB3E4AD70F}">
            <x14:dataBar minLength="0" maxLength="100" gradient="0">
              <x14:cfvo type="num">
                <xm:f>0</xm:f>
              </x14:cfvo>
              <x14:cfvo type="num">
                <xm:f>1</xm:f>
              </x14:cfvo>
              <x14:negativeFillColor rgb="FFFF0000"/>
              <x14:axisColor rgb="FF000000"/>
            </x14:dataBar>
          </x14:cfRule>
          <xm:sqref>F57</xm:sqref>
        </x14:conditionalFormatting>
        <x14:conditionalFormatting xmlns:xm="http://schemas.microsoft.com/office/excel/2006/main">
          <x14:cfRule type="dataBar" id="{B9D7E4E1-2A1F-4158-9D60-3831B794A7D6}">
            <x14:dataBar minLength="0" maxLength="100" gradient="0">
              <x14:cfvo type="num">
                <xm:f>0</xm:f>
              </x14:cfvo>
              <x14:cfvo type="num">
                <xm:f>1</xm:f>
              </x14:cfvo>
              <x14:negativeFillColor rgb="FFFF0000"/>
              <x14:axisColor rgb="FF000000"/>
            </x14:dataBar>
          </x14:cfRule>
          <xm:sqref>F44:F56</xm:sqref>
        </x14:conditionalFormatting>
        <x14:conditionalFormatting xmlns:xm="http://schemas.microsoft.com/office/excel/2006/main">
          <x14:cfRule type="dataBar" id="{30A7A609-D249-485F-BD8D-5B6B875A1B14}">
            <x14:dataBar minLength="0" maxLength="100" gradient="0">
              <x14:cfvo type="num">
                <xm:f>0</xm:f>
              </x14:cfvo>
              <x14:cfvo type="num">
                <xm:f>1</xm:f>
              </x14:cfvo>
              <x14:negativeFillColor rgb="FFFF0000"/>
              <x14:axisColor rgb="FF000000"/>
            </x14:dataBar>
          </x14:cfRule>
          <xm:sqref>I56</xm:sqref>
        </x14:conditionalFormatting>
        <x14:conditionalFormatting xmlns:xm="http://schemas.microsoft.com/office/excel/2006/main">
          <x14:cfRule type="dataBar" id="{BBDC2981-1791-4003-83B5-8B81DE8B5CF8}">
            <x14:dataBar minLength="0" maxLength="100" gradient="0">
              <x14:cfvo type="num">
                <xm:f>0</xm:f>
              </x14:cfvo>
              <x14:cfvo type="num">
                <xm:f>1</xm:f>
              </x14:cfvo>
              <x14:negativeFillColor rgb="FFFF0000"/>
              <x14:axisColor rgb="FF000000"/>
            </x14:dataBar>
          </x14:cfRule>
          <xm:sqref>F62:F67</xm:sqref>
        </x14:conditionalFormatting>
        <x14:conditionalFormatting xmlns:xm="http://schemas.microsoft.com/office/excel/2006/main">
          <x14:cfRule type="dataBar" id="{A3AD5097-5F44-4170-92B7-9E95C2BB18E9}">
            <x14:dataBar minLength="0" maxLength="100" gradient="0">
              <x14:cfvo type="num">
                <xm:f>0</xm:f>
              </x14:cfvo>
              <x14:cfvo type="num">
                <xm:f>1</xm:f>
              </x14:cfvo>
              <x14:negativeFillColor rgb="FFFF0000"/>
              <x14:axisColor rgb="FF000000"/>
            </x14:dataBar>
          </x14:cfRule>
          <xm:sqref>I62:I67</xm:sqref>
        </x14:conditionalFormatting>
        <x14:conditionalFormatting xmlns:xm="http://schemas.microsoft.com/office/excel/2006/main">
          <x14:cfRule type="dataBar" id="{20140656-D218-4383-84DA-CF12A37E0CC6}">
            <x14:dataBar minLength="0" maxLength="100" gradient="0">
              <x14:cfvo type="num">
                <xm:f>0</xm:f>
              </x14:cfvo>
              <x14:cfvo type="num">
                <xm:f>1</xm:f>
              </x14:cfvo>
              <x14:negativeFillColor rgb="FFFF0000"/>
              <x14:axisColor rgb="FF000000"/>
            </x14:dataBar>
          </x14:cfRule>
          <xm:sqref>K62:K67</xm:sqref>
        </x14:conditionalFormatting>
        <x14:conditionalFormatting xmlns:xm="http://schemas.microsoft.com/office/excel/2006/main">
          <x14:cfRule type="dataBar" id="{4B11B985-E9D9-4003-8472-1DEDA5002600}">
            <x14:dataBar minLength="0" maxLength="100" gradient="0">
              <x14:cfvo type="num">
                <xm:f>0</xm:f>
              </x14:cfvo>
              <x14:cfvo type="num">
                <xm:f>1</xm:f>
              </x14:cfvo>
              <x14:negativeFillColor rgb="FFFF0000"/>
              <x14:axisColor rgb="FF000000"/>
            </x14:dataBar>
          </x14:cfRule>
          <xm:sqref>M62:M67</xm:sqref>
        </x14:conditionalFormatting>
        <x14:conditionalFormatting xmlns:xm="http://schemas.microsoft.com/office/excel/2006/main">
          <x14:cfRule type="dataBar" id="{FFFC81F2-2517-44A3-B34F-455BFE831F3D}">
            <x14:dataBar minLength="0" maxLength="100" gradient="0">
              <x14:cfvo type="num">
                <xm:f>0</xm:f>
              </x14:cfvo>
              <x14:cfvo type="num">
                <xm:f>1</xm:f>
              </x14:cfvo>
              <x14:negativeFillColor rgb="FFFF0000"/>
              <x14:axisColor rgb="FF000000"/>
            </x14:dataBar>
          </x14:cfRule>
          <xm:sqref>D73:D77</xm:sqref>
        </x14:conditionalFormatting>
        <x14:conditionalFormatting xmlns:xm="http://schemas.microsoft.com/office/excel/2006/main">
          <x14:cfRule type="dataBar" id="{34941EB7-7EA6-41DA-86B7-FE0E2F6D9D51}">
            <x14:dataBar minLength="0" maxLength="100" gradient="0">
              <x14:cfvo type="num">
                <xm:f>0</xm:f>
              </x14:cfvo>
              <x14:cfvo type="num">
                <xm:f>1</xm:f>
              </x14:cfvo>
              <x14:negativeFillColor rgb="FFFF0000"/>
              <x14:axisColor rgb="FF000000"/>
            </x14:dataBar>
          </x14:cfRule>
          <xm:sqref>F73:F77</xm:sqref>
        </x14:conditionalFormatting>
        <x14:conditionalFormatting xmlns:xm="http://schemas.microsoft.com/office/excel/2006/main">
          <x14:cfRule type="dataBar" id="{09D0BF98-C400-49EB-AF53-B4B7E671DF25}">
            <x14:dataBar minLength="0" maxLength="100" gradient="0">
              <x14:cfvo type="num">
                <xm:f>0</xm:f>
              </x14:cfvo>
              <x14:cfvo type="num">
                <xm:f>1</xm:f>
              </x14:cfvo>
              <x14:negativeFillColor rgb="FFFF0000"/>
              <x14:axisColor rgb="FF000000"/>
            </x14:dataBar>
          </x14:cfRule>
          <xm:sqref>O11:O16</xm:sqref>
        </x14:conditionalFormatting>
        <x14:conditionalFormatting xmlns:xm="http://schemas.microsoft.com/office/excel/2006/main">
          <x14:cfRule type="dataBar" id="{BEEDFE8F-6B07-49A0-B918-5D7DB808F7CC}">
            <x14:dataBar minLength="0" maxLength="100" gradient="0">
              <x14:cfvo type="num">
                <xm:f>0</xm:f>
              </x14:cfvo>
              <x14:cfvo type="num">
                <xm:f>1</xm:f>
              </x14:cfvo>
              <x14:negativeFillColor rgb="FFFF0000"/>
              <x14:axisColor rgb="FF000000"/>
            </x14:dataBar>
          </x14:cfRule>
          <xm:sqref>O21:O23</xm:sqref>
        </x14:conditionalFormatting>
        <x14:conditionalFormatting xmlns:xm="http://schemas.microsoft.com/office/excel/2006/main">
          <x14:cfRule type="dataBar" id="{CE433521-7224-4E6B-AB32-3EDF2E1AE6B5}">
            <x14:dataBar minLength="0" maxLength="100" gradient="0">
              <x14:cfvo type="num">
                <xm:f>0</xm:f>
              </x14:cfvo>
              <x14:cfvo type="num">
                <xm:f>1</xm:f>
              </x14:cfvo>
              <x14:negativeFillColor rgb="FFFF0000"/>
              <x14:axisColor rgb="FF000000"/>
            </x14:dataBar>
          </x14:cfRule>
          <xm:sqref>O28:O29</xm:sqref>
        </x14:conditionalFormatting>
        <x14:conditionalFormatting xmlns:xm="http://schemas.microsoft.com/office/excel/2006/main">
          <x14:cfRule type="dataBar" id="{8E1357CF-1DD1-49E9-8617-B33DAB4CF8DD}">
            <x14:dataBar minLength="0" maxLength="100" gradient="0">
              <x14:cfvo type="num">
                <xm:f>0</xm:f>
              </x14:cfvo>
              <x14:cfvo type="num">
                <xm:f>1</xm:f>
              </x14:cfvo>
              <x14:negativeFillColor rgb="FFFF0000"/>
              <x14:axisColor rgb="FF000000"/>
            </x14:dataBar>
          </x14:cfRule>
          <xm:sqref>O36:O39</xm:sqref>
        </x14:conditionalFormatting>
        <x14:conditionalFormatting xmlns:xm="http://schemas.microsoft.com/office/excel/2006/main">
          <x14:cfRule type="dataBar" id="{0A0CC49B-9C6C-4A43-B500-ADA54C66C10A}">
            <x14:dataBar minLength="0" maxLength="100" gradient="0">
              <x14:cfvo type="num">
                <xm:f>0</xm:f>
              </x14:cfvo>
              <x14:cfvo type="num">
                <xm:f>1</xm:f>
              </x14:cfvo>
              <x14:negativeFillColor rgb="FFFF0000"/>
              <x14:axisColor rgb="FF000000"/>
            </x14:dataBar>
          </x14:cfRule>
          <xm:sqref>O62:O67</xm:sqref>
        </x14:conditionalFormatting>
        <x14:conditionalFormatting xmlns:xm="http://schemas.microsoft.com/office/excel/2006/main">
          <x14:cfRule type="dataBar" id="{C7D388F5-7E2F-404F-85EF-334332C1E317}">
            <x14:dataBar minLength="0" maxLength="100" gradient="0">
              <x14:cfvo type="num">
                <xm:f>0</xm:f>
              </x14:cfvo>
              <x14:cfvo type="num">
                <xm:f>1</xm:f>
              </x14:cfvo>
              <x14:negativeFillColor rgb="FFFF0000"/>
              <x14:axisColor rgb="FF000000"/>
            </x14:dataBar>
          </x14:cfRule>
          <xm:sqref>K56</xm:sqref>
        </x14:conditionalFormatting>
        <x14:conditionalFormatting xmlns:xm="http://schemas.microsoft.com/office/excel/2006/main">
          <x14:cfRule type="dataBar" id="{A9B1C387-F013-471A-AB83-BF96858B5F19}">
            <x14:dataBar minLength="0" maxLength="100" gradient="0">
              <x14:cfvo type="num">
                <xm:f>0</xm:f>
              </x14:cfvo>
              <x14:cfvo type="num">
                <xm:f>1</xm:f>
              </x14:cfvo>
              <x14:negativeFillColor rgb="FFFF0000"/>
              <x14:axisColor rgb="FF000000"/>
            </x14:dataBar>
          </x14:cfRule>
          <xm:sqref>M56</xm:sqref>
        </x14:conditionalFormatting>
        <x14:conditionalFormatting xmlns:xm="http://schemas.microsoft.com/office/excel/2006/main">
          <x14:cfRule type="dataBar" id="{026F045B-17EB-4544-AD7F-71F7935CF590}">
            <x14:dataBar minLength="0" maxLength="100" gradient="0">
              <x14:cfvo type="num">
                <xm:f>0</xm:f>
              </x14:cfvo>
              <x14:cfvo type="num">
                <xm:f>1</xm:f>
              </x14:cfvo>
              <x14:negativeFillColor rgb="FFFF0000"/>
              <x14:axisColor rgb="FF000000"/>
            </x14:dataBar>
          </x14:cfRule>
          <xm:sqref>O56</xm:sqref>
        </x14:conditionalFormatting>
        <x14:conditionalFormatting xmlns:xm="http://schemas.microsoft.com/office/excel/2006/main">
          <x14:cfRule type="dataBar" id="{6A4F3D9A-A35F-4532-8A97-9A78B20119AE}">
            <x14:dataBar minLength="0" maxLength="100" gradient="0">
              <x14:cfvo type="num">
                <xm:f>0</xm:f>
              </x14:cfvo>
              <x14:cfvo type="num">
                <xm:f>1</xm:f>
              </x14:cfvo>
              <x14:negativeFillColor rgb="FFFF0000"/>
              <x14:axisColor rgb="FF000000"/>
            </x14:dataBar>
          </x14:cfRule>
          <xm:sqref>I44:I55</xm:sqref>
        </x14:conditionalFormatting>
        <x14:conditionalFormatting xmlns:xm="http://schemas.microsoft.com/office/excel/2006/main">
          <x14:cfRule type="dataBar" id="{053DDEBA-E704-48FF-8D80-5C1B2131C1E1}">
            <x14:dataBar minLength="0" maxLength="100" gradient="0">
              <x14:cfvo type="num">
                <xm:f>0</xm:f>
              </x14:cfvo>
              <x14:cfvo type="num">
                <xm:f>1</xm:f>
              </x14:cfvo>
              <x14:negativeFillColor rgb="FFFF0000"/>
              <x14:axisColor rgb="FF000000"/>
            </x14:dataBar>
          </x14:cfRule>
          <xm:sqref>K44:K55</xm:sqref>
        </x14:conditionalFormatting>
        <x14:conditionalFormatting xmlns:xm="http://schemas.microsoft.com/office/excel/2006/main">
          <x14:cfRule type="dataBar" id="{EFD255EF-4203-4F14-BE37-E7EF60AD2DB6}">
            <x14:dataBar minLength="0" maxLength="100" gradient="0">
              <x14:cfvo type="num">
                <xm:f>0</xm:f>
              </x14:cfvo>
              <x14:cfvo type="num">
                <xm:f>1</xm:f>
              </x14:cfvo>
              <x14:negativeFillColor rgb="FFFF0000"/>
              <x14:axisColor rgb="FF000000"/>
            </x14:dataBar>
          </x14:cfRule>
          <xm:sqref>M44:M55</xm:sqref>
        </x14:conditionalFormatting>
        <x14:conditionalFormatting xmlns:xm="http://schemas.microsoft.com/office/excel/2006/main">
          <x14:cfRule type="dataBar" id="{4FFC2933-C373-4075-8E87-DB94255702F2}">
            <x14:dataBar minLength="0" maxLength="100" gradient="0">
              <x14:cfvo type="num">
                <xm:f>0</xm:f>
              </x14:cfvo>
              <x14:cfvo type="num">
                <xm:f>1</xm:f>
              </x14:cfvo>
              <x14:negativeFillColor rgb="FFFF0000"/>
              <x14:axisColor rgb="FF000000"/>
            </x14:dataBar>
          </x14:cfRule>
          <xm:sqref>O44:O55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'2018E'!$A$115:$A$126</xm:f>
          </x14:formula1>
          <xm:sqref>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BA31"/>
  <sheetViews>
    <sheetView showGridLines="0" zoomScale="80" zoomScaleNormal="80" workbookViewId="0">
      <pane ySplit="8" topLeftCell="A15" activePane="bottomLeft" state="frozen"/>
      <selection pane="bottomLeft" activeCell="I22" sqref="I22"/>
    </sheetView>
  </sheetViews>
  <sheetFormatPr defaultColWidth="0" defaultRowHeight="0" customHeight="1" zeroHeight="1"/>
  <cols>
    <col min="1" max="1" width="4.85546875" style="14" customWidth="1"/>
    <col min="2" max="2" width="40" style="14" customWidth="1"/>
    <col min="3" max="3" width="17.7109375" style="14" customWidth="1"/>
    <col min="4" max="4" width="19.5703125" style="14" customWidth="1"/>
    <col min="5" max="5" width="19" style="14" customWidth="1"/>
    <col min="6" max="6" width="17.7109375" style="14" customWidth="1"/>
    <col min="7" max="7" width="9.140625" style="14" customWidth="1"/>
    <col min="8" max="8" width="18.7109375" style="14" customWidth="1"/>
    <col min="9" max="15" width="14.7109375" style="14" customWidth="1"/>
    <col min="16" max="17" width="15.85546875" style="14" customWidth="1"/>
    <col min="18" max="18" width="14.7109375" style="14" customWidth="1"/>
    <col min="19" max="19" width="22.5703125" style="14" customWidth="1"/>
    <col min="20" max="20" width="17.28515625" style="14" hidden="1" customWidth="1"/>
    <col min="21" max="21" width="18.28515625" style="14" hidden="1" customWidth="1"/>
    <col min="22" max="22" width="16.5703125" style="14" hidden="1" customWidth="1"/>
    <col min="23" max="23" width="18.85546875" style="14" hidden="1" customWidth="1"/>
    <col min="24" max="25" width="20.7109375" style="14" hidden="1" customWidth="1"/>
    <col min="26" max="26" width="19.42578125" style="14" hidden="1" customWidth="1"/>
    <col min="27" max="27" width="16" style="14" hidden="1" customWidth="1"/>
    <col min="28" max="28" width="24.85546875" style="14" hidden="1" customWidth="1"/>
    <col min="29" max="29" width="19.7109375" style="14" hidden="1" customWidth="1"/>
    <col min="30" max="30" width="18.85546875" style="14" hidden="1" customWidth="1"/>
    <col min="31" max="31" width="19.7109375" style="14" hidden="1" customWidth="1"/>
    <col min="32" max="32" width="19.42578125" style="14" hidden="1" customWidth="1"/>
    <col min="33" max="33" width="18" style="14" hidden="1" customWidth="1"/>
    <col min="34" max="34" width="28.7109375" style="14" hidden="1" customWidth="1"/>
    <col min="35" max="35" width="18.5703125" style="14" hidden="1" customWidth="1"/>
    <col min="36" max="36" width="18.85546875" style="14" hidden="1" customWidth="1"/>
    <col min="37" max="37" width="20.42578125" style="14" hidden="1" customWidth="1"/>
    <col min="38" max="38" width="18.85546875" style="14" hidden="1" customWidth="1"/>
    <col min="39" max="39" width="19.85546875" style="14" hidden="1" customWidth="1"/>
    <col min="40" max="40" width="6.5703125" style="14" hidden="1" customWidth="1"/>
    <col min="41" max="16384" width="9.140625" style="14" hidden="1"/>
  </cols>
  <sheetData>
    <row r="1" spans="1:53" s="282" customFormat="1" ht="20.25" customHeight="1">
      <c r="A1" s="280"/>
      <c r="B1" s="281" t="s">
        <v>107</v>
      </c>
      <c r="C1" s="280"/>
      <c r="D1" s="280"/>
      <c r="E1" s="280"/>
      <c r="F1" s="280"/>
      <c r="G1" s="280"/>
      <c r="H1" s="280"/>
      <c r="I1" s="280"/>
      <c r="J1" s="280"/>
      <c r="K1" s="280"/>
      <c r="L1" s="280"/>
      <c r="M1" s="280"/>
      <c r="N1" s="280"/>
      <c r="O1" s="280"/>
      <c r="P1" s="280"/>
      <c r="Q1" s="280"/>
      <c r="R1" s="280"/>
      <c r="S1" s="280"/>
      <c r="BA1" s="283"/>
    </row>
    <row r="2" spans="1:53" s="38" customFormat="1" ht="21" customHeight="1">
      <c r="A2" s="260"/>
      <c r="B2" s="121" t="s">
        <v>172</v>
      </c>
      <c r="C2" s="260"/>
      <c r="D2" s="260"/>
      <c r="E2" s="260"/>
      <c r="F2" s="260"/>
      <c r="G2" s="260"/>
      <c r="H2" s="260"/>
      <c r="I2" s="260"/>
      <c r="J2" s="260"/>
      <c r="K2" s="260"/>
      <c r="L2" s="260"/>
      <c r="M2" s="260"/>
      <c r="N2" s="260"/>
      <c r="O2" s="260"/>
      <c r="P2" s="260"/>
      <c r="Q2" s="260"/>
      <c r="R2" s="260"/>
      <c r="S2" s="260"/>
      <c r="AW2" s="284"/>
    </row>
    <row r="3" spans="1:53" s="23" customFormat="1" ht="15" customHeight="1" thickBot="1">
      <c r="A3" s="259"/>
      <c r="B3" s="124"/>
      <c r="C3" s="260"/>
      <c r="D3" s="260"/>
      <c r="E3" s="260"/>
      <c r="F3" s="259"/>
      <c r="G3" s="259"/>
      <c r="H3" s="259"/>
      <c r="I3" s="259"/>
      <c r="J3" s="259"/>
      <c r="K3" s="259"/>
      <c r="L3" s="259"/>
      <c r="M3" s="259"/>
      <c r="N3" s="259"/>
      <c r="O3" s="259"/>
      <c r="P3" s="259"/>
      <c r="Q3" s="259"/>
      <c r="R3" s="259"/>
      <c r="S3" s="259"/>
      <c r="AW3" s="39"/>
    </row>
    <row r="4" spans="1:53" s="13" customFormat="1" ht="18" customHeight="1" thickBot="1">
      <c r="A4" s="261"/>
      <c r="B4" s="355" t="s">
        <v>13</v>
      </c>
      <c r="C4" s="356"/>
      <c r="D4" s="262"/>
      <c r="E4" s="262"/>
      <c r="F4" s="263"/>
      <c r="G4" s="261"/>
      <c r="H4" s="261"/>
      <c r="I4" s="261"/>
      <c r="J4" s="261"/>
      <c r="K4" s="261"/>
      <c r="L4" s="261"/>
      <c r="M4" s="261"/>
      <c r="N4" s="261"/>
      <c r="O4" s="261"/>
      <c r="P4" s="261"/>
      <c r="Q4" s="261"/>
      <c r="R4" s="261"/>
      <c r="S4" s="261"/>
    </row>
    <row r="5" spans="1:53" s="13" customFormat="1" ht="15" customHeight="1">
      <c r="A5" s="261"/>
      <c r="B5" s="264" t="s">
        <v>173</v>
      </c>
      <c r="C5" s="261"/>
      <c r="D5" s="261"/>
      <c r="E5" s="261"/>
      <c r="F5" s="261"/>
      <c r="G5" s="261"/>
      <c r="H5" s="261"/>
      <c r="I5" s="261"/>
      <c r="J5" s="261"/>
      <c r="K5" s="261"/>
      <c r="L5" s="261"/>
      <c r="M5" s="261"/>
      <c r="N5" s="261"/>
      <c r="O5" s="261"/>
      <c r="P5" s="261"/>
      <c r="Q5" s="261"/>
      <c r="R5" s="261"/>
      <c r="S5" s="261"/>
    </row>
    <row r="6" spans="1:53" s="13" customFormat="1" ht="15" customHeight="1">
      <c r="A6" s="261"/>
      <c r="B6" s="261"/>
      <c r="C6" s="261"/>
      <c r="D6" s="261"/>
      <c r="E6" s="261"/>
      <c r="F6" s="261"/>
      <c r="G6" s="261"/>
      <c r="H6" s="261"/>
      <c r="I6" s="261"/>
      <c r="J6" s="261"/>
      <c r="K6" s="261"/>
      <c r="L6" s="261"/>
      <c r="M6" s="261"/>
      <c r="N6" s="261"/>
      <c r="O6" s="261"/>
      <c r="P6" s="261"/>
      <c r="Q6" s="261"/>
      <c r="R6" s="261"/>
      <c r="S6" s="261"/>
    </row>
    <row r="7" spans="1:53" s="74" customFormat="1" ht="15" customHeight="1">
      <c r="A7" s="265"/>
      <c r="B7" s="266"/>
      <c r="C7" s="267" t="s">
        <v>174</v>
      </c>
      <c r="D7" s="266"/>
      <c r="E7" s="267" t="s">
        <v>175</v>
      </c>
      <c r="F7" s="268">
        <f>VLOOKUP($B$4,'2019F'!$A$104:$B$115,2,FALSE)</f>
        <v>97</v>
      </c>
      <c r="G7" s="269"/>
      <c r="H7" s="270" t="s">
        <v>112</v>
      </c>
      <c r="I7" s="271">
        <f>VLOOKUP(' 2. FINANCE'!B4,'2019F'!$119:$130,2,FALSE)</f>
        <v>93</v>
      </c>
      <c r="J7" s="270"/>
      <c r="K7" s="272"/>
      <c r="L7" s="270"/>
      <c r="M7" s="269"/>
      <c r="N7" s="270"/>
      <c r="O7" s="269"/>
      <c r="P7" s="270"/>
      <c r="Q7" s="265"/>
      <c r="R7" s="265"/>
      <c r="S7" s="265"/>
    </row>
    <row r="8" spans="1:53" s="75" customFormat="1" ht="15.75" customHeight="1" thickBot="1">
      <c r="A8" s="273"/>
      <c r="B8" s="274"/>
      <c r="C8" s="275"/>
      <c r="D8" s="276"/>
      <c r="E8" s="275"/>
      <c r="F8" s="276"/>
      <c r="G8" s="273"/>
      <c r="H8" s="277" t="s">
        <v>113</v>
      </c>
      <c r="I8" s="278"/>
      <c r="J8" s="277" t="s">
        <v>114</v>
      </c>
      <c r="K8" s="278"/>
      <c r="L8" s="277" t="s">
        <v>115</v>
      </c>
      <c r="M8" s="278"/>
      <c r="N8" s="279" t="s">
        <v>116</v>
      </c>
      <c r="O8" s="278"/>
      <c r="P8" s="277" t="s">
        <v>117</v>
      </c>
      <c r="Q8" s="273"/>
      <c r="R8" s="273"/>
      <c r="S8" s="273"/>
    </row>
    <row r="9" spans="1:53" ht="15.75" customHeight="1">
      <c r="Q9" s="21"/>
      <c r="R9" s="21"/>
      <c r="S9" s="20"/>
    </row>
    <row r="10" spans="1:53" ht="15.75" customHeight="1">
      <c r="B10" s="40" t="s">
        <v>176</v>
      </c>
      <c r="C10" s="70" t="s">
        <v>177</v>
      </c>
      <c r="D10" s="70"/>
      <c r="E10" s="40" t="s">
        <v>177</v>
      </c>
      <c r="F10" s="40" t="s">
        <v>120</v>
      </c>
      <c r="H10" s="43" t="s">
        <v>177</v>
      </c>
      <c r="I10" s="43"/>
      <c r="J10" s="43" t="s">
        <v>177</v>
      </c>
      <c r="K10" s="43"/>
      <c r="L10" s="43" t="s">
        <v>178</v>
      </c>
      <c r="M10" s="43"/>
      <c r="N10" s="43" t="s">
        <v>178</v>
      </c>
      <c r="O10" s="43"/>
      <c r="P10" s="41" t="s">
        <v>121</v>
      </c>
      <c r="Q10" s="41" t="s">
        <v>122</v>
      </c>
      <c r="R10" s="20"/>
      <c r="S10" s="20"/>
    </row>
    <row r="11" spans="1:53" ht="15.75" customHeight="1">
      <c r="B11" s="22" t="s">
        <v>179</v>
      </c>
      <c r="C11" s="71">
        <v>22812.296322046372</v>
      </c>
      <c r="D11" s="72">
        <v>0.45273063429531224</v>
      </c>
      <c r="E11" s="25">
        <f>VLOOKUP($B$4,'2019F'!$A:$BO,60,FALSE)/1000</f>
        <v>22812.296322046372</v>
      </c>
      <c r="F11" s="27">
        <f>E11/$E$17</f>
        <v>0.45273063429531224</v>
      </c>
      <c r="H11" s="25">
        <f>VLOOKUP($B$4,'2016F'!$A$123:$BO$135,60,FALSE)/1000</f>
        <v>19816.882540000002</v>
      </c>
      <c r="I11" s="27">
        <f t="shared" ref="I11:I16" si="0">H11/$H$17</f>
        <v>0.4330539417378903</v>
      </c>
      <c r="J11" s="25">
        <f>VLOOKUP($B$4,'2017F'!$A$123:$BO$135,60,FALSE)/1000</f>
        <v>20172.430929999999</v>
      </c>
      <c r="K11" s="27">
        <f>J11/$J$17</f>
        <v>0.43648205752661379</v>
      </c>
      <c r="L11" s="25">
        <f>VLOOKUP($B$4,'2018F'!$A$118:$BO$132,60,FALSE)/1000</f>
        <v>24576.143630307241</v>
      </c>
      <c r="M11" s="27">
        <f>L11/$L$17</f>
        <v>0.48372826836719229</v>
      </c>
      <c r="N11" s="25">
        <f>VLOOKUP($B$4,'2019F'!$A$118:$BO$132,60,FALSE)/1000</f>
        <v>22511.328322046375</v>
      </c>
      <c r="O11" s="27">
        <f>N11/$N$17</f>
        <v>0.45754340666002441</v>
      </c>
      <c r="P11" s="37">
        <f>IFERROR((N11-L11)/N11,"-")</f>
        <v>-9.1723388274635831E-2</v>
      </c>
      <c r="Q11" s="37">
        <f>IFERROR((N11-H11)/N11,"-")</f>
        <v>0.11969288277882643</v>
      </c>
      <c r="R11" s="20"/>
    </row>
    <row r="12" spans="1:53" ht="15.75" customHeight="1">
      <c r="B12" s="22" t="s">
        <v>180</v>
      </c>
      <c r="C12" s="71">
        <v>13857.588795217393</v>
      </c>
      <c r="D12" s="72">
        <v>0.27501637171875892</v>
      </c>
      <c r="E12" s="25">
        <f>VLOOKUP($B$4,'2019F'!$A:$BO,40,FALSE)/1000</f>
        <v>13857.588795217393</v>
      </c>
      <c r="F12" s="27">
        <f>E12/$E$17</f>
        <v>0.27501637171875892</v>
      </c>
      <c r="H12" s="25">
        <f>VLOOKUP($B$4,'2016F'!$A$123:$BO$135,40,FALSE)/1000</f>
        <v>12485.181440000002</v>
      </c>
      <c r="I12" s="27">
        <f t="shared" si="0"/>
        <v>0.27283590266992364</v>
      </c>
      <c r="J12" s="25">
        <f>VLOOKUP($B$4,'2017F'!$A$123:$BO$135,40,FALSE)/1000</f>
        <v>12907.625340000001</v>
      </c>
      <c r="K12" s="27">
        <f t="shared" ref="K12:K16" si="1">J12/$J$17</f>
        <v>0.27928943644601478</v>
      </c>
      <c r="L12" s="25">
        <f>VLOOKUP($B$4,'2018F'!$A$118:$BO$132,40,FALSE)/1000</f>
        <v>12665.62149</v>
      </c>
      <c r="M12" s="27">
        <f t="shared" ref="M12:M16" si="2">L12/$L$17</f>
        <v>0.24929538349525848</v>
      </c>
      <c r="N12" s="25">
        <f>VLOOKUP($B$4,'2019F'!$A$118:$BO$132,40,FALSE)/1000</f>
        <v>13202.928795217393</v>
      </c>
      <c r="O12" s="27">
        <f t="shared" ref="O12:O16" si="3">N12/$N$17</f>
        <v>0.26834991398252384</v>
      </c>
      <c r="P12" s="37">
        <f t="shared" ref="P12:P17" si="4">IFERROR((N12-L12)/N12,"-")</f>
        <v>4.0696069300322706E-2</v>
      </c>
      <c r="Q12" s="37">
        <f t="shared" ref="Q12:Q17" si="5">IFERROR((N12-H12)/N12,"-")</f>
        <v>5.4362737719026874E-2</v>
      </c>
      <c r="R12" s="20"/>
    </row>
    <row r="13" spans="1:53" ht="15.75" customHeight="1">
      <c r="B13" s="22" t="s">
        <v>181</v>
      </c>
      <c r="C13" s="71">
        <v>3486.8168433333331</v>
      </c>
      <c r="D13" s="72">
        <v>6.9199031034341371E-2</v>
      </c>
      <c r="E13" s="25">
        <f>VLOOKUP($B$4,'2019F'!$A:$BO,64,FALSE)/1000</f>
        <v>3486.8168433333331</v>
      </c>
      <c r="F13" s="27">
        <f t="shared" ref="D13:F16" si="6">E13/$E$17</f>
        <v>6.9199031034341371E-2</v>
      </c>
      <c r="H13" s="25">
        <f>VLOOKUP($B$4,'2016F'!$A$123:$BO$135,64,FALSE)/1000</f>
        <v>3102.4700699999994</v>
      </c>
      <c r="I13" s="27">
        <f t="shared" si="0"/>
        <v>6.7797590777733299E-2</v>
      </c>
      <c r="J13" s="25">
        <f>VLOOKUP($B$4,'2017F'!$A$123:$BO$135,64,FALSE)/1000</f>
        <v>3359.6908500000004</v>
      </c>
      <c r="K13" s="27">
        <f t="shared" si="1"/>
        <v>7.2695491185471028E-2</v>
      </c>
      <c r="L13" s="25">
        <f>VLOOKUP($B$4,'2018F'!$A$118:$BO$132,64,FALSE)/1000</f>
        <v>3013.8267833333334</v>
      </c>
      <c r="M13" s="27">
        <f t="shared" si="2"/>
        <v>5.9320666130167503E-2</v>
      </c>
      <c r="N13" s="25">
        <f>VLOOKUP($B$4,'2019F'!$A$118:$BO$132,64,FALSE)/1000</f>
        <v>3399.1378433333334</v>
      </c>
      <c r="O13" s="27">
        <f t="shared" si="3"/>
        <v>6.9087576099301579E-2</v>
      </c>
      <c r="P13" s="37">
        <f t="shared" si="4"/>
        <v>0.11335552653614901</v>
      </c>
      <c r="Q13" s="37">
        <f t="shared" si="5"/>
        <v>8.7277358850034015E-2</v>
      </c>
      <c r="R13" s="20"/>
    </row>
    <row r="14" spans="1:53" ht="15.75" customHeight="1">
      <c r="B14" s="22" t="s">
        <v>182</v>
      </c>
      <c r="C14" s="71">
        <v>3497.515683043478</v>
      </c>
      <c r="D14" s="72">
        <v>6.9411359176139026E-2</v>
      </c>
      <c r="E14" s="25">
        <f>VLOOKUP($B$4,'2019F'!$A:$BO,43,FALSE)/1000</f>
        <v>3497.515683043478</v>
      </c>
      <c r="F14" s="27">
        <f t="shared" si="6"/>
        <v>6.9411359176139026E-2</v>
      </c>
      <c r="H14" s="25">
        <f>VLOOKUP($B$4,'2016F'!$A$123:$BO$135,43,FALSE)/1000</f>
        <v>2781.1916699999997</v>
      </c>
      <c r="I14" s="27">
        <f t="shared" si="0"/>
        <v>6.0776765113837401E-2</v>
      </c>
      <c r="J14" s="25">
        <f>VLOOKUP($B$4,'2017F'!$A$123:$BO$135,43,FALSE)/1000</f>
        <v>3120.94517</v>
      </c>
      <c r="K14" s="27">
        <f t="shared" si="1"/>
        <v>6.7529618713600789E-2</v>
      </c>
      <c r="L14" s="25">
        <f>VLOOKUP($B$4,'2018F'!$A$118:$BO$132,43,FALSE)/1000</f>
        <v>3295.6015600000001</v>
      </c>
      <c r="M14" s="27">
        <f t="shared" si="2"/>
        <v>6.4866793579489171E-2</v>
      </c>
      <c r="N14" s="25">
        <f>VLOOKUP($B$4,'2019F'!$A$118:$BO$132,43,FALSE)/1000</f>
        <v>3377.1546830434781</v>
      </c>
      <c r="O14" s="27">
        <f t="shared" si="3"/>
        <v>6.8640767723346111E-2</v>
      </c>
      <c r="P14" s="37">
        <f>IFERROR((N14-L14)/N14,"-")</f>
        <v>2.414847133089644E-2</v>
      </c>
      <c r="Q14" s="37">
        <f t="shared" si="5"/>
        <v>0.1764689713609443</v>
      </c>
      <c r="R14" s="20"/>
    </row>
    <row r="15" spans="1:53" ht="15.75" customHeight="1">
      <c r="B15" s="22" t="s">
        <v>183</v>
      </c>
      <c r="C15" s="71">
        <v>3292.43912</v>
      </c>
      <c r="D15" s="72">
        <v>6.5341429470024817E-2</v>
      </c>
      <c r="E15" s="25">
        <f>VLOOKUP($B$4,'2019F'!$A:$BO,42,FALSE)/1000</f>
        <v>3292.43912</v>
      </c>
      <c r="F15" s="27">
        <f t="shared" si="6"/>
        <v>6.5341429470024817E-2</v>
      </c>
      <c r="H15" s="25">
        <f>VLOOKUP($B$4,'2016F'!$A$123:$BO$135,42,FALSE)/1000</f>
        <v>3792.3046799999997</v>
      </c>
      <c r="I15" s="27">
        <f t="shared" si="0"/>
        <v>8.2872393608336356E-2</v>
      </c>
      <c r="J15" s="25">
        <f>VLOOKUP($B$4,'2017F'!$A$123:$BO$135,42,FALSE)/1000</f>
        <v>3460.55521</v>
      </c>
      <c r="K15" s="27">
        <f t="shared" si="1"/>
        <v>7.4877949191483148E-2</v>
      </c>
      <c r="L15" s="25">
        <f>VLOOKUP($B$4,'2018F'!$A$118:$BO$132,42,FALSE)/1000</f>
        <v>3437.4859099999999</v>
      </c>
      <c r="M15" s="27">
        <f t="shared" si="2"/>
        <v>6.7659480339720593E-2</v>
      </c>
      <c r="N15" s="25">
        <f>VLOOKUP($B$4,'2019F'!$A$118:$BO$132,42,FALSE)/1000</f>
        <v>3278.67112</v>
      </c>
      <c r="O15" s="27">
        <f t="shared" si="3"/>
        <v>6.6639086423589122E-2</v>
      </c>
      <c r="P15" s="37">
        <f t="shared" si="4"/>
        <v>-4.8438768082356462E-2</v>
      </c>
      <c r="Q15" s="37">
        <f>IFERROR((N15-H15)/N15,"-")</f>
        <v>-0.15665906740899335</v>
      </c>
      <c r="R15" s="20"/>
    </row>
    <row r="16" spans="1:53" ht="15.75" customHeight="1">
      <c r="B16" s="22" t="s">
        <v>184</v>
      </c>
      <c r="C16" s="71">
        <v>3441.5754300000003</v>
      </c>
      <c r="D16" s="72">
        <v>6.8301174305423568E-2</v>
      </c>
      <c r="E16" s="25">
        <f>VLOOKUP($B$4,'2019F'!$A:$BO,48,FALSE)/1000</f>
        <v>3441.5754300000003</v>
      </c>
      <c r="F16" s="27">
        <f t="shared" si="6"/>
        <v>6.8301174305423568E-2</v>
      </c>
      <c r="H16" s="25">
        <f>VLOOKUP($B$4,'2016F'!$A$123:$BO$135,48,FALSE)/1000</f>
        <v>3782.74125</v>
      </c>
      <c r="I16" s="27">
        <f t="shared" si="0"/>
        <v>8.266340609227904E-2</v>
      </c>
      <c r="J16" s="25">
        <f>VLOOKUP($B$4,'2017F'!$A$123:$BO$135,48,FALSE)/1000</f>
        <v>3194.6978799999997</v>
      </c>
      <c r="K16" s="27">
        <f t="shared" si="1"/>
        <v>6.9125446936816506E-2</v>
      </c>
      <c r="L16" s="25">
        <f>VLOOKUP($B$4,'2018F'!$A$118:$BO$132,48,FALSE)/1000</f>
        <v>3817.0006691304343</v>
      </c>
      <c r="M16" s="27">
        <f t="shared" si="2"/>
        <v>7.5129408088171909E-2</v>
      </c>
      <c r="N16" s="25">
        <f>VLOOKUP($B$4,'2019F'!$A$118:$BO$132,48,FALSE)/1000</f>
        <v>3431.2004300000003</v>
      </c>
      <c r="O16" s="27">
        <f t="shared" si="3"/>
        <v>6.9739249111214957E-2</v>
      </c>
      <c r="P16" s="37">
        <f>IFERROR((N16-L16)/N16,"-")</f>
        <v>-0.11243885252440176</v>
      </c>
      <c r="Q16" s="37">
        <f t="shared" si="5"/>
        <v>-0.10245417811398434</v>
      </c>
      <c r="R16" s="20"/>
    </row>
    <row r="17" spans="2:18" s="79" customFormat="1" ht="15.75" customHeight="1">
      <c r="B17" s="40" t="s">
        <v>129</v>
      </c>
      <c r="C17" s="76">
        <f>SUM(C11:C16)</f>
        <v>50388.232193640579</v>
      </c>
      <c r="D17" s="70"/>
      <c r="E17" s="77">
        <f>SUM(E11:E16)</f>
        <v>50388.232193640579</v>
      </c>
      <c r="F17" s="78"/>
      <c r="H17" s="80">
        <f>SUM(H11:H16)</f>
        <v>45760.771650000002</v>
      </c>
      <c r="I17" s="43"/>
      <c r="J17" s="77">
        <f>SUM(J11:J16)</f>
        <v>46215.945379999997</v>
      </c>
      <c r="K17" s="43"/>
      <c r="L17" s="77">
        <f>SUM(L11:L16)</f>
        <v>50805.680042771011</v>
      </c>
      <c r="M17" s="43"/>
      <c r="N17" s="77">
        <f>SUM(N11:N16)</f>
        <v>49200.421193640577</v>
      </c>
      <c r="O17" s="43"/>
      <c r="P17" s="81">
        <f t="shared" si="4"/>
        <v>-3.2626933066538924E-2</v>
      </c>
      <c r="Q17" s="81">
        <f t="shared" si="5"/>
        <v>6.9910977593118012E-2</v>
      </c>
      <c r="R17" s="82"/>
    </row>
    <row r="18" spans="2:18" ht="15.75" customHeight="1">
      <c r="B18" s="16"/>
      <c r="C18" s="15"/>
      <c r="D18" s="15"/>
      <c r="E18" s="15"/>
      <c r="F18" s="15"/>
      <c r="H18" s="42"/>
      <c r="I18" s="42"/>
      <c r="J18" s="42"/>
      <c r="K18" s="42"/>
      <c r="L18" s="42"/>
      <c r="M18" s="69"/>
      <c r="N18" s="69"/>
      <c r="O18" s="42"/>
    </row>
    <row r="19" spans="2:18" ht="15.75" customHeight="1">
      <c r="B19" s="16"/>
      <c r="C19" s="15"/>
      <c r="D19" s="15"/>
      <c r="E19" s="15"/>
      <c r="F19" s="15"/>
      <c r="H19" s="42"/>
      <c r="I19" s="42"/>
      <c r="J19" s="42"/>
      <c r="K19" s="42"/>
      <c r="L19" s="42"/>
      <c r="M19" s="42"/>
      <c r="N19" s="42"/>
      <c r="O19" s="42"/>
    </row>
    <row r="20" spans="2:18" ht="15.75" customHeight="1">
      <c r="B20" s="40" t="s">
        <v>185</v>
      </c>
      <c r="C20" s="70" t="s">
        <v>177</v>
      </c>
      <c r="D20" s="70"/>
      <c r="E20" s="40" t="s">
        <v>177</v>
      </c>
      <c r="F20" s="40" t="s">
        <v>120</v>
      </c>
      <c r="H20" s="43" t="s">
        <v>177</v>
      </c>
      <c r="I20" s="43"/>
      <c r="J20" s="43" t="s">
        <v>177</v>
      </c>
      <c r="K20" s="43"/>
      <c r="L20" s="43" t="s">
        <v>178</v>
      </c>
      <c r="M20" s="43"/>
      <c r="N20" s="43" t="s">
        <v>178</v>
      </c>
      <c r="O20" s="43"/>
      <c r="P20" s="41" t="s">
        <v>121</v>
      </c>
      <c r="Q20" s="41" t="s">
        <v>122</v>
      </c>
      <c r="R20" s="20"/>
    </row>
    <row r="21" spans="2:18" ht="15.75" customHeight="1">
      <c r="B21" s="22" t="s">
        <v>28</v>
      </c>
      <c r="C21" s="71">
        <v>15600.204238405797</v>
      </c>
      <c r="D21" s="72">
        <v>0.29297092831830118</v>
      </c>
      <c r="E21" s="25">
        <f>VLOOKUP($B$4,'2019F'!$A:$BO,15,FALSE)/1000</f>
        <v>15600.204238405797</v>
      </c>
      <c r="F21" s="27">
        <f>E21/$E$28</f>
        <v>0.29787236567626618</v>
      </c>
      <c r="H21" s="25">
        <f>VLOOKUP($B$4,'2016F'!$A$123:$BO$135,15,FALSE)/1000</f>
        <v>13647.207189999999</v>
      </c>
      <c r="I21" s="27">
        <f>H21/$H$28</f>
        <v>0.29692556232657807</v>
      </c>
      <c r="J21" s="25">
        <f>VLOOKUP($B$4,'2017F'!$A$123:$BO$135,15,FALSE)/1000</f>
        <v>14341.632300000001</v>
      </c>
      <c r="K21" s="27">
        <f>J21/$J$28</f>
        <v>0.30355727054274734</v>
      </c>
      <c r="L21" s="25">
        <f>VLOOKUP($B$4,'2018F'!$118:$130,15,FALSE)/1000</f>
        <v>14686.525807391303</v>
      </c>
      <c r="M21" s="27">
        <f>L21/$L$28</f>
        <v>0.28627751344520497</v>
      </c>
      <c r="N21" s="25">
        <f>VLOOKUP($B$4,'2019F'!$118:$130,15,FALSE)/1000</f>
        <v>15138.574258405797</v>
      </c>
      <c r="O21" s="27">
        <f>N21/$N$28</f>
        <v>0.29589357536056565</v>
      </c>
      <c r="P21" s="37">
        <f>IFERROR((N21-L21)/N21,"-")</f>
        <v>2.9860701760834003E-2</v>
      </c>
      <c r="Q21" s="37">
        <f>IFERROR((N21-H21)/N21,"-")</f>
        <v>9.8514367532180652E-2</v>
      </c>
      <c r="R21" s="20"/>
    </row>
    <row r="22" spans="2:18" ht="15.75" customHeight="1">
      <c r="B22" s="22" t="s">
        <v>186</v>
      </c>
      <c r="C22" s="71">
        <v>5852.392037010296</v>
      </c>
      <c r="D22" s="72">
        <v>0.10865288068662753</v>
      </c>
      <c r="E22" s="25">
        <f>VLOOKUP($B$4,'2019F'!$A:$BO,25,FALSE)/1000</f>
        <v>5852.392037010296</v>
      </c>
      <c r="F22" s="27">
        <f t="shared" ref="F22:F27" si="7">E22/$E$28</f>
        <v>0.11174634859186598</v>
      </c>
      <c r="H22" s="25">
        <f>VLOOKUP($B$4,'2016F'!$A$123:$BO$135,25,FALSE)/1000</f>
        <v>4957.6623499999996</v>
      </c>
      <c r="I22" s="27">
        <f t="shared" ref="I22:I27" si="8">H22/$H$28</f>
        <v>0.10786504964749895</v>
      </c>
      <c r="J22" s="25">
        <f>VLOOKUP($B$4,'2017F'!$A$123:$BO$135,25,FALSE)/1000</f>
        <v>5332.8090300000003</v>
      </c>
      <c r="K22" s="27">
        <f t="shared" ref="K22:K27" si="9">J22/$J$28</f>
        <v>0.11287508420310817</v>
      </c>
      <c r="L22" s="25">
        <f>VLOOKUP($B$4,'2018F'!$118:$130,25,FALSE)/1000</f>
        <v>5609.7041630972499</v>
      </c>
      <c r="M22" s="27">
        <f t="shared" ref="M22:M27" si="10">L22/$L$28</f>
        <v>0.10934731467713596</v>
      </c>
      <c r="N22" s="25">
        <f>VLOOKUP($B$4,'2019F'!$118:$130,25,FALSE)/1000</f>
        <v>5759.4632370102963</v>
      </c>
      <c r="O22" s="27">
        <f t="shared" ref="O22:O27" si="11">N22/$N$28</f>
        <v>0.11257256728852463</v>
      </c>
      <c r="P22" s="37">
        <f>IFERROR((N22-L22)/N22,"-")</f>
        <v>2.600226232033135E-2</v>
      </c>
      <c r="Q22" s="37">
        <f t="shared" ref="Q22:Q28" si="12">IFERROR((N22-H22)/N22,"-")</f>
        <v>0.13921451600870133</v>
      </c>
      <c r="R22" s="20"/>
    </row>
    <row r="23" spans="2:18" ht="15.75" customHeight="1">
      <c r="B23" s="26" t="s">
        <v>40</v>
      </c>
      <c r="C23" s="71">
        <v>17510.530063408696</v>
      </c>
      <c r="D23" s="72">
        <v>0.352282877996413</v>
      </c>
      <c r="E23" s="25">
        <f>VLOOKUP($B$4,'2019F'!$A:$BO,27,FALSE)/1000</f>
        <v>17510.530063408696</v>
      </c>
      <c r="F23" s="27">
        <f>E23/$E$28</f>
        <v>0.33434837996492456</v>
      </c>
      <c r="H23" s="25">
        <f>VLOOKUP($B$4,'2016F'!$A$123:$BO$135,27,FALSE)/1000</f>
        <v>15863.693369999999</v>
      </c>
      <c r="I23" s="27">
        <f t="shared" si="8"/>
        <v>0.34515018412816068</v>
      </c>
      <c r="J23" s="25">
        <f>VLOOKUP($B$4,'2017F'!$A$123:$BO$135,27,FALSE)/1000</f>
        <v>16133.370349999997</v>
      </c>
      <c r="K23" s="27">
        <f t="shared" si="9"/>
        <v>0.34148148311550891</v>
      </c>
      <c r="L23" s="25">
        <f>VLOOKUP($B$4,'2018F'!$118:$130,27,FALSE)/1000</f>
        <v>18603.965210800001</v>
      </c>
      <c r="M23" s="27">
        <f t="shared" si="10"/>
        <v>0.36263831015014814</v>
      </c>
      <c r="N23" s="25">
        <f>VLOOKUP($B$4,'2019F'!$118:$130,27,FALSE)/1000</f>
        <v>17414.147983408697</v>
      </c>
      <c r="O23" s="27">
        <f t="shared" si="11"/>
        <v>0.34037118824500218</v>
      </c>
      <c r="P23" s="37">
        <f t="shared" ref="P23:P28" si="13">IFERROR((N23-L23)/N23,"-")</f>
        <v>-6.8324745403846393E-2</v>
      </c>
      <c r="Q23" s="37">
        <f t="shared" si="12"/>
        <v>8.9034193053021654E-2</v>
      </c>
      <c r="R23" s="20"/>
    </row>
    <row r="24" spans="2:18" ht="15.75" customHeight="1">
      <c r="B24" s="26" t="s">
        <v>187</v>
      </c>
      <c r="C24" s="71">
        <v>1568.1851030434777</v>
      </c>
      <c r="D24" s="72">
        <v>2.9883776204349132E-2</v>
      </c>
      <c r="E24" s="25">
        <f>VLOOKUP($B$4,'2019F'!$A:$BO,29,FALSE)/1000</f>
        <v>1568.1851030434777</v>
      </c>
      <c r="F24" s="27">
        <f t="shared" si="7"/>
        <v>2.9943134033582078E-2</v>
      </c>
      <c r="H24" s="25">
        <f>VLOOKUP($B$4,'2016F'!$A$123:$BO$135,29,FALSE)/1000</f>
        <v>1624.1864100000007</v>
      </c>
      <c r="I24" s="27">
        <f t="shared" si="8"/>
        <v>3.533781354662912E-2</v>
      </c>
      <c r="J24" s="25">
        <f>VLOOKUP($B$4,'2017F'!$A$123:$BO$135,29,FALSE)/1000</f>
        <v>1687.7707500000004</v>
      </c>
      <c r="K24" s="27">
        <f t="shared" si="9"/>
        <v>3.5723624163191359E-2</v>
      </c>
      <c r="L24" s="25">
        <f>VLOOKUP($B$4,'2018F'!$118:$130,29,FALSE)/1000</f>
        <v>1541.0874900000001</v>
      </c>
      <c r="M24" s="27">
        <f t="shared" si="10"/>
        <v>3.003969083121617E-2</v>
      </c>
      <c r="N24" s="25">
        <f>VLOOKUP($B$4,'2019F'!$118:$130,29,FALSE)/1000</f>
        <v>1534.376103043478</v>
      </c>
      <c r="O24" s="27">
        <f t="shared" si="11"/>
        <v>2.9990408827651197E-2</v>
      </c>
      <c r="P24" s="37">
        <f t="shared" si="13"/>
        <v>-4.3740168679699161E-3</v>
      </c>
      <c r="Q24" s="37">
        <f t="shared" si="12"/>
        <v>-5.8532133535175272E-2</v>
      </c>
      <c r="R24" s="20"/>
    </row>
    <row r="25" spans="2:18" ht="15.75" customHeight="1">
      <c r="B25" s="26" t="s">
        <v>188</v>
      </c>
      <c r="C25" s="71">
        <v>1651.1741737521741</v>
      </c>
      <c r="D25" s="72">
        <v>3.8037028690292345E-2</v>
      </c>
      <c r="E25" s="25">
        <f>VLOOKUP($B$4,'2019F'!$A:$BO,35,FALSE)/1000</f>
        <v>1651.1741737521741</v>
      </c>
      <c r="F25" s="27">
        <f t="shared" si="7"/>
        <v>3.1527738340006238E-2</v>
      </c>
      <c r="H25" s="25">
        <f>VLOOKUP($B$4,'2016F'!$A$123:$BO$135,35,FALSE)/1000</f>
        <v>1811.3717299999998</v>
      </c>
      <c r="I25" s="27">
        <f t="shared" si="8"/>
        <v>3.941044948059564E-2</v>
      </c>
      <c r="J25" s="25">
        <f>VLOOKUP($B$4,'2017F'!$A$123:$BO$135,35,FALSE)/1000</f>
        <v>1751.5733899999996</v>
      </c>
      <c r="K25" s="27">
        <f t="shared" si="9"/>
        <v>3.7074080990328204E-2</v>
      </c>
      <c r="L25" s="25">
        <f>VLOOKUP($B$4,'2018F'!$118:$130,35,FALSE)/1000</f>
        <v>1923.5153081000001</v>
      </c>
      <c r="M25" s="27">
        <f t="shared" si="10"/>
        <v>3.749417572939711E-2</v>
      </c>
      <c r="N25" s="25">
        <f>VLOOKUP($B$4,'2019F'!$118:$130,35,FALSE)/1000</f>
        <v>1645.9994337521741</v>
      </c>
      <c r="O25" s="27">
        <f t="shared" si="11"/>
        <v>3.2172161603921494E-2</v>
      </c>
      <c r="P25" s="37">
        <f>IFERROR((N25-L25)/N25,"-")</f>
        <v>-0.16860022467638919</v>
      </c>
      <c r="Q25" s="37">
        <f>IFERROR((N25-H25)/N25,"-")</f>
        <v>-0.10046923033919135</v>
      </c>
      <c r="R25" s="20"/>
    </row>
    <row r="26" spans="2:18" ht="15.75" customHeight="1">
      <c r="B26" s="26" t="s">
        <v>189</v>
      </c>
      <c r="C26" s="71">
        <v>594.66665999999998</v>
      </c>
      <c r="D26" s="72">
        <v>1.3079186853212979E-2</v>
      </c>
      <c r="E26" s="25">
        <f>VLOOKUP($B$4,'2019F'!$A:$BO,32,FALSE)/1000</f>
        <v>594.66665999999998</v>
      </c>
      <c r="F26" s="27">
        <f t="shared" si="7"/>
        <v>1.1354643958245092E-2</v>
      </c>
      <c r="H26" s="25">
        <f>VLOOKUP($B$4,'2016F'!$A$123:$BO$135,32,FALSE)/1000</f>
        <v>544.19749000000002</v>
      </c>
      <c r="I26" s="27">
        <f t="shared" si="8"/>
        <v>1.184023540386818E-2</v>
      </c>
      <c r="J26" s="25">
        <f>VLOOKUP($B$4,'2017F'!$A$123:$BO$135,32,FALSE)/1000</f>
        <v>529.69394</v>
      </c>
      <c r="K26" s="27">
        <f t="shared" si="9"/>
        <v>1.1211586190885242E-2</v>
      </c>
      <c r="L26" s="25">
        <f>VLOOKUP($B$4,'2018F'!$118:$130,32,FALSE)/1000</f>
        <v>634.42201</v>
      </c>
      <c r="M26" s="27">
        <f t="shared" si="10"/>
        <v>1.2366488703972759E-2</v>
      </c>
      <c r="N26" s="25">
        <f>VLOOKUP($B$4,'2019F'!$118:$130,32,FALSE)/1000</f>
        <v>546.22669999999994</v>
      </c>
      <c r="O26" s="27">
        <f t="shared" si="11"/>
        <v>1.0676366774147156E-2</v>
      </c>
      <c r="P26" s="37">
        <f>IFERROR((N26-L26)/N26,"-")</f>
        <v>-0.16146283219037091</v>
      </c>
      <c r="Q26" s="37">
        <f>IFERROR((N26-H26)/N26,"-")</f>
        <v>3.7149593749260541E-3</v>
      </c>
      <c r="R26" s="20"/>
    </row>
    <row r="27" spans="2:18" ht="15.75" customHeight="1">
      <c r="B27" s="22" t="s">
        <v>190</v>
      </c>
      <c r="C27" s="71">
        <v>9594.9575137126831</v>
      </c>
      <c r="D27" s="72">
        <v>0.16509332125080384</v>
      </c>
      <c r="E27" s="25">
        <f>VLOOKUP($B$4,'2019F'!$A:$BO,67,FALSE)/1000</f>
        <v>9594.9575137126831</v>
      </c>
      <c r="F27" s="27">
        <f t="shared" si="7"/>
        <v>0.18320738943510986</v>
      </c>
      <c r="H27" s="25">
        <f>VLOOKUP($B$4,'2016F'!$A$123:$BO$135,67,FALSE)/1000</f>
        <v>7513.3934900000004</v>
      </c>
      <c r="I27" s="27">
        <f t="shared" si="8"/>
        <v>0.16347070546666928</v>
      </c>
      <c r="J27" s="25">
        <f>VLOOKUP($B$4,'2017F'!$A$123:$BO$135,67,FALSE)/1000</f>
        <v>7468.3777200000013</v>
      </c>
      <c r="K27" s="27">
        <f t="shared" si="9"/>
        <v>0.15807687079423077</v>
      </c>
      <c r="L27" s="25">
        <f>VLOOKUP($B$4,'2018F'!$118:$130,67,FALSE)/1000</f>
        <v>8302.4894276257237</v>
      </c>
      <c r="M27" s="27">
        <f t="shared" si="10"/>
        <v>0.16183650646292483</v>
      </c>
      <c r="N27" s="25">
        <f>VLOOKUP($B$4,'2019F'!$118:$130,67,FALSE)/1000</f>
        <v>9123.4392437126826</v>
      </c>
      <c r="O27" s="27">
        <f t="shared" si="11"/>
        <v>0.17832373190018788</v>
      </c>
      <c r="P27" s="37">
        <f t="shared" si="13"/>
        <v>8.9982493899184723E-2</v>
      </c>
      <c r="Q27" s="37">
        <f t="shared" si="12"/>
        <v>0.17647355462165515</v>
      </c>
      <c r="R27" s="20"/>
    </row>
    <row r="28" spans="2:18" ht="15.75" customHeight="1">
      <c r="B28" s="40" t="s">
        <v>129</v>
      </c>
      <c r="C28" s="76">
        <v>52372.109789333124</v>
      </c>
      <c r="D28" s="70"/>
      <c r="E28" s="83">
        <f>SUM(E21:E27)</f>
        <v>52372.109789333124</v>
      </c>
      <c r="F28" s="40"/>
      <c r="G28" s="79"/>
      <c r="H28" s="80">
        <f>SUM(H21:H27)</f>
        <v>45961.712030000002</v>
      </c>
      <c r="I28" s="43"/>
      <c r="J28" s="80">
        <f>SUM(J21:J27)</f>
        <v>47245.227480000001</v>
      </c>
      <c r="K28" s="43"/>
      <c r="L28" s="80">
        <f>SUM(L21:L27)</f>
        <v>51301.709417014281</v>
      </c>
      <c r="M28" s="43"/>
      <c r="N28" s="80">
        <f>SUM(N21:N27)</f>
        <v>51162.226959333115</v>
      </c>
      <c r="O28" s="44"/>
      <c r="P28" s="37">
        <f>IFERROR((N28-L28)/N28,"-")</f>
        <v>-2.726278076050821E-3</v>
      </c>
      <c r="Q28" s="37">
        <f t="shared" si="12"/>
        <v>0.10164754816999662</v>
      </c>
      <c r="R28" s="20"/>
    </row>
    <row r="29" spans="2:18" ht="15.75" customHeight="1">
      <c r="B29" s="17"/>
      <c r="C29" s="17"/>
      <c r="D29" s="17"/>
      <c r="E29" s="17"/>
      <c r="F29" s="17"/>
      <c r="H29" s="20"/>
      <c r="I29" s="20"/>
      <c r="J29" s="20"/>
      <c r="K29" s="20"/>
      <c r="L29" s="20"/>
      <c r="M29" s="20"/>
      <c r="N29" s="20"/>
      <c r="O29" s="20"/>
      <c r="P29" s="20"/>
      <c r="Q29" s="20"/>
      <c r="R29" s="20"/>
    </row>
    <row r="30" spans="2:18" s="19" customFormat="1" ht="15.75" customHeight="1">
      <c r="B30" s="18"/>
      <c r="C30" s="344"/>
      <c r="D30" s="18"/>
      <c r="E30" s="18"/>
      <c r="F30" s="18"/>
      <c r="N30" s="345">
        <f>L28-N28</f>
        <v>139.48245768116612</v>
      </c>
    </row>
    <row r="31" spans="2:18" s="19" customFormat="1" ht="15.75" customHeight="1">
      <c r="B31" s="18"/>
      <c r="C31" s="18"/>
      <c r="D31" s="18"/>
      <c r="E31" s="18"/>
      <c r="F31" s="18"/>
    </row>
  </sheetData>
  <mergeCells count="1">
    <mergeCell ref="B4:C4"/>
  </mergeCells>
  <conditionalFormatting sqref="F11:F17">
    <cfRule type="dataBar" priority="19">
      <dataBar>
        <cfvo type="num" val="0"/>
        <cfvo type="num" val="1"/>
        <color theme="4" tint="0.39997558519241921"/>
      </dataBar>
      <extLst>
        <ext xmlns:x14="http://schemas.microsoft.com/office/spreadsheetml/2009/9/main" uri="{B025F937-C7B1-47D3-B67F-A62EFF666E3E}">
          <x14:id>{80BC16E8-3DFE-4E01-9B3E-23887121A845}</x14:id>
        </ext>
      </extLst>
    </cfRule>
  </conditionalFormatting>
  <conditionalFormatting sqref="D21:D27">
    <cfRule type="dataBar" priority="18">
      <dataBar>
        <cfvo type="num" val="0"/>
        <cfvo type="num" val="1"/>
        <color theme="4" tint="0.39997558519241921"/>
      </dataBar>
      <extLst>
        <ext xmlns:x14="http://schemas.microsoft.com/office/spreadsheetml/2009/9/main" uri="{B025F937-C7B1-47D3-B67F-A62EFF666E3E}">
          <x14:id>{F2B9C5E7-4BDB-4362-B39B-FFBE1C259B09}</x14:id>
        </ext>
      </extLst>
    </cfRule>
  </conditionalFormatting>
  <conditionalFormatting sqref="F21:F27">
    <cfRule type="dataBar" priority="17">
      <dataBar>
        <cfvo type="num" val="0"/>
        <cfvo type="num" val="1"/>
        <color theme="4" tint="0.39997558519241921"/>
      </dataBar>
      <extLst>
        <ext xmlns:x14="http://schemas.microsoft.com/office/spreadsheetml/2009/9/main" uri="{B025F937-C7B1-47D3-B67F-A62EFF666E3E}">
          <x14:id>{3CA685F6-621A-41F1-A32F-E52BCEC1CA5C}</x14:id>
        </ext>
      </extLst>
    </cfRule>
  </conditionalFormatting>
  <conditionalFormatting sqref="I11:I16">
    <cfRule type="dataBar" priority="16">
      <dataBar>
        <cfvo type="num" val="0"/>
        <cfvo type="num" val="1"/>
        <color theme="4" tint="0.39997558519241921"/>
      </dataBar>
      <extLst>
        <ext xmlns:x14="http://schemas.microsoft.com/office/spreadsheetml/2009/9/main" uri="{B025F937-C7B1-47D3-B67F-A62EFF666E3E}">
          <x14:id>{0B644AB0-089C-4164-BD4E-C2669ACB9D10}</x14:id>
        </ext>
      </extLst>
    </cfRule>
  </conditionalFormatting>
  <conditionalFormatting sqref="K11:K16">
    <cfRule type="dataBar" priority="15">
      <dataBar>
        <cfvo type="num" val="0"/>
        <cfvo type="num" val="1"/>
        <color theme="4" tint="0.39997558519241921"/>
      </dataBar>
      <extLst>
        <ext xmlns:x14="http://schemas.microsoft.com/office/spreadsheetml/2009/9/main" uri="{B025F937-C7B1-47D3-B67F-A62EFF666E3E}">
          <x14:id>{337AF390-8313-44D9-AFDC-B223DCD0DEDB}</x14:id>
        </ext>
      </extLst>
    </cfRule>
  </conditionalFormatting>
  <conditionalFormatting sqref="M11:M16">
    <cfRule type="dataBar" priority="14">
      <dataBar>
        <cfvo type="num" val="0"/>
        <cfvo type="num" val="1"/>
        <color theme="4" tint="0.39997558519241921"/>
      </dataBar>
      <extLst>
        <ext xmlns:x14="http://schemas.microsoft.com/office/spreadsheetml/2009/9/main" uri="{B025F937-C7B1-47D3-B67F-A62EFF666E3E}">
          <x14:id>{2D1867E6-3D64-420D-B2B6-D2618EC82CFB}</x14:id>
        </ext>
      </extLst>
    </cfRule>
  </conditionalFormatting>
  <conditionalFormatting sqref="P11:P17">
    <cfRule type="colorScale" priority="13">
      <colorScale>
        <cfvo type="min"/>
        <cfvo type="percentile" val="50"/>
        <cfvo type="max"/>
        <color rgb="FFF8696B"/>
        <color rgb="FFFFEB84"/>
        <color rgb="FF63BE7B"/>
      </colorScale>
    </cfRule>
  </conditionalFormatting>
  <conditionalFormatting sqref="Q11:Q17">
    <cfRule type="colorScale" priority="12">
      <colorScale>
        <cfvo type="min"/>
        <cfvo type="percentile" val="50"/>
        <cfvo type="max"/>
        <color rgb="FFF8696B"/>
        <color rgb="FFFFEB84"/>
        <color rgb="FF63BE7B"/>
      </colorScale>
    </cfRule>
  </conditionalFormatting>
  <conditionalFormatting sqref="P12:P17">
    <cfRule type="colorScale" priority="11">
      <colorScale>
        <cfvo type="min"/>
        <cfvo type="percentile" val="50"/>
        <cfvo type="max"/>
        <color rgb="FFF8696B"/>
        <color rgb="FFFFEB84"/>
        <color rgb="FF63BE7B"/>
      </colorScale>
    </cfRule>
  </conditionalFormatting>
  <conditionalFormatting sqref="Q12:Q17">
    <cfRule type="colorScale" priority="10">
      <colorScale>
        <cfvo type="min"/>
        <cfvo type="percentile" val="50"/>
        <cfvo type="max"/>
        <color rgb="FFF8696B"/>
        <color rgb="FFFFEB84"/>
        <color rgb="FF63BE7B"/>
      </colorScale>
    </cfRule>
  </conditionalFormatting>
  <conditionalFormatting sqref="I21:I27">
    <cfRule type="dataBar" priority="9">
      <dataBar>
        <cfvo type="num" val="0"/>
        <cfvo type="num" val="1"/>
        <color theme="4" tint="0.39997558519241921"/>
      </dataBar>
      <extLst>
        <ext xmlns:x14="http://schemas.microsoft.com/office/spreadsheetml/2009/9/main" uri="{B025F937-C7B1-47D3-B67F-A62EFF666E3E}">
          <x14:id>{DBC190A2-AF93-448B-9796-9CD7C314ACE7}</x14:id>
        </ext>
      </extLst>
    </cfRule>
  </conditionalFormatting>
  <conditionalFormatting sqref="K21:K27">
    <cfRule type="dataBar" priority="8">
      <dataBar>
        <cfvo type="num" val="0"/>
        <cfvo type="num" val="1"/>
        <color theme="4" tint="0.39997558519241921"/>
      </dataBar>
      <extLst>
        <ext xmlns:x14="http://schemas.microsoft.com/office/spreadsheetml/2009/9/main" uri="{B025F937-C7B1-47D3-B67F-A62EFF666E3E}">
          <x14:id>{10A81A4B-5835-4DE3-BD7A-1AEFBCF49378}</x14:id>
        </ext>
      </extLst>
    </cfRule>
  </conditionalFormatting>
  <conditionalFormatting sqref="M21:M27">
    <cfRule type="dataBar" priority="7">
      <dataBar>
        <cfvo type="num" val="0"/>
        <cfvo type="num" val="1"/>
        <color theme="4" tint="0.39997558519241921"/>
      </dataBar>
      <extLst>
        <ext xmlns:x14="http://schemas.microsoft.com/office/spreadsheetml/2009/9/main" uri="{B025F937-C7B1-47D3-B67F-A62EFF666E3E}">
          <x14:id>{20363727-7364-425C-8C11-8EC261C035B0}</x14:id>
        </ext>
      </extLst>
    </cfRule>
  </conditionalFormatting>
  <conditionalFormatting sqref="P21:Q28">
    <cfRule type="colorScale" priority="4">
      <colorScale>
        <cfvo type="min"/>
        <cfvo type="percentile" val="50"/>
        <cfvo type="max"/>
        <color rgb="FFF8696B"/>
        <color rgb="FFFFEB84"/>
        <color rgb="FF63BE7B"/>
      </colorScale>
    </cfRule>
  </conditionalFormatting>
  <conditionalFormatting sqref="P11:Q17">
    <cfRule type="colorScale" priority="5">
      <colorScale>
        <cfvo type="min"/>
        <cfvo type="percentile" val="50"/>
        <cfvo type="max"/>
        <color rgb="FFF8696B"/>
        <color rgb="FFFFEB84"/>
        <color rgb="FF63BE7B"/>
      </colorScale>
    </cfRule>
  </conditionalFormatting>
  <conditionalFormatting sqref="O11:O16">
    <cfRule type="dataBar" priority="3">
      <dataBar>
        <cfvo type="num" val="0"/>
        <cfvo type="num" val="1"/>
        <color theme="4" tint="0.39997558519241921"/>
      </dataBar>
      <extLst>
        <ext xmlns:x14="http://schemas.microsoft.com/office/spreadsheetml/2009/9/main" uri="{B025F937-C7B1-47D3-B67F-A62EFF666E3E}">
          <x14:id>{D401ACE5-59AE-4A19-83C0-27430F258DC0}</x14:id>
        </ext>
      </extLst>
    </cfRule>
  </conditionalFormatting>
  <conditionalFormatting sqref="O21:O27">
    <cfRule type="dataBar" priority="2">
      <dataBar>
        <cfvo type="num" val="0"/>
        <cfvo type="num" val="1"/>
        <color theme="4" tint="0.39997558519241921"/>
      </dataBar>
      <extLst>
        <ext xmlns:x14="http://schemas.microsoft.com/office/spreadsheetml/2009/9/main" uri="{B025F937-C7B1-47D3-B67F-A62EFF666E3E}">
          <x14:id>{D0A67F6A-78B6-4D7B-A055-ADF47ED9DF81}</x14:id>
        </ext>
      </extLst>
    </cfRule>
  </conditionalFormatting>
  <conditionalFormatting sqref="D11:D16">
    <cfRule type="dataBar" priority="1">
      <dataBar>
        <cfvo type="num" val="0"/>
        <cfvo type="num" val="1"/>
        <color theme="4" tint="0.39997558519241921"/>
      </dataBar>
      <extLst>
        <ext xmlns:x14="http://schemas.microsoft.com/office/spreadsheetml/2009/9/main" uri="{B025F937-C7B1-47D3-B67F-A62EFF666E3E}">
          <x14:id>{54096BD1-D49E-4F0B-9322-A1F4E16E91CB}</x14:id>
        </ext>
      </extLst>
    </cfRule>
  </conditionalFormatting>
  <pageMargins left="0.7" right="0.7" top="0.75" bottom="0.75" header="0.3" footer="0.3"/>
  <pageSetup paperSize="9" scale="53" fitToHeight="0" orientation="landscape" r:id="rId1"/>
  <extLst>
    <ext xmlns:x14="http://schemas.microsoft.com/office/spreadsheetml/2009/9/main" uri="{78C0D931-6437-407d-A8EE-F0AAD7539E65}">
      <x14:conditionalFormattings>
        <x14:conditionalFormatting xmlns:xm="http://schemas.microsoft.com/office/excel/2006/main">
          <x14:cfRule type="dataBar" id="{80BC16E8-3DFE-4E01-9B3E-23887121A845}">
            <x14:dataBar minLength="0" maxLength="100" gradient="0">
              <x14:cfvo type="num">
                <xm:f>0</xm:f>
              </x14:cfvo>
              <x14:cfvo type="num">
                <xm:f>1</xm:f>
              </x14:cfvo>
              <x14:negativeFillColor rgb="FFFF0000"/>
              <x14:axisColor rgb="FF000000"/>
            </x14:dataBar>
          </x14:cfRule>
          <xm:sqref>F11:F17</xm:sqref>
        </x14:conditionalFormatting>
        <x14:conditionalFormatting xmlns:xm="http://schemas.microsoft.com/office/excel/2006/main">
          <x14:cfRule type="dataBar" id="{F2B9C5E7-4BDB-4362-B39B-FFBE1C259B09}">
            <x14:dataBar minLength="0" maxLength="100" gradient="0">
              <x14:cfvo type="num">
                <xm:f>0</xm:f>
              </x14:cfvo>
              <x14:cfvo type="num">
                <xm:f>1</xm:f>
              </x14:cfvo>
              <x14:negativeFillColor rgb="FFFF0000"/>
              <x14:axisColor rgb="FF000000"/>
            </x14:dataBar>
          </x14:cfRule>
          <xm:sqref>D21:D27</xm:sqref>
        </x14:conditionalFormatting>
        <x14:conditionalFormatting xmlns:xm="http://schemas.microsoft.com/office/excel/2006/main">
          <x14:cfRule type="dataBar" id="{3CA685F6-621A-41F1-A32F-E52BCEC1CA5C}">
            <x14:dataBar minLength="0" maxLength="100" gradient="0">
              <x14:cfvo type="num">
                <xm:f>0</xm:f>
              </x14:cfvo>
              <x14:cfvo type="num">
                <xm:f>1</xm:f>
              </x14:cfvo>
              <x14:negativeFillColor rgb="FFFF0000"/>
              <x14:axisColor rgb="FF000000"/>
            </x14:dataBar>
          </x14:cfRule>
          <xm:sqref>F21:F27</xm:sqref>
        </x14:conditionalFormatting>
        <x14:conditionalFormatting xmlns:xm="http://schemas.microsoft.com/office/excel/2006/main">
          <x14:cfRule type="dataBar" id="{0B644AB0-089C-4164-BD4E-C2669ACB9D10}">
            <x14:dataBar minLength="0" maxLength="100" gradient="0">
              <x14:cfvo type="num">
                <xm:f>0</xm:f>
              </x14:cfvo>
              <x14:cfvo type="num">
                <xm:f>1</xm:f>
              </x14:cfvo>
              <x14:negativeFillColor rgb="FFFF0000"/>
              <x14:axisColor rgb="FF000000"/>
            </x14:dataBar>
          </x14:cfRule>
          <xm:sqref>I11:I16</xm:sqref>
        </x14:conditionalFormatting>
        <x14:conditionalFormatting xmlns:xm="http://schemas.microsoft.com/office/excel/2006/main">
          <x14:cfRule type="dataBar" id="{337AF390-8313-44D9-AFDC-B223DCD0DEDB}">
            <x14:dataBar minLength="0" maxLength="100" gradient="0">
              <x14:cfvo type="num">
                <xm:f>0</xm:f>
              </x14:cfvo>
              <x14:cfvo type="num">
                <xm:f>1</xm:f>
              </x14:cfvo>
              <x14:negativeFillColor rgb="FFFF0000"/>
              <x14:axisColor rgb="FF000000"/>
            </x14:dataBar>
          </x14:cfRule>
          <xm:sqref>K11:K16</xm:sqref>
        </x14:conditionalFormatting>
        <x14:conditionalFormatting xmlns:xm="http://schemas.microsoft.com/office/excel/2006/main">
          <x14:cfRule type="dataBar" id="{2D1867E6-3D64-420D-B2B6-D2618EC82CFB}">
            <x14:dataBar minLength="0" maxLength="100" gradient="0">
              <x14:cfvo type="num">
                <xm:f>0</xm:f>
              </x14:cfvo>
              <x14:cfvo type="num">
                <xm:f>1</xm:f>
              </x14:cfvo>
              <x14:negativeFillColor rgb="FFFF0000"/>
              <x14:axisColor rgb="FF000000"/>
            </x14:dataBar>
          </x14:cfRule>
          <xm:sqref>M11:M16</xm:sqref>
        </x14:conditionalFormatting>
        <x14:conditionalFormatting xmlns:xm="http://schemas.microsoft.com/office/excel/2006/main">
          <x14:cfRule type="dataBar" id="{DBC190A2-AF93-448B-9796-9CD7C314ACE7}">
            <x14:dataBar minLength="0" maxLength="100" gradient="0">
              <x14:cfvo type="num">
                <xm:f>0</xm:f>
              </x14:cfvo>
              <x14:cfvo type="num">
                <xm:f>1</xm:f>
              </x14:cfvo>
              <x14:negativeFillColor rgb="FFFF0000"/>
              <x14:axisColor rgb="FF000000"/>
            </x14:dataBar>
          </x14:cfRule>
          <xm:sqref>I21:I27</xm:sqref>
        </x14:conditionalFormatting>
        <x14:conditionalFormatting xmlns:xm="http://schemas.microsoft.com/office/excel/2006/main">
          <x14:cfRule type="dataBar" id="{10A81A4B-5835-4DE3-BD7A-1AEFBCF49378}">
            <x14:dataBar minLength="0" maxLength="100" gradient="0">
              <x14:cfvo type="num">
                <xm:f>0</xm:f>
              </x14:cfvo>
              <x14:cfvo type="num">
                <xm:f>1</xm:f>
              </x14:cfvo>
              <x14:negativeFillColor rgb="FFFF0000"/>
              <x14:axisColor rgb="FF000000"/>
            </x14:dataBar>
          </x14:cfRule>
          <xm:sqref>K21:K27</xm:sqref>
        </x14:conditionalFormatting>
        <x14:conditionalFormatting xmlns:xm="http://schemas.microsoft.com/office/excel/2006/main">
          <x14:cfRule type="dataBar" id="{20363727-7364-425C-8C11-8EC261C035B0}">
            <x14:dataBar minLength="0" maxLength="100" gradient="0">
              <x14:cfvo type="num">
                <xm:f>0</xm:f>
              </x14:cfvo>
              <x14:cfvo type="num">
                <xm:f>1</xm:f>
              </x14:cfvo>
              <x14:negativeFillColor rgb="FFFF0000"/>
              <x14:axisColor rgb="FF000000"/>
            </x14:dataBar>
          </x14:cfRule>
          <xm:sqref>M21:M27</xm:sqref>
        </x14:conditionalFormatting>
        <x14:conditionalFormatting xmlns:xm="http://schemas.microsoft.com/office/excel/2006/main">
          <x14:cfRule type="dataBar" id="{D401ACE5-59AE-4A19-83C0-27430F258DC0}">
            <x14:dataBar minLength="0" maxLength="100" gradient="0">
              <x14:cfvo type="num">
                <xm:f>0</xm:f>
              </x14:cfvo>
              <x14:cfvo type="num">
                <xm:f>1</xm:f>
              </x14:cfvo>
              <x14:negativeFillColor rgb="FFFF0000"/>
              <x14:axisColor rgb="FF000000"/>
            </x14:dataBar>
          </x14:cfRule>
          <xm:sqref>O11:O16</xm:sqref>
        </x14:conditionalFormatting>
        <x14:conditionalFormatting xmlns:xm="http://schemas.microsoft.com/office/excel/2006/main">
          <x14:cfRule type="dataBar" id="{D0A67F6A-78B6-4D7B-A055-ADF47ED9DF81}">
            <x14:dataBar minLength="0" maxLength="100" gradient="0">
              <x14:cfvo type="num">
                <xm:f>0</xm:f>
              </x14:cfvo>
              <x14:cfvo type="num">
                <xm:f>1</xm:f>
              </x14:cfvo>
              <x14:negativeFillColor rgb="FFFF0000"/>
              <x14:axisColor rgb="FF000000"/>
            </x14:dataBar>
          </x14:cfRule>
          <xm:sqref>O21:O27</xm:sqref>
        </x14:conditionalFormatting>
        <x14:conditionalFormatting xmlns:xm="http://schemas.microsoft.com/office/excel/2006/main">
          <x14:cfRule type="dataBar" id="{54096BD1-D49E-4F0B-9322-A1F4E16E91CB}">
            <x14:dataBar minLength="0" maxLength="100" gradient="0">
              <x14:cfvo type="num">
                <xm:f>0</xm:f>
              </x14:cfvo>
              <x14:cfvo type="num">
                <xm:f>1</xm:f>
              </x14:cfvo>
              <x14:negativeFillColor rgb="FFFF0000"/>
              <x14:axisColor rgb="FF000000"/>
            </x14:dataBar>
          </x14:cfRule>
          <xm:sqref>D11:D16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'2019F'!$A$104:$A$115</xm:f>
          </x14:formula1>
          <xm:sqref>B4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FY149"/>
  <sheetViews>
    <sheetView zoomScale="80" zoomScaleNormal="80" workbookViewId="0">
      <pane xSplit="1" ySplit="1" topLeftCell="BZ116" activePane="bottomRight" state="frozen"/>
      <selection pane="bottomRight" activeCell="CM126" sqref="CM126"/>
      <selection pane="bottomLeft" activeCell="D5" sqref="D5"/>
      <selection pane="topRight" activeCell="D5" sqref="D5"/>
    </sheetView>
  </sheetViews>
  <sheetFormatPr defaultRowHeight="15"/>
  <cols>
    <col min="1" max="1" width="61.85546875" style="88" customWidth="1"/>
    <col min="2" max="2" width="9.7109375" style="88" customWidth="1"/>
    <col min="3" max="13" width="9.140625" style="91" customWidth="1"/>
    <col min="14" max="14" width="17.140625" style="91" customWidth="1"/>
    <col min="15" max="20" width="9.28515625" style="88" customWidth="1"/>
    <col min="21" max="21" width="11.42578125" style="88" customWidth="1"/>
    <col min="22" max="27" width="9.28515625" style="88" customWidth="1"/>
    <col min="28" max="41" width="10.140625" style="88" customWidth="1"/>
    <col min="42" max="81" width="9.28515625" style="88" customWidth="1"/>
    <col min="82" max="82" width="11.28515625" style="88" customWidth="1"/>
    <col min="83" max="85" width="9.28515625" style="88" customWidth="1"/>
    <col min="86" max="86" width="11.28515625" style="88" customWidth="1"/>
    <col min="87" max="87" width="17.140625" style="88" customWidth="1"/>
    <col min="88" max="94" width="11.42578125" style="88" customWidth="1"/>
    <col min="95" max="95" width="9.28515625" style="88" bestFit="1" customWidth="1"/>
    <col min="96" max="97" width="9.42578125" style="88" bestFit="1" customWidth="1"/>
    <col min="98" max="101" width="9.28515625" style="88" bestFit="1" customWidth="1"/>
    <col min="102" max="102" width="9.42578125" style="88" bestFit="1" customWidth="1"/>
    <col min="103" max="114" width="9.28515625" style="88" bestFit="1" customWidth="1"/>
    <col min="115" max="115" width="9.42578125" style="88" bestFit="1" customWidth="1"/>
    <col min="116" max="118" width="9.28515625" style="88" bestFit="1" customWidth="1"/>
    <col min="119" max="120" width="9.140625" style="88"/>
    <col min="121" max="180" width="9.28515625" style="88" bestFit="1" customWidth="1"/>
    <col min="182" max="184" width="9.28515625" style="88" bestFit="1" customWidth="1"/>
    <col min="185" max="185" width="10.140625" style="88" bestFit="1" customWidth="1"/>
    <col min="186" max="189" width="9.28515625" style="88" bestFit="1" customWidth="1"/>
    <col min="190" max="190" width="10.140625" style="88" bestFit="1" customWidth="1"/>
    <col min="191" max="191" width="9.28515625" style="88" bestFit="1" customWidth="1"/>
    <col min="192" max="16384" width="9.140625" style="88"/>
  </cols>
  <sheetData>
    <row r="1" spans="1:87" s="84" customFormat="1" ht="159.75" customHeight="1">
      <c r="C1" s="85"/>
      <c r="D1" s="85"/>
      <c r="E1" s="85"/>
      <c r="F1" s="85"/>
      <c r="G1" s="85"/>
      <c r="H1" s="85"/>
      <c r="I1" s="85"/>
      <c r="J1" s="85"/>
      <c r="K1" s="85"/>
      <c r="L1" s="85"/>
      <c r="M1" s="85"/>
      <c r="N1" s="85"/>
      <c r="O1" s="86"/>
      <c r="P1" s="86"/>
      <c r="Q1" s="86"/>
      <c r="R1" s="86"/>
      <c r="S1" s="86"/>
      <c r="AD1" s="87"/>
      <c r="AE1" s="87"/>
      <c r="AF1" s="87"/>
      <c r="AG1" s="87"/>
      <c r="AH1" s="87"/>
      <c r="AI1" s="87"/>
      <c r="AJ1" s="87"/>
      <c r="AK1" s="87"/>
      <c r="AL1" s="87"/>
      <c r="AM1" s="87"/>
      <c r="AN1" s="87"/>
      <c r="AO1" s="87"/>
    </row>
    <row r="2" spans="1:87">
      <c r="C2" s="85"/>
      <c r="D2" s="85"/>
      <c r="E2" s="85"/>
      <c r="F2" s="85"/>
      <c r="G2" s="85"/>
      <c r="H2" s="85"/>
      <c r="I2" s="85"/>
      <c r="J2" s="85"/>
      <c r="K2" s="85"/>
      <c r="L2" s="85"/>
      <c r="M2" s="85"/>
      <c r="N2" s="89"/>
      <c r="CI2" s="90"/>
    </row>
    <row r="3" spans="1:87">
      <c r="C3" s="85"/>
      <c r="D3" s="85"/>
      <c r="E3" s="85"/>
      <c r="F3" s="85"/>
      <c r="G3" s="85"/>
      <c r="H3" s="85"/>
      <c r="I3" s="85"/>
      <c r="J3" s="85"/>
      <c r="K3" s="85"/>
      <c r="L3" s="85"/>
      <c r="M3" s="85"/>
      <c r="N3" s="89"/>
      <c r="CI3" s="90"/>
    </row>
    <row r="4" spans="1:87">
      <c r="I4" s="85"/>
      <c r="N4" s="89"/>
      <c r="CI4" s="90"/>
    </row>
    <row r="5" spans="1:87">
      <c r="A5" s="14"/>
      <c r="I5" s="85"/>
      <c r="N5" s="89"/>
      <c r="CI5" s="90"/>
    </row>
    <row r="6" spans="1:87">
      <c r="I6" s="85"/>
      <c r="N6" s="89"/>
      <c r="CI6" s="90"/>
    </row>
    <row r="7" spans="1:87">
      <c r="I7" s="85"/>
      <c r="N7" s="89"/>
      <c r="CI7" s="90"/>
    </row>
    <row r="8" spans="1:87">
      <c r="I8" s="85"/>
      <c r="N8" s="89"/>
      <c r="CI8" s="90"/>
    </row>
    <row r="9" spans="1:87">
      <c r="I9" s="85"/>
      <c r="N9" s="89"/>
      <c r="CI9" s="90"/>
    </row>
    <row r="10" spans="1:87">
      <c r="I10" s="85"/>
      <c r="N10" s="89"/>
      <c r="CI10" s="90"/>
    </row>
    <row r="11" spans="1:87">
      <c r="I11" s="85"/>
      <c r="N11" s="89"/>
      <c r="CI11" s="90"/>
    </row>
    <row r="12" spans="1:87">
      <c r="I12" s="85"/>
      <c r="N12" s="89"/>
      <c r="CI12" s="90"/>
    </row>
    <row r="13" spans="1:87">
      <c r="I13" s="85"/>
      <c r="N13" s="89"/>
      <c r="CI13" s="90"/>
    </row>
    <row r="14" spans="1:87">
      <c r="I14" s="85"/>
      <c r="N14" s="89"/>
      <c r="CI14" s="90"/>
    </row>
    <row r="15" spans="1:87">
      <c r="I15" s="85"/>
      <c r="N15" s="89"/>
      <c r="CI15" s="90"/>
    </row>
    <row r="16" spans="1:87">
      <c r="I16" s="85"/>
      <c r="N16" s="89"/>
      <c r="CI16" s="90"/>
    </row>
    <row r="17" spans="1:87">
      <c r="I17" s="85"/>
      <c r="N17" s="89"/>
      <c r="CI17" s="90"/>
    </row>
    <row r="18" spans="1:87">
      <c r="I18" s="85"/>
      <c r="N18" s="89"/>
      <c r="CI18" s="90"/>
    </row>
    <row r="19" spans="1:87">
      <c r="I19" s="85"/>
      <c r="N19" s="89"/>
      <c r="CI19" s="90"/>
    </row>
    <row r="20" spans="1:87">
      <c r="I20" s="85"/>
      <c r="N20" s="89"/>
      <c r="CI20" s="90"/>
    </row>
    <row r="21" spans="1:87">
      <c r="I21" s="85"/>
      <c r="N21" s="89"/>
      <c r="CI21" s="90"/>
    </row>
    <row r="22" spans="1:87">
      <c r="I22" s="85"/>
      <c r="N22" s="89"/>
      <c r="CI22" s="90"/>
    </row>
    <row r="23" spans="1:87">
      <c r="I23" s="85"/>
      <c r="N23" s="89"/>
      <c r="CI23" s="90"/>
    </row>
    <row r="24" spans="1:87">
      <c r="I24" s="85"/>
      <c r="N24" s="89"/>
      <c r="CI24" s="90"/>
    </row>
    <row r="25" spans="1:87">
      <c r="A25" s="14"/>
      <c r="I25" s="85"/>
      <c r="N25" s="89"/>
      <c r="CI25" s="90"/>
    </row>
    <row r="26" spans="1:87">
      <c r="I26" s="85"/>
      <c r="N26" s="89"/>
      <c r="CI26" s="90"/>
    </row>
    <row r="27" spans="1:87">
      <c r="I27" s="85"/>
      <c r="N27" s="89"/>
      <c r="CI27" s="90"/>
    </row>
    <row r="28" spans="1:87">
      <c r="I28" s="85"/>
      <c r="N28" s="89"/>
      <c r="CI28" s="90"/>
    </row>
    <row r="29" spans="1:87">
      <c r="I29" s="85"/>
      <c r="N29" s="89"/>
      <c r="CI29" s="90"/>
    </row>
    <row r="30" spans="1:87">
      <c r="I30" s="85"/>
      <c r="N30" s="89"/>
      <c r="CI30" s="90"/>
    </row>
    <row r="31" spans="1:87">
      <c r="I31" s="85"/>
      <c r="N31" s="89"/>
      <c r="CI31" s="90"/>
    </row>
    <row r="32" spans="1:87">
      <c r="I32" s="85"/>
      <c r="N32" s="89"/>
      <c r="CI32" s="90"/>
    </row>
    <row r="33" spans="1:87">
      <c r="I33" s="85"/>
      <c r="N33" s="89"/>
      <c r="CI33" s="90"/>
    </row>
    <row r="34" spans="1:87">
      <c r="I34" s="85"/>
      <c r="N34" s="89"/>
      <c r="CI34" s="90"/>
    </row>
    <row r="35" spans="1:87">
      <c r="I35" s="85"/>
      <c r="N35" s="89"/>
      <c r="CI35" s="90"/>
    </row>
    <row r="36" spans="1:87">
      <c r="I36" s="85"/>
      <c r="N36" s="89"/>
      <c r="CI36" s="90"/>
    </row>
    <row r="37" spans="1:87">
      <c r="I37" s="85"/>
      <c r="N37" s="89"/>
      <c r="CI37" s="90"/>
    </row>
    <row r="38" spans="1:87">
      <c r="I38" s="85"/>
      <c r="N38" s="89"/>
      <c r="CI38" s="90"/>
    </row>
    <row r="39" spans="1:87">
      <c r="I39" s="85"/>
      <c r="N39" s="89"/>
      <c r="CI39" s="90"/>
    </row>
    <row r="40" spans="1:87">
      <c r="I40" s="85"/>
      <c r="N40" s="89"/>
      <c r="CI40" s="90"/>
    </row>
    <row r="41" spans="1:87">
      <c r="A41" s="14"/>
      <c r="I41" s="85"/>
      <c r="N41" s="89"/>
      <c r="CI41" s="90"/>
    </row>
    <row r="42" spans="1:87">
      <c r="I42" s="85"/>
      <c r="N42" s="89"/>
      <c r="CI42" s="90"/>
    </row>
    <row r="43" spans="1:87">
      <c r="I43" s="85"/>
      <c r="N43" s="89"/>
      <c r="CI43" s="90"/>
    </row>
    <row r="44" spans="1:87">
      <c r="I44" s="85"/>
      <c r="N44" s="89"/>
      <c r="CI44" s="90"/>
    </row>
    <row r="45" spans="1:87">
      <c r="I45" s="85"/>
      <c r="N45" s="89"/>
      <c r="CI45" s="90"/>
    </row>
    <row r="46" spans="1:87">
      <c r="I46" s="85"/>
      <c r="N46" s="89"/>
      <c r="CI46" s="90"/>
    </row>
    <row r="47" spans="1:87">
      <c r="I47" s="85"/>
      <c r="N47" s="89"/>
      <c r="CI47" s="90"/>
    </row>
    <row r="48" spans="1:87">
      <c r="I48" s="85"/>
      <c r="N48" s="89"/>
      <c r="CI48" s="90"/>
    </row>
    <row r="49" spans="9:87">
      <c r="I49" s="85"/>
      <c r="N49" s="89"/>
      <c r="CI49" s="90"/>
    </row>
    <row r="50" spans="9:87">
      <c r="I50" s="85"/>
      <c r="N50" s="89"/>
      <c r="CI50" s="90"/>
    </row>
    <row r="51" spans="9:87">
      <c r="I51" s="85"/>
      <c r="N51" s="89"/>
      <c r="CI51" s="90"/>
    </row>
    <row r="52" spans="9:87">
      <c r="I52" s="85"/>
      <c r="N52" s="89"/>
      <c r="CI52" s="90"/>
    </row>
    <row r="53" spans="9:87">
      <c r="I53" s="85"/>
      <c r="N53" s="89"/>
      <c r="CI53" s="90"/>
    </row>
    <row r="54" spans="9:87">
      <c r="I54" s="85"/>
      <c r="N54" s="89"/>
      <c r="CI54" s="90"/>
    </row>
    <row r="55" spans="9:87">
      <c r="I55" s="85"/>
      <c r="N55" s="89"/>
      <c r="CI55" s="90"/>
    </row>
    <row r="56" spans="9:87">
      <c r="I56" s="85"/>
      <c r="N56" s="89"/>
      <c r="CI56" s="90"/>
    </row>
    <row r="57" spans="9:87">
      <c r="I57" s="85"/>
      <c r="N57" s="89"/>
      <c r="CI57" s="90"/>
    </row>
    <row r="58" spans="9:87">
      <c r="I58" s="85"/>
      <c r="N58" s="89"/>
      <c r="CI58" s="90"/>
    </row>
    <row r="59" spans="9:87">
      <c r="I59" s="85"/>
      <c r="N59" s="89"/>
      <c r="CI59" s="90"/>
    </row>
    <row r="60" spans="9:87">
      <c r="I60" s="85"/>
      <c r="N60" s="89"/>
      <c r="CI60" s="90"/>
    </row>
    <row r="61" spans="9:87">
      <c r="I61" s="85"/>
      <c r="N61" s="89"/>
      <c r="CI61" s="90"/>
    </row>
    <row r="62" spans="9:87">
      <c r="I62" s="85"/>
      <c r="N62" s="89"/>
      <c r="CI62" s="90"/>
    </row>
    <row r="63" spans="9:87">
      <c r="I63" s="85"/>
      <c r="N63" s="89"/>
      <c r="CI63" s="90"/>
    </row>
    <row r="64" spans="9:87">
      <c r="I64" s="85"/>
      <c r="N64" s="89"/>
      <c r="CI64" s="90"/>
    </row>
    <row r="65" spans="1:87">
      <c r="I65" s="85"/>
      <c r="N65" s="89"/>
      <c r="CI65" s="90"/>
    </row>
    <row r="66" spans="1:87">
      <c r="I66" s="85"/>
      <c r="N66" s="89"/>
      <c r="CI66" s="90"/>
    </row>
    <row r="67" spans="1:87">
      <c r="I67" s="85"/>
      <c r="N67" s="89"/>
      <c r="CI67" s="90"/>
    </row>
    <row r="68" spans="1:87">
      <c r="I68" s="85"/>
      <c r="N68" s="89"/>
      <c r="CI68" s="90"/>
    </row>
    <row r="69" spans="1:87">
      <c r="I69" s="85"/>
      <c r="N69" s="89"/>
      <c r="CI69" s="90"/>
    </row>
    <row r="70" spans="1:87">
      <c r="I70" s="85"/>
      <c r="N70" s="89"/>
      <c r="CI70" s="90"/>
    </row>
    <row r="71" spans="1:87">
      <c r="I71" s="85"/>
      <c r="N71" s="89"/>
      <c r="CI71" s="90"/>
    </row>
    <row r="72" spans="1:87">
      <c r="I72" s="85"/>
      <c r="N72" s="89"/>
      <c r="CI72" s="90"/>
    </row>
    <row r="73" spans="1:87">
      <c r="I73" s="85"/>
      <c r="N73" s="89"/>
      <c r="CI73" s="90"/>
    </row>
    <row r="74" spans="1:87">
      <c r="I74" s="85"/>
      <c r="N74" s="89"/>
      <c r="CI74" s="90"/>
    </row>
    <row r="75" spans="1:87">
      <c r="I75" s="85"/>
      <c r="N75" s="89"/>
      <c r="CI75" s="90"/>
    </row>
    <row r="76" spans="1:87">
      <c r="A76" s="14"/>
      <c r="I76" s="85"/>
      <c r="N76" s="89"/>
      <c r="CI76" s="90"/>
    </row>
    <row r="77" spans="1:87">
      <c r="I77" s="85"/>
      <c r="N77" s="89"/>
      <c r="CI77" s="90"/>
    </row>
    <row r="78" spans="1:87">
      <c r="I78" s="85"/>
      <c r="N78" s="89"/>
      <c r="CI78" s="90"/>
    </row>
    <row r="79" spans="1:87">
      <c r="I79" s="85"/>
      <c r="N79" s="89"/>
      <c r="CI79" s="90"/>
    </row>
    <row r="80" spans="1:87">
      <c r="I80" s="85"/>
      <c r="N80" s="89"/>
      <c r="CI80" s="90"/>
    </row>
    <row r="81" spans="9:87">
      <c r="I81" s="85"/>
      <c r="N81" s="89"/>
      <c r="CI81" s="90"/>
    </row>
    <row r="82" spans="9:87">
      <c r="I82" s="85"/>
      <c r="N82" s="89"/>
      <c r="CI82" s="90"/>
    </row>
    <row r="83" spans="9:87">
      <c r="I83" s="85"/>
      <c r="N83" s="89"/>
      <c r="CI83" s="90"/>
    </row>
    <row r="84" spans="9:87">
      <c r="I84" s="85"/>
      <c r="N84" s="89"/>
      <c r="CI84" s="90"/>
    </row>
    <row r="85" spans="9:87">
      <c r="I85" s="85"/>
      <c r="N85" s="89"/>
      <c r="CI85" s="90"/>
    </row>
    <row r="86" spans="9:87">
      <c r="I86" s="85"/>
      <c r="N86" s="89"/>
      <c r="CI86" s="90"/>
    </row>
    <row r="87" spans="9:87">
      <c r="I87" s="85"/>
      <c r="N87" s="89"/>
      <c r="CI87" s="90"/>
    </row>
    <row r="88" spans="9:87">
      <c r="I88" s="85"/>
      <c r="N88" s="89"/>
      <c r="CI88" s="90"/>
    </row>
    <row r="89" spans="9:87">
      <c r="I89" s="85"/>
      <c r="N89" s="89"/>
      <c r="CI89" s="90"/>
    </row>
    <row r="90" spans="9:87">
      <c r="I90" s="85"/>
      <c r="N90" s="89"/>
      <c r="CI90" s="90"/>
    </row>
    <row r="91" spans="9:87">
      <c r="I91" s="85"/>
      <c r="N91" s="89"/>
      <c r="CI91" s="90"/>
    </row>
    <row r="92" spans="9:87">
      <c r="I92" s="85"/>
      <c r="N92" s="89"/>
      <c r="CI92" s="90"/>
    </row>
    <row r="93" spans="9:87">
      <c r="I93" s="85"/>
      <c r="N93" s="89"/>
      <c r="CI93" s="90"/>
    </row>
    <row r="94" spans="9:87">
      <c r="I94" s="85"/>
      <c r="N94" s="89"/>
      <c r="CI94" s="90"/>
    </row>
    <row r="95" spans="9:87">
      <c r="I95" s="85"/>
      <c r="N95" s="89"/>
      <c r="CI95" s="90"/>
    </row>
    <row r="96" spans="9:87">
      <c r="I96" s="85"/>
      <c r="N96" s="89"/>
      <c r="CI96" s="90"/>
    </row>
    <row r="97" spans="9:87">
      <c r="I97" s="85"/>
      <c r="N97" s="89"/>
      <c r="CI97" s="90"/>
    </row>
    <row r="98" spans="9:87">
      <c r="I98" s="85"/>
      <c r="N98" s="89"/>
      <c r="CI98" s="90"/>
    </row>
    <row r="99" spans="9:87">
      <c r="I99" s="85"/>
      <c r="N99" s="89"/>
      <c r="CI99" s="90"/>
    </row>
    <row r="100" spans="9:87">
      <c r="I100" s="85"/>
      <c r="N100" s="89"/>
      <c r="CI100" s="90"/>
    </row>
    <row r="101" spans="9:87">
      <c r="I101" s="85"/>
      <c r="N101" s="89"/>
      <c r="CI101" s="90"/>
    </row>
    <row r="102" spans="9:87">
      <c r="I102" s="85"/>
      <c r="N102" s="89"/>
      <c r="CI102" s="90"/>
    </row>
    <row r="103" spans="9:87">
      <c r="I103" s="85"/>
      <c r="N103" s="89"/>
      <c r="CI103" s="90"/>
    </row>
    <row r="104" spans="9:87">
      <c r="I104" s="85"/>
      <c r="N104" s="89"/>
    </row>
    <row r="105" spans="9:87">
      <c r="I105" s="85"/>
      <c r="N105" s="89"/>
    </row>
    <row r="106" spans="9:87">
      <c r="I106" s="85"/>
      <c r="N106" s="89"/>
    </row>
    <row r="107" spans="9:87">
      <c r="I107" s="85"/>
      <c r="N107" s="89"/>
    </row>
    <row r="108" spans="9:87">
      <c r="I108" s="85"/>
      <c r="N108" s="89"/>
    </row>
    <row r="109" spans="9:87">
      <c r="I109" s="85"/>
      <c r="N109" s="89"/>
    </row>
    <row r="110" spans="9:87">
      <c r="I110" s="85"/>
      <c r="N110" s="89"/>
    </row>
    <row r="111" spans="9:87">
      <c r="I111" s="85"/>
      <c r="N111" s="89"/>
    </row>
    <row r="112" spans="9:87">
      <c r="I112" s="85"/>
      <c r="N112" s="89"/>
    </row>
    <row r="113" spans="1:181">
      <c r="I113" s="85"/>
      <c r="N113" s="89"/>
    </row>
    <row r="114" spans="1:181">
      <c r="I114" s="85"/>
      <c r="N114" s="89"/>
    </row>
    <row r="115" spans="1:181">
      <c r="I115" s="85"/>
      <c r="N115" s="89"/>
    </row>
    <row r="116" spans="1:181">
      <c r="I116" s="85"/>
      <c r="N116" s="89"/>
    </row>
    <row r="117" spans="1:181">
      <c r="I117" s="85"/>
      <c r="N117" s="89"/>
    </row>
    <row r="118" spans="1:181">
      <c r="I118" s="85"/>
      <c r="N118" s="89"/>
    </row>
    <row r="119" spans="1:181" s="92" customFormat="1">
      <c r="A119" s="92">
        <v>1</v>
      </c>
      <c r="B119" s="92">
        <v>2</v>
      </c>
      <c r="C119" s="93">
        <v>3</v>
      </c>
      <c r="D119" s="92">
        <v>4</v>
      </c>
      <c r="E119" s="93">
        <v>5</v>
      </c>
      <c r="F119" s="92">
        <v>6</v>
      </c>
      <c r="G119" s="93">
        <v>7</v>
      </c>
      <c r="H119" s="92">
        <v>8</v>
      </c>
      <c r="I119" s="93">
        <v>9</v>
      </c>
      <c r="J119" s="92">
        <v>10</v>
      </c>
      <c r="K119" s="93">
        <v>11</v>
      </c>
      <c r="L119" s="92">
        <v>12</v>
      </c>
      <c r="M119" s="92">
        <v>13</v>
      </c>
      <c r="N119" s="93">
        <v>14</v>
      </c>
      <c r="O119" s="92">
        <v>15</v>
      </c>
      <c r="P119" s="93">
        <v>16</v>
      </c>
      <c r="Q119" s="92">
        <v>17</v>
      </c>
      <c r="R119" s="93">
        <v>18</v>
      </c>
      <c r="S119" s="92">
        <v>19</v>
      </c>
      <c r="T119" s="93">
        <v>20</v>
      </c>
      <c r="U119" s="92">
        <v>21</v>
      </c>
      <c r="V119" s="93">
        <v>22</v>
      </c>
      <c r="W119" s="92">
        <v>23</v>
      </c>
      <c r="X119" s="92">
        <v>24</v>
      </c>
      <c r="Y119" s="93">
        <v>25</v>
      </c>
      <c r="Z119" s="92">
        <v>26</v>
      </c>
      <c r="AA119" s="93">
        <v>27</v>
      </c>
      <c r="AB119" s="92">
        <v>28</v>
      </c>
      <c r="AC119" s="93">
        <v>29</v>
      </c>
      <c r="AD119" s="92">
        <v>30</v>
      </c>
      <c r="AE119" s="93">
        <v>31</v>
      </c>
      <c r="AF119" s="92">
        <v>32</v>
      </c>
      <c r="AG119" s="93">
        <v>33</v>
      </c>
      <c r="AH119" s="92">
        <v>34</v>
      </c>
      <c r="AI119" s="92">
        <v>35</v>
      </c>
      <c r="AJ119" s="93">
        <v>36</v>
      </c>
      <c r="AK119" s="92">
        <v>37</v>
      </c>
      <c r="AL119" s="93">
        <v>38</v>
      </c>
      <c r="AM119" s="92">
        <v>39</v>
      </c>
      <c r="AN119" s="93">
        <v>40</v>
      </c>
      <c r="AO119" s="92">
        <v>41</v>
      </c>
      <c r="AP119" s="93">
        <v>42</v>
      </c>
      <c r="AQ119" s="92">
        <v>43</v>
      </c>
      <c r="AR119" s="93">
        <v>44</v>
      </c>
      <c r="AS119" s="92">
        <v>45</v>
      </c>
      <c r="AT119" s="92">
        <v>46</v>
      </c>
      <c r="AU119" s="93">
        <v>47</v>
      </c>
      <c r="AV119" s="92">
        <v>48</v>
      </c>
      <c r="AW119" s="93">
        <v>49</v>
      </c>
      <c r="AX119" s="92">
        <v>50</v>
      </c>
      <c r="AY119" s="93">
        <v>51</v>
      </c>
      <c r="AZ119" s="92">
        <v>52</v>
      </c>
      <c r="BA119" s="93">
        <v>53</v>
      </c>
      <c r="BB119" s="92">
        <v>54</v>
      </c>
      <c r="BC119" s="93">
        <v>55</v>
      </c>
      <c r="BD119" s="92">
        <v>56</v>
      </c>
      <c r="BE119" s="92">
        <v>57</v>
      </c>
      <c r="BF119" s="93">
        <v>58</v>
      </c>
      <c r="BG119" s="92">
        <v>59</v>
      </c>
      <c r="BH119" s="93">
        <v>60</v>
      </c>
      <c r="BI119" s="92">
        <v>61</v>
      </c>
      <c r="BJ119" s="93">
        <v>62</v>
      </c>
      <c r="BK119" s="92">
        <v>63</v>
      </c>
      <c r="BL119" s="93">
        <v>64</v>
      </c>
      <c r="BM119" s="92">
        <v>65</v>
      </c>
      <c r="BN119" s="93">
        <v>66</v>
      </c>
      <c r="BO119" s="92">
        <v>67</v>
      </c>
      <c r="BP119" s="92">
        <v>68</v>
      </c>
      <c r="BQ119" s="93">
        <v>69</v>
      </c>
      <c r="BR119" s="92">
        <v>70</v>
      </c>
      <c r="BS119" s="93">
        <v>71</v>
      </c>
      <c r="BT119" s="92">
        <v>72</v>
      </c>
      <c r="BU119" s="93">
        <v>73</v>
      </c>
      <c r="BV119" s="92">
        <v>74</v>
      </c>
      <c r="BW119" s="93">
        <v>75</v>
      </c>
      <c r="BX119" s="92">
        <v>76</v>
      </c>
      <c r="BY119" s="93">
        <v>77</v>
      </c>
      <c r="BZ119" s="92">
        <v>78</v>
      </c>
      <c r="CA119" s="92">
        <v>79</v>
      </c>
      <c r="CB119" s="93">
        <v>80</v>
      </c>
      <c r="CC119" s="92">
        <v>81</v>
      </c>
      <c r="CD119" s="93">
        <v>82</v>
      </c>
      <c r="CE119" s="92">
        <v>83</v>
      </c>
      <c r="CF119" s="93">
        <v>84</v>
      </c>
      <c r="CG119" s="92">
        <v>85</v>
      </c>
      <c r="CH119" s="93">
        <v>86</v>
      </c>
      <c r="CI119" s="92">
        <v>87</v>
      </c>
      <c r="CJ119" s="93">
        <v>88</v>
      </c>
      <c r="CK119" s="92">
        <v>89</v>
      </c>
      <c r="CL119" s="92">
        <v>90</v>
      </c>
      <c r="CM119" s="93">
        <v>91</v>
      </c>
      <c r="CN119" s="92">
        <v>92</v>
      </c>
      <c r="CO119" s="93">
        <v>93</v>
      </c>
      <c r="CP119" s="92">
        <v>94</v>
      </c>
      <c r="CQ119" s="93">
        <v>95</v>
      </c>
      <c r="CR119" s="92">
        <v>96</v>
      </c>
      <c r="CS119" s="93">
        <v>97</v>
      </c>
      <c r="CT119" s="92">
        <v>98</v>
      </c>
      <c r="CU119" s="93">
        <v>99</v>
      </c>
      <c r="CV119" s="92">
        <v>100</v>
      </c>
      <c r="CW119" s="92">
        <v>101</v>
      </c>
      <c r="CX119" s="93">
        <v>102</v>
      </c>
      <c r="CY119" s="92">
        <v>103</v>
      </c>
      <c r="CZ119" s="93">
        <v>104</v>
      </c>
      <c r="DA119" s="92">
        <v>105</v>
      </c>
      <c r="DB119" s="93">
        <v>106</v>
      </c>
      <c r="DC119" s="92">
        <v>107</v>
      </c>
      <c r="DD119" s="93">
        <v>108</v>
      </c>
      <c r="DE119" s="92">
        <v>109</v>
      </c>
      <c r="DF119" s="93">
        <v>110</v>
      </c>
      <c r="DG119" s="92">
        <v>111</v>
      </c>
      <c r="DH119" s="92">
        <v>112</v>
      </c>
      <c r="DI119" s="93">
        <v>113</v>
      </c>
      <c r="DJ119" s="92">
        <v>114</v>
      </c>
      <c r="DK119" s="93">
        <v>115</v>
      </c>
      <c r="DL119" s="92">
        <v>116</v>
      </c>
      <c r="DM119" s="93">
        <v>117</v>
      </c>
      <c r="DN119" s="92">
        <v>118</v>
      </c>
      <c r="DO119" s="93">
        <v>119</v>
      </c>
      <c r="DP119" s="92">
        <v>120</v>
      </c>
      <c r="DQ119" s="93">
        <v>121</v>
      </c>
      <c r="DR119" s="92">
        <v>122</v>
      </c>
      <c r="DS119" s="92">
        <v>123</v>
      </c>
      <c r="DT119" s="93">
        <v>124</v>
      </c>
      <c r="DU119" s="92">
        <v>125</v>
      </c>
      <c r="DV119" s="93">
        <v>126</v>
      </c>
      <c r="DW119" s="92">
        <v>127</v>
      </c>
      <c r="DX119" s="93">
        <v>128</v>
      </c>
      <c r="DY119" s="92">
        <v>129</v>
      </c>
      <c r="DZ119" s="93">
        <v>130</v>
      </c>
      <c r="EA119" s="92">
        <v>131</v>
      </c>
      <c r="EB119" s="93">
        <v>132</v>
      </c>
      <c r="EC119" s="92">
        <v>133</v>
      </c>
      <c r="ED119" s="92">
        <v>134</v>
      </c>
      <c r="EE119" s="93">
        <v>135</v>
      </c>
      <c r="EF119" s="92">
        <v>136</v>
      </c>
      <c r="EG119" s="93">
        <v>137</v>
      </c>
      <c r="EH119" s="92">
        <v>138</v>
      </c>
      <c r="EI119" s="93">
        <v>139</v>
      </c>
      <c r="EJ119" s="92">
        <v>140</v>
      </c>
      <c r="EK119" s="93">
        <v>141</v>
      </c>
      <c r="EL119" s="92">
        <v>142</v>
      </c>
      <c r="EM119" s="93">
        <v>143</v>
      </c>
      <c r="EN119" s="92">
        <v>144</v>
      </c>
      <c r="EO119" s="92">
        <v>145</v>
      </c>
      <c r="EP119" s="93">
        <v>146</v>
      </c>
      <c r="EQ119" s="92">
        <v>147</v>
      </c>
      <c r="ER119" s="93">
        <v>148</v>
      </c>
      <c r="ES119" s="92">
        <v>149</v>
      </c>
      <c r="ET119" s="93">
        <v>150</v>
      </c>
      <c r="EU119" s="92">
        <v>151</v>
      </c>
      <c r="EV119" s="93">
        <v>152</v>
      </c>
      <c r="EW119" s="92">
        <v>153</v>
      </c>
      <c r="EX119" s="93">
        <v>154</v>
      </c>
      <c r="EY119" s="92">
        <v>155</v>
      </c>
      <c r="EZ119" s="92">
        <v>156</v>
      </c>
      <c r="FA119" s="93">
        <v>157</v>
      </c>
      <c r="FB119" s="92">
        <v>158</v>
      </c>
      <c r="FC119" s="93">
        <v>159</v>
      </c>
      <c r="FD119" s="92">
        <v>160</v>
      </c>
      <c r="FE119" s="93">
        <v>161</v>
      </c>
      <c r="FF119" s="92">
        <v>162</v>
      </c>
      <c r="FG119" s="93">
        <v>163</v>
      </c>
      <c r="FH119" s="92">
        <v>164</v>
      </c>
      <c r="FI119" s="93">
        <v>165</v>
      </c>
      <c r="FJ119" s="92">
        <v>166</v>
      </c>
      <c r="FK119" s="92">
        <v>167</v>
      </c>
      <c r="FL119" s="93">
        <v>168</v>
      </c>
      <c r="FM119" s="92">
        <v>169</v>
      </c>
      <c r="FN119" s="93">
        <v>170</v>
      </c>
      <c r="FO119" s="92">
        <v>171</v>
      </c>
      <c r="FP119" s="93">
        <v>172</v>
      </c>
      <c r="FQ119" s="92">
        <v>173</v>
      </c>
      <c r="FR119" s="93">
        <v>174</v>
      </c>
      <c r="FS119" s="92">
        <v>175</v>
      </c>
      <c r="FT119" s="93">
        <v>176</v>
      </c>
      <c r="FU119" s="92">
        <v>177</v>
      </c>
      <c r="FV119" s="92">
        <v>178</v>
      </c>
      <c r="FW119" s="93">
        <v>179</v>
      </c>
      <c r="FY119" s="94"/>
    </row>
    <row r="120" spans="1:181" s="95" customFormat="1" ht="15" customHeight="1">
      <c r="A120" s="95" t="s">
        <v>13</v>
      </c>
      <c r="B120" s="95">
        <v>102</v>
      </c>
      <c r="O120" s="95">
        <v>8904</v>
      </c>
      <c r="P120" s="95">
        <v>58905</v>
      </c>
      <c r="Q120" s="95">
        <v>615</v>
      </c>
      <c r="R120" s="95">
        <v>1078</v>
      </c>
      <c r="S120" s="95">
        <v>95622</v>
      </c>
      <c r="T120" s="95">
        <v>825456</v>
      </c>
      <c r="U120" s="95">
        <v>1793131</v>
      </c>
      <c r="V120" s="95">
        <v>498998</v>
      </c>
      <c r="W120" s="95">
        <v>732413</v>
      </c>
      <c r="X120" s="95">
        <v>154558</v>
      </c>
      <c r="Y120" s="95">
        <v>1461861</v>
      </c>
      <c r="Z120" s="95">
        <v>168742</v>
      </c>
      <c r="AA120" s="95">
        <v>486785</v>
      </c>
      <c r="AB120" s="95">
        <v>34878885</v>
      </c>
      <c r="AC120" s="95">
        <v>58778195</v>
      </c>
      <c r="AD120" s="95">
        <v>366</v>
      </c>
      <c r="AE120" s="95">
        <v>528</v>
      </c>
      <c r="AF120" s="95">
        <v>585</v>
      </c>
      <c r="AG120" s="95">
        <v>94147</v>
      </c>
      <c r="AH120" s="95">
        <v>2546500</v>
      </c>
      <c r="AI120" s="95">
        <v>25635000</v>
      </c>
      <c r="AJ120" s="95">
        <v>7007692</v>
      </c>
      <c r="AK120" s="95">
        <v>25742840</v>
      </c>
      <c r="AL120" s="95">
        <v>19660</v>
      </c>
      <c r="AM120" s="95">
        <v>764</v>
      </c>
      <c r="AN120" s="95">
        <v>25299702</v>
      </c>
      <c r="AO120" s="95">
        <v>7401591</v>
      </c>
      <c r="AP120" s="95">
        <v>982</v>
      </c>
      <c r="AQ120" s="95">
        <v>387</v>
      </c>
      <c r="AR120" s="95">
        <v>7</v>
      </c>
      <c r="AS120" s="95">
        <v>422</v>
      </c>
      <c r="AT120" s="95">
        <v>2976</v>
      </c>
      <c r="AU120" s="95">
        <v>585</v>
      </c>
      <c r="AV120" s="95">
        <v>14182</v>
      </c>
      <c r="AW120" s="95">
        <v>1382</v>
      </c>
      <c r="AX120" s="95">
        <v>6790</v>
      </c>
      <c r="AY120" s="95">
        <v>126</v>
      </c>
      <c r="AZ120" s="95">
        <v>0</v>
      </c>
      <c r="BA120" s="95">
        <v>28</v>
      </c>
      <c r="BB120" s="95">
        <v>2639</v>
      </c>
      <c r="BC120" s="95">
        <v>1306</v>
      </c>
      <c r="BD120" s="95">
        <v>20913</v>
      </c>
      <c r="BE120" s="95">
        <v>8298</v>
      </c>
      <c r="BF120" s="95">
        <v>55</v>
      </c>
      <c r="BG120" s="95">
        <v>15</v>
      </c>
      <c r="BH120" s="95">
        <v>0</v>
      </c>
      <c r="BI120" s="95">
        <v>18</v>
      </c>
      <c r="BJ120" s="95">
        <v>581</v>
      </c>
      <c r="BK120" s="95">
        <v>40</v>
      </c>
      <c r="BL120" s="95">
        <v>711</v>
      </c>
      <c r="BM120" s="95">
        <v>142</v>
      </c>
      <c r="BN120" s="95">
        <v>15</v>
      </c>
      <c r="BO120" s="95">
        <v>0</v>
      </c>
      <c r="BP120" s="95">
        <v>0</v>
      </c>
      <c r="BQ120" s="95">
        <v>2</v>
      </c>
      <c r="BR120" s="95">
        <v>2</v>
      </c>
      <c r="BS120" s="95">
        <v>0</v>
      </c>
      <c r="BT120" s="95">
        <v>3</v>
      </c>
      <c r="BU120" s="95">
        <v>22</v>
      </c>
      <c r="BV120" s="95">
        <v>12</v>
      </c>
      <c r="BW120" s="95">
        <v>17</v>
      </c>
      <c r="BX120" s="95">
        <v>0</v>
      </c>
      <c r="BY120" s="95">
        <v>16</v>
      </c>
      <c r="BZ120" s="95">
        <v>30</v>
      </c>
      <c r="CA120" s="95">
        <v>18</v>
      </c>
      <c r="CB120" s="95">
        <v>442</v>
      </c>
      <c r="CC120" s="95">
        <v>288</v>
      </c>
      <c r="CD120" s="95">
        <v>1255527</v>
      </c>
      <c r="CE120" s="95">
        <v>617921.76</v>
      </c>
      <c r="CF120" s="95">
        <v>91354</v>
      </c>
      <c r="CG120" s="95">
        <v>203299.24</v>
      </c>
      <c r="CH120" s="95">
        <v>16040937.950000001</v>
      </c>
      <c r="CI120" s="96">
        <v>19.533034286751072</v>
      </c>
      <c r="CJ120" s="97">
        <v>0.23344827586206895</v>
      </c>
      <c r="CK120" s="97">
        <v>0.15483333333333327</v>
      </c>
      <c r="CL120" s="97">
        <v>0.45057971014492759</v>
      </c>
      <c r="CM120" s="97">
        <v>0.12938999999999998</v>
      </c>
      <c r="CN120" s="97">
        <v>0.2092063492063492</v>
      </c>
      <c r="CO120" s="97">
        <v>0.46920481927710844</v>
      </c>
      <c r="CP120" s="97">
        <v>0.12378260869565218</v>
      </c>
      <c r="CQ120" s="95">
        <v>61</v>
      </c>
      <c r="CR120" s="95">
        <v>15</v>
      </c>
      <c r="CS120" s="95">
        <v>34</v>
      </c>
      <c r="CT120" s="95">
        <v>18</v>
      </c>
      <c r="CU120" s="95">
        <v>57</v>
      </c>
      <c r="CV120" s="95">
        <v>16</v>
      </c>
      <c r="CW120" s="95">
        <v>14</v>
      </c>
      <c r="CX120" s="95">
        <v>7</v>
      </c>
      <c r="CY120" s="95">
        <v>26</v>
      </c>
      <c r="CZ120" s="95">
        <v>11</v>
      </c>
      <c r="DA120" s="95">
        <v>2</v>
      </c>
      <c r="DB120" s="95">
        <v>16</v>
      </c>
      <c r="DC120" s="95">
        <v>45</v>
      </c>
      <c r="DD120" s="95">
        <v>11</v>
      </c>
      <c r="DE120" s="95">
        <v>11</v>
      </c>
      <c r="DF120" s="95">
        <v>26</v>
      </c>
      <c r="DG120" s="95">
        <v>9</v>
      </c>
      <c r="DH120" s="95">
        <v>11</v>
      </c>
      <c r="DI120" s="95">
        <v>3</v>
      </c>
      <c r="DJ120" s="95">
        <v>12</v>
      </c>
      <c r="DK120" s="95">
        <v>46</v>
      </c>
      <c r="DL120" s="95">
        <v>6</v>
      </c>
      <c r="DM120" s="95">
        <v>19</v>
      </c>
      <c r="DN120" s="95">
        <v>6</v>
      </c>
      <c r="DO120" s="95">
        <v>43</v>
      </c>
      <c r="DP120" s="95">
        <v>6</v>
      </c>
      <c r="DQ120" s="95">
        <v>12</v>
      </c>
      <c r="DR120" s="95">
        <v>12</v>
      </c>
      <c r="DS120" s="95">
        <v>17</v>
      </c>
      <c r="DT120" s="95">
        <v>12</v>
      </c>
      <c r="DU120" s="95">
        <v>20</v>
      </c>
      <c r="DV120" s="95">
        <v>7</v>
      </c>
      <c r="DW120" s="95">
        <v>8</v>
      </c>
      <c r="DX120" s="95">
        <v>3</v>
      </c>
      <c r="DY120" s="95">
        <v>2597</v>
      </c>
      <c r="DZ120" s="95">
        <v>589</v>
      </c>
      <c r="EA120" s="95">
        <v>371</v>
      </c>
      <c r="EB120" s="95">
        <v>532</v>
      </c>
      <c r="EC120" s="95">
        <v>12</v>
      </c>
      <c r="ED120" s="95">
        <v>85</v>
      </c>
      <c r="EE120" s="95">
        <v>24</v>
      </c>
      <c r="EF120" s="95">
        <v>73</v>
      </c>
      <c r="EG120" s="95">
        <v>7</v>
      </c>
      <c r="EH120" s="95">
        <v>90</v>
      </c>
      <c r="EI120" s="95">
        <v>7</v>
      </c>
      <c r="EJ120" s="95">
        <v>90</v>
      </c>
      <c r="EK120" s="95">
        <v>22</v>
      </c>
      <c r="EL120" s="95">
        <v>75</v>
      </c>
      <c r="EM120" s="95">
        <v>21</v>
      </c>
      <c r="EN120" s="95">
        <v>76</v>
      </c>
      <c r="EO120" s="95">
        <v>9</v>
      </c>
      <c r="EP120" s="95">
        <v>88</v>
      </c>
      <c r="EQ120" s="95">
        <v>23</v>
      </c>
      <c r="ER120" s="95">
        <v>74</v>
      </c>
      <c r="ES120" s="95">
        <v>14</v>
      </c>
      <c r="ET120" s="95">
        <v>83</v>
      </c>
      <c r="EU120" s="95">
        <v>13</v>
      </c>
      <c r="EV120" s="95">
        <v>84</v>
      </c>
      <c r="EW120" s="95">
        <v>4</v>
      </c>
      <c r="EX120" s="95">
        <v>92</v>
      </c>
      <c r="EY120" s="95">
        <v>115</v>
      </c>
      <c r="EZ120" s="95">
        <v>6615</v>
      </c>
      <c r="FA120" s="95">
        <v>11741</v>
      </c>
      <c r="FB120" s="95">
        <v>138</v>
      </c>
      <c r="FC120" s="95">
        <v>2343</v>
      </c>
      <c r="FD120" s="95">
        <v>3996</v>
      </c>
      <c r="FE120" s="95">
        <v>8484</v>
      </c>
      <c r="FF120" s="95">
        <v>7911</v>
      </c>
      <c r="FG120" s="95">
        <v>1247</v>
      </c>
      <c r="FH120" s="95">
        <v>443</v>
      </c>
      <c r="FI120" s="95">
        <v>7199</v>
      </c>
      <c r="FJ120" s="95">
        <v>15</v>
      </c>
      <c r="FK120" s="95">
        <v>9288</v>
      </c>
      <c r="FL120" s="95">
        <v>17350</v>
      </c>
      <c r="FM120" s="95">
        <v>36</v>
      </c>
      <c r="FN120" s="95">
        <v>769</v>
      </c>
      <c r="FO120" s="95">
        <v>1050</v>
      </c>
      <c r="FP120" s="95">
        <v>5</v>
      </c>
      <c r="FQ120" s="95">
        <v>1632</v>
      </c>
      <c r="FR120" s="95">
        <v>0</v>
      </c>
      <c r="FS120" s="95">
        <v>0</v>
      </c>
      <c r="FT120" s="95">
        <v>0</v>
      </c>
      <c r="FU120" s="95">
        <v>0</v>
      </c>
      <c r="FV120" s="95">
        <v>3</v>
      </c>
      <c r="FW120" s="95">
        <v>2</v>
      </c>
    </row>
    <row r="121" spans="1:181" s="98" customFormat="1" ht="15" customHeight="1">
      <c r="A121" s="98" t="s">
        <v>1</v>
      </c>
      <c r="B121" s="98">
        <v>15</v>
      </c>
      <c r="O121" s="98">
        <v>1984</v>
      </c>
      <c r="P121" s="98">
        <v>1268</v>
      </c>
      <c r="Q121" s="98">
        <v>2</v>
      </c>
      <c r="R121" s="98">
        <v>17</v>
      </c>
      <c r="S121" s="98">
        <v>9682</v>
      </c>
      <c r="T121" s="98">
        <v>206714</v>
      </c>
      <c r="U121" s="98">
        <v>64315</v>
      </c>
      <c r="V121" s="98">
        <v>41567</v>
      </c>
      <c r="W121" s="98">
        <v>1302</v>
      </c>
      <c r="X121" s="98">
        <v>0</v>
      </c>
      <c r="Y121" s="98">
        <v>400</v>
      </c>
      <c r="Z121" s="98">
        <v>1031</v>
      </c>
      <c r="AA121" s="98">
        <v>3100</v>
      </c>
      <c r="AB121" s="98">
        <v>13680</v>
      </c>
      <c r="AC121" s="98">
        <v>15032702</v>
      </c>
      <c r="AD121" s="98">
        <v>8</v>
      </c>
      <c r="AE121" s="98">
        <v>24</v>
      </c>
      <c r="AF121" s="98">
        <v>0</v>
      </c>
      <c r="AG121" s="98">
        <v>9650</v>
      </c>
      <c r="AH121" s="98">
        <v>0</v>
      </c>
      <c r="AI121" s="98">
        <v>2356000</v>
      </c>
      <c r="AJ121" s="98">
        <v>0</v>
      </c>
      <c r="AK121" s="98">
        <v>10999000</v>
      </c>
      <c r="AL121" s="98">
        <v>0</v>
      </c>
      <c r="AM121" s="98">
        <v>0</v>
      </c>
      <c r="AN121" s="98">
        <v>13680</v>
      </c>
      <c r="AO121" s="98">
        <v>1677702</v>
      </c>
      <c r="AP121" s="98">
        <v>338</v>
      </c>
      <c r="AQ121" s="98">
        <v>310</v>
      </c>
      <c r="AR121" s="98">
        <v>0</v>
      </c>
      <c r="AS121" s="98">
        <v>312</v>
      </c>
      <c r="AT121" s="98">
        <v>744</v>
      </c>
      <c r="AU121" s="98">
        <v>0</v>
      </c>
      <c r="AV121" s="98">
        <v>1183</v>
      </c>
      <c r="AW121" s="98">
        <v>450</v>
      </c>
      <c r="AX121" s="98">
        <v>0</v>
      </c>
      <c r="AY121" s="98">
        <v>0</v>
      </c>
      <c r="AZ121" s="98">
        <v>0</v>
      </c>
      <c r="BA121" s="98">
        <v>0</v>
      </c>
      <c r="BB121" s="98">
        <v>57</v>
      </c>
      <c r="BC121" s="98">
        <v>0</v>
      </c>
      <c r="BD121" s="98">
        <v>424</v>
      </c>
      <c r="BE121" s="98">
        <v>0</v>
      </c>
      <c r="BF121" s="98">
        <v>0</v>
      </c>
      <c r="BG121" s="98">
        <v>0</v>
      </c>
      <c r="BH121" s="98">
        <v>0</v>
      </c>
      <c r="BI121" s="98">
        <v>0</v>
      </c>
      <c r="BJ121" s="98">
        <v>0</v>
      </c>
      <c r="BK121" s="98">
        <v>0</v>
      </c>
      <c r="BL121" s="98">
        <v>0</v>
      </c>
      <c r="BM121" s="98">
        <v>0</v>
      </c>
      <c r="BN121" s="98">
        <v>0</v>
      </c>
      <c r="BO121" s="98">
        <v>0</v>
      </c>
      <c r="BP121" s="98">
        <v>0</v>
      </c>
      <c r="BQ121" s="98">
        <v>0</v>
      </c>
      <c r="BR121" s="98">
        <v>0</v>
      </c>
      <c r="BS121" s="98">
        <v>0</v>
      </c>
      <c r="BT121" s="98">
        <v>0</v>
      </c>
      <c r="BU121" s="98">
        <v>0</v>
      </c>
      <c r="BV121" s="98">
        <v>0</v>
      </c>
      <c r="BW121" s="98">
        <v>2</v>
      </c>
      <c r="BX121" s="98">
        <v>0</v>
      </c>
      <c r="BY121" s="98">
        <v>0</v>
      </c>
      <c r="BZ121" s="98">
        <v>0</v>
      </c>
      <c r="CA121" s="98">
        <v>0</v>
      </c>
      <c r="CB121" s="98">
        <v>9</v>
      </c>
      <c r="CC121" s="98">
        <v>0</v>
      </c>
      <c r="CD121" s="98">
        <v>189410</v>
      </c>
      <c r="CE121" s="98">
        <v>71038</v>
      </c>
      <c r="CF121" s="98">
        <v>12033</v>
      </c>
      <c r="CG121" s="98">
        <v>31159</v>
      </c>
      <c r="CH121" s="98">
        <v>1468776.8</v>
      </c>
      <c r="CI121" s="96">
        <v>14.372014834094935</v>
      </c>
      <c r="CJ121" s="97">
        <v>0.193</v>
      </c>
      <c r="CK121" s="97">
        <v>0.12857142857142859</v>
      </c>
      <c r="CL121" s="97">
        <v>0.51076923076923075</v>
      </c>
      <c r="CM121" s="97">
        <v>8.5555555555555565E-2</v>
      </c>
      <c r="CN121" s="97">
        <v>0.14500000000000002</v>
      </c>
      <c r="CO121" s="97">
        <v>0.50800000000000012</v>
      </c>
      <c r="CP121" s="97">
        <v>9.166666666666666E-2</v>
      </c>
      <c r="CQ121" s="98">
        <v>8</v>
      </c>
      <c r="CR121" s="98">
        <v>3</v>
      </c>
      <c r="CS121" s="98">
        <v>4</v>
      </c>
      <c r="CT121" s="98">
        <v>2</v>
      </c>
      <c r="CU121" s="98">
        <v>9</v>
      </c>
      <c r="CV121" s="98">
        <v>3</v>
      </c>
      <c r="CW121" s="98">
        <v>2</v>
      </c>
      <c r="CX121" s="98">
        <v>0</v>
      </c>
      <c r="CY121" s="98">
        <v>6</v>
      </c>
      <c r="CZ121" s="98">
        <v>2</v>
      </c>
      <c r="DA121" s="98">
        <v>0</v>
      </c>
      <c r="DB121" s="98">
        <v>2</v>
      </c>
      <c r="DC121" s="98">
        <v>8</v>
      </c>
      <c r="DD121" s="98">
        <v>4</v>
      </c>
      <c r="DE121" s="98">
        <v>2</v>
      </c>
      <c r="DF121" s="98">
        <v>1</v>
      </c>
      <c r="DG121" s="98">
        <v>3</v>
      </c>
      <c r="DH121" s="98">
        <v>0</v>
      </c>
      <c r="DI121" s="98">
        <v>0</v>
      </c>
      <c r="DJ121" s="98">
        <v>2</v>
      </c>
      <c r="DK121" s="98">
        <v>5</v>
      </c>
      <c r="DL121" s="98">
        <v>1</v>
      </c>
      <c r="DM121" s="98">
        <v>2</v>
      </c>
      <c r="DN121" s="98">
        <v>3</v>
      </c>
      <c r="DO121" s="98">
        <v>5</v>
      </c>
      <c r="DP121" s="98">
        <v>1</v>
      </c>
      <c r="DQ121" s="98">
        <v>0</v>
      </c>
      <c r="DR121" s="98">
        <v>0</v>
      </c>
      <c r="DS121" s="98">
        <v>0</v>
      </c>
      <c r="DT121" s="98">
        <v>3</v>
      </c>
      <c r="DU121" s="98">
        <v>0</v>
      </c>
      <c r="DV121" s="98">
        <v>0</v>
      </c>
      <c r="DW121" s="98">
        <v>0</v>
      </c>
      <c r="DX121" s="98">
        <v>0</v>
      </c>
      <c r="DY121" s="98">
        <v>92</v>
      </c>
      <c r="DZ121" s="98">
        <v>252</v>
      </c>
      <c r="EA121" s="98">
        <v>49</v>
      </c>
      <c r="EB121" s="98">
        <v>0</v>
      </c>
      <c r="EC121" s="98">
        <v>1</v>
      </c>
      <c r="ED121" s="98">
        <v>14</v>
      </c>
      <c r="EE121" s="98">
        <v>2</v>
      </c>
      <c r="EF121" s="98">
        <v>13</v>
      </c>
      <c r="EG121" s="98">
        <v>0</v>
      </c>
      <c r="EH121" s="98">
        <v>15</v>
      </c>
      <c r="EI121" s="98">
        <v>0</v>
      </c>
      <c r="EJ121" s="98">
        <v>15</v>
      </c>
      <c r="EK121" s="98">
        <v>1</v>
      </c>
      <c r="EL121" s="98">
        <v>14</v>
      </c>
      <c r="EM121" s="98">
        <v>1</v>
      </c>
      <c r="EN121" s="98">
        <v>14</v>
      </c>
      <c r="EO121" s="98">
        <v>1</v>
      </c>
      <c r="EP121" s="98">
        <v>14</v>
      </c>
      <c r="EQ121" s="98">
        <v>0</v>
      </c>
      <c r="ER121" s="98">
        <v>15</v>
      </c>
      <c r="ES121" s="98">
        <v>1</v>
      </c>
      <c r="ET121" s="98">
        <v>14</v>
      </c>
      <c r="EU121" s="98">
        <v>1</v>
      </c>
      <c r="EV121" s="98">
        <v>14</v>
      </c>
      <c r="EW121" s="98">
        <v>1</v>
      </c>
      <c r="EX121" s="98">
        <v>14</v>
      </c>
      <c r="EY121" s="98">
        <v>30</v>
      </c>
      <c r="EZ121" s="98">
        <v>13</v>
      </c>
      <c r="FA121" s="98">
        <v>0</v>
      </c>
      <c r="FB121" s="98">
        <v>0</v>
      </c>
      <c r="FC121" s="98">
        <v>7</v>
      </c>
      <c r="FD121" s="98">
        <v>1935</v>
      </c>
      <c r="FE121" s="98">
        <v>9</v>
      </c>
      <c r="FF121" s="98">
        <v>0</v>
      </c>
      <c r="FG121" s="98">
        <v>9</v>
      </c>
      <c r="FH121" s="98">
        <v>9</v>
      </c>
      <c r="FI121" s="98">
        <v>72</v>
      </c>
      <c r="FJ121" s="98">
        <v>0</v>
      </c>
      <c r="FK121" s="98">
        <v>0</v>
      </c>
      <c r="FL121" s="98">
        <v>0</v>
      </c>
      <c r="FM121" s="98">
        <v>0</v>
      </c>
      <c r="FN121" s="98">
        <v>0</v>
      </c>
      <c r="FO121" s="98">
        <v>0</v>
      </c>
      <c r="FP121" s="98">
        <v>0</v>
      </c>
      <c r="FQ121" s="98">
        <v>0</v>
      </c>
      <c r="FR121" s="98">
        <v>0</v>
      </c>
      <c r="FS121" s="98">
        <v>0</v>
      </c>
      <c r="FT121" s="98">
        <v>0</v>
      </c>
      <c r="FU121" s="98">
        <v>0</v>
      </c>
      <c r="FV121" s="98">
        <v>0</v>
      </c>
      <c r="FW121" s="98">
        <v>0</v>
      </c>
    </row>
    <row r="122" spans="1:181" s="98" customFormat="1" ht="15" customHeight="1">
      <c r="A122" s="98" t="s">
        <v>2</v>
      </c>
      <c r="B122" s="98">
        <v>12</v>
      </c>
      <c r="O122" s="98">
        <v>1100</v>
      </c>
      <c r="P122" s="98">
        <v>10826</v>
      </c>
      <c r="Q122" s="98">
        <v>5</v>
      </c>
      <c r="R122" s="98">
        <v>65</v>
      </c>
      <c r="S122" s="98">
        <v>630</v>
      </c>
      <c r="T122" s="98">
        <v>7332</v>
      </c>
      <c r="U122" s="98">
        <v>51475</v>
      </c>
      <c r="V122" s="98">
        <v>2996</v>
      </c>
      <c r="W122" s="98">
        <v>110691</v>
      </c>
      <c r="X122" s="98">
        <v>800</v>
      </c>
      <c r="Y122" s="98">
        <v>19300</v>
      </c>
      <c r="Z122" s="98">
        <v>12453</v>
      </c>
      <c r="AA122" s="98">
        <v>146024</v>
      </c>
      <c r="AB122" s="98">
        <v>555643</v>
      </c>
      <c r="AC122" s="98">
        <v>62580</v>
      </c>
      <c r="AD122" s="98">
        <v>8</v>
      </c>
      <c r="AE122" s="98">
        <v>10</v>
      </c>
      <c r="AF122" s="98">
        <v>1</v>
      </c>
      <c r="AG122" s="98">
        <v>611</v>
      </c>
      <c r="AH122" s="98">
        <v>0</v>
      </c>
      <c r="AI122" s="98">
        <v>1000</v>
      </c>
      <c r="AJ122" s="98">
        <v>0</v>
      </c>
      <c r="AK122" s="98">
        <v>60580</v>
      </c>
      <c r="AL122" s="98">
        <v>0</v>
      </c>
      <c r="AM122" s="98">
        <v>0</v>
      </c>
      <c r="AN122" s="98">
        <v>555643</v>
      </c>
      <c r="AO122" s="98">
        <v>1000</v>
      </c>
      <c r="AP122" s="98">
        <v>0</v>
      </c>
      <c r="AQ122" s="98">
        <v>0</v>
      </c>
      <c r="AR122" s="98">
        <v>0</v>
      </c>
      <c r="AS122" s="98">
        <v>0</v>
      </c>
      <c r="AT122" s="98">
        <v>39</v>
      </c>
      <c r="AU122" s="98">
        <v>0</v>
      </c>
      <c r="AV122" s="98">
        <v>762</v>
      </c>
      <c r="AW122" s="98">
        <v>46</v>
      </c>
      <c r="AX122" s="98">
        <v>0</v>
      </c>
      <c r="AY122" s="98">
        <v>0</v>
      </c>
      <c r="AZ122" s="98">
        <v>0</v>
      </c>
      <c r="BA122" s="98">
        <v>0</v>
      </c>
      <c r="BB122" s="98">
        <v>80</v>
      </c>
      <c r="BC122" s="98">
        <v>0</v>
      </c>
      <c r="BD122" s="98">
        <v>3293</v>
      </c>
      <c r="BE122" s="98">
        <v>0</v>
      </c>
      <c r="BF122" s="98">
        <v>0</v>
      </c>
      <c r="BG122" s="98">
        <v>0</v>
      </c>
      <c r="BH122" s="98">
        <v>0</v>
      </c>
      <c r="BI122" s="98">
        <v>0</v>
      </c>
      <c r="BJ122" s="98">
        <v>0</v>
      </c>
      <c r="BK122" s="98">
        <v>0</v>
      </c>
      <c r="BL122" s="98">
        <v>2</v>
      </c>
      <c r="BM122" s="98">
        <v>0</v>
      </c>
      <c r="BN122" s="98">
        <v>0</v>
      </c>
      <c r="BO122" s="98">
        <v>0</v>
      </c>
      <c r="BP122" s="98">
        <v>0</v>
      </c>
      <c r="BQ122" s="98">
        <v>0</v>
      </c>
      <c r="BR122" s="98">
        <v>2</v>
      </c>
      <c r="BS122" s="98">
        <v>0</v>
      </c>
      <c r="BT122" s="98">
        <v>2</v>
      </c>
      <c r="BU122" s="98">
        <v>0</v>
      </c>
      <c r="BV122" s="98">
        <v>0</v>
      </c>
      <c r="BW122" s="98">
        <v>0</v>
      </c>
      <c r="BX122" s="98">
        <v>0</v>
      </c>
      <c r="BY122" s="98">
        <v>0</v>
      </c>
      <c r="BZ122" s="98">
        <v>3</v>
      </c>
      <c r="CA122" s="98">
        <v>0</v>
      </c>
      <c r="CB122" s="98">
        <v>11</v>
      </c>
      <c r="CC122" s="98">
        <v>8</v>
      </c>
      <c r="CD122" s="98">
        <v>24722</v>
      </c>
      <c r="CE122" s="98">
        <v>15247</v>
      </c>
      <c r="CF122" s="98">
        <v>723</v>
      </c>
      <c r="CG122" s="98">
        <v>559</v>
      </c>
      <c r="CH122" s="98">
        <v>363686.5</v>
      </c>
      <c r="CI122" s="96">
        <v>23.009395166392508</v>
      </c>
      <c r="CJ122" s="97">
        <v>0.13999999999999999</v>
      </c>
      <c r="CK122" s="97">
        <v>0.21333333333333335</v>
      </c>
      <c r="CL122" s="97">
        <v>0.53750000000000009</v>
      </c>
      <c r="CM122" s="97">
        <v>0.05</v>
      </c>
      <c r="CN122" s="97">
        <v>0.33624999999999999</v>
      </c>
      <c r="CO122" s="97">
        <v>0.54749999999999999</v>
      </c>
      <c r="CP122" s="97" t="e">
        <v>#DIV/0!</v>
      </c>
      <c r="CQ122" s="98">
        <v>5</v>
      </c>
      <c r="CR122" s="98">
        <v>0</v>
      </c>
      <c r="CS122" s="98">
        <v>2</v>
      </c>
      <c r="CT122" s="98">
        <v>2</v>
      </c>
      <c r="CU122" s="98">
        <v>8</v>
      </c>
      <c r="CV122" s="98">
        <v>1</v>
      </c>
      <c r="CW122" s="98">
        <v>3</v>
      </c>
      <c r="CX122" s="98">
        <v>0</v>
      </c>
      <c r="CY122" s="98">
        <v>2</v>
      </c>
      <c r="CZ122" s="98">
        <v>2</v>
      </c>
      <c r="DA122" s="98">
        <v>0</v>
      </c>
      <c r="DB122" s="98">
        <v>3</v>
      </c>
      <c r="DC122" s="98">
        <v>2</v>
      </c>
      <c r="DD122" s="98">
        <v>0</v>
      </c>
      <c r="DE122" s="98">
        <v>0</v>
      </c>
      <c r="DF122" s="98">
        <v>3</v>
      </c>
      <c r="DG122" s="98">
        <v>0</v>
      </c>
      <c r="DH122" s="98">
        <v>1</v>
      </c>
      <c r="DI122" s="98">
        <v>1</v>
      </c>
      <c r="DJ122" s="98">
        <v>0</v>
      </c>
      <c r="DK122" s="98">
        <v>8</v>
      </c>
      <c r="DL122" s="98">
        <v>0</v>
      </c>
      <c r="DM122" s="98">
        <v>5</v>
      </c>
      <c r="DN122" s="98">
        <v>0</v>
      </c>
      <c r="DO122" s="98">
        <v>8</v>
      </c>
      <c r="DP122" s="98">
        <v>0</v>
      </c>
      <c r="DQ122" s="98">
        <v>2</v>
      </c>
      <c r="DR122" s="98">
        <v>1</v>
      </c>
      <c r="DS122" s="98">
        <v>3</v>
      </c>
      <c r="DT122" s="98">
        <v>0</v>
      </c>
      <c r="DU122" s="98">
        <v>0</v>
      </c>
      <c r="DV122" s="98">
        <v>0</v>
      </c>
      <c r="DW122" s="98">
        <v>0</v>
      </c>
      <c r="DX122" s="98">
        <v>0</v>
      </c>
      <c r="DY122" s="98">
        <v>70</v>
      </c>
      <c r="DZ122" s="98">
        <v>0</v>
      </c>
      <c r="EA122" s="98">
        <v>40</v>
      </c>
      <c r="EB122" s="98">
        <v>0</v>
      </c>
      <c r="EC122" s="98">
        <v>2</v>
      </c>
      <c r="ED122" s="98">
        <v>9</v>
      </c>
      <c r="EE122" s="98">
        <v>1</v>
      </c>
      <c r="EF122" s="98">
        <v>10</v>
      </c>
      <c r="EG122" s="98">
        <v>0</v>
      </c>
      <c r="EH122" s="98">
        <v>11</v>
      </c>
      <c r="EI122" s="98">
        <v>1</v>
      </c>
      <c r="EJ122" s="98">
        <v>10</v>
      </c>
      <c r="EK122" s="98">
        <v>1</v>
      </c>
      <c r="EL122" s="98">
        <v>10</v>
      </c>
      <c r="EM122" s="98">
        <v>1</v>
      </c>
      <c r="EN122" s="98">
        <v>10</v>
      </c>
      <c r="EO122" s="98">
        <v>1</v>
      </c>
      <c r="EP122" s="98">
        <v>10</v>
      </c>
      <c r="EQ122" s="98">
        <v>1</v>
      </c>
      <c r="ER122" s="98">
        <v>10</v>
      </c>
      <c r="ES122" s="98">
        <v>0</v>
      </c>
      <c r="ET122" s="98">
        <v>11</v>
      </c>
      <c r="EU122" s="98">
        <v>0</v>
      </c>
      <c r="EV122" s="98">
        <v>11</v>
      </c>
      <c r="EW122" s="98">
        <v>0</v>
      </c>
      <c r="EX122" s="98">
        <v>11</v>
      </c>
      <c r="EY122" s="98">
        <v>4</v>
      </c>
      <c r="EZ122" s="98">
        <v>2892</v>
      </c>
      <c r="FA122" s="98">
        <v>0</v>
      </c>
      <c r="FB122" s="98">
        <v>34</v>
      </c>
      <c r="FC122" s="98">
        <v>15</v>
      </c>
      <c r="FD122" s="98">
        <v>67</v>
      </c>
      <c r="FE122" s="98">
        <v>164</v>
      </c>
      <c r="FF122" s="98">
        <v>4</v>
      </c>
      <c r="FG122" s="98">
        <v>0</v>
      </c>
      <c r="FH122" s="98">
        <v>0</v>
      </c>
      <c r="FI122" s="98">
        <v>0</v>
      </c>
      <c r="FJ122" s="98">
        <v>0</v>
      </c>
      <c r="FK122" s="98">
        <v>0</v>
      </c>
      <c r="FL122" s="98">
        <v>0</v>
      </c>
      <c r="FM122" s="98">
        <v>0</v>
      </c>
      <c r="FN122" s="98">
        <v>0</v>
      </c>
      <c r="FO122" s="98">
        <v>0</v>
      </c>
      <c r="FP122" s="98">
        <v>0</v>
      </c>
      <c r="FQ122" s="98">
        <v>0</v>
      </c>
      <c r="FR122" s="98">
        <v>0</v>
      </c>
      <c r="FS122" s="98">
        <v>0</v>
      </c>
      <c r="FT122" s="98">
        <v>0</v>
      </c>
      <c r="FU122" s="98">
        <v>0</v>
      </c>
      <c r="FV122" s="98">
        <v>0</v>
      </c>
      <c r="FW122" s="98">
        <v>0</v>
      </c>
    </row>
    <row r="123" spans="1:181" s="98" customFormat="1" ht="15" customHeight="1">
      <c r="A123" s="98" t="s">
        <v>4</v>
      </c>
      <c r="B123" s="98">
        <v>30</v>
      </c>
      <c r="O123" s="98">
        <v>2647</v>
      </c>
      <c r="P123" s="98">
        <v>30373</v>
      </c>
      <c r="Q123" s="98">
        <v>289</v>
      </c>
      <c r="R123" s="98">
        <v>637</v>
      </c>
      <c r="S123" s="98">
        <v>5185</v>
      </c>
      <c r="T123" s="98">
        <v>498273</v>
      </c>
      <c r="U123" s="98">
        <v>198880</v>
      </c>
      <c r="V123" s="98">
        <v>237324</v>
      </c>
      <c r="W123" s="98">
        <v>160180</v>
      </c>
      <c r="X123" s="98">
        <v>77941</v>
      </c>
      <c r="Y123" s="98">
        <v>1213208</v>
      </c>
      <c r="Z123" s="98">
        <v>115279</v>
      </c>
      <c r="AA123" s="98">
        <v>124085</v>
      </c>
      <c r="AB123" s="98">
        <v>28729911</v>
      </c>
      <c r="AC123" s="98">
        <v>4496901</v>
      </c>
      <c r="AD123" s="98">
        <v>331</v>
      </c>
      <c r="AE123" s="98">
        <v>352</v>
      </c>
      <c r="AF123" s="98">
        <v>69</v>
      </c>
      <c r="AG123" s="98">
        <v>4438</v>
      </c>
      <c r="AH123" s="98">
        <v>2296400</v>
      </c>
      <c r="AI123" s="98">
        <v>2070000</v>
      </c>
      <c r="AJ123" s="98">
        <v>6852692</v>
      </c>
      <c r="AK123" s="98">
        <v>1863200</v>
      </c>
      <c r="AL123" s="98">
        <v>4715</v>
      </c>
      <c r="AM123" s="98">
        <v>744</v>
      </c>
      <c r="AN123" s="98">
        <v>19576273</v>
      </c>
      <c r="AO123" s="98">
        <v>564957</v>
      </c>
      <c r="AP123" s="98">
        <v>20</v>
      </c>
      <c r="AQ123" s="98">
        <v>77</v>
      </c>
      <c r="AR123" s="98">
        <v>7</v>
      </c>
      <c r="AS123" s="98">
        <v>87</v>
      </c>
      <c r="AT123" s="98">
        <v>2078</v>
      </c>
      <c r="AU123" s="98">
        <v>556</v>
      </c>
      <c r="AV123" s="98">
        <v>10433</v>
      </c>
      <c r="AW123" s="98">
        <v>133</v>
      </c>
      <c r="AX123" s="98">
        <v>0</v>
      </c>
      <c r="AY123" s="98">
        <v>126</v>
      </c>
      <c r="AZ123" s="98">
        <v>0</v>
      </c>
      <c r="BA123" s="98">
        <v>27</v>
      </c>
      <c r="BB123" s="98">
        <v>1886</v>
      </c>
      <c r="BC123" s="98">
        <v>481</v>
      </c>
      <c r="BD123" s="98">
        <v>7399</v>
      </c>
      <c r="BE123" s="98">
        <v>564</v>
      </c>
      <c r="BF123" s="98">
        <v>0</v>
      </c>
      <c r="BG123" s="98">
        <v>15</v>
      </c>
      <c r="BH123" s="98">
        <v>0</v>
      </c>
      <c r="BI123" s="98">
        <v>15</v>
      </c>
      <c r="BJ123" s="98">
        <v>36</v>
      </c>
      <c r="BK123" s="98">
        <v>21</v>
      </c>
      <c r="BL123" s="98">
        <v>116</v>
      </c>
      <c r="BM123" s="98">
        <v>22</v>
      </c>
      <c r="BN123" s="98">
        <v>13</v>
      </c>
      <c r="BO123" s="98">
        <v>0</v>
      </c>
      <c r="BP123" s="98">
        <v>0</v>
      </c>
      <c r="BQ123" s="98">
        <v>0</v>
      </c>
      <c r="BR123" s="98">
        <v>0</v>
      </c>
      <c r="BS123" s="98">
        <v>0</v>
      </c>
      <c r="BT123" s="98">
        <v>1</v>
      </c>
      <c r="BU123" s="98">
        <v>0</v>
      </c>
      <c r="BV123" s="98">
        <v>5</v>
      </c>
      <c r="BW123" s="98">
        <v>15</v>
      </c>
      <c r="BX123" s="98">
        <v>0</v>
      </c>
      <c r="BY123" s="98">
        <v>16</v>
      </c>
      <c r="BZ123" s="98">
        <v>18</v>
      </c>
      <c r="CA123" s="98">
        <v>18</v>
      </c>
      <c r="CB123" s="98">
        <v>223</v>
      </c>
      <c r="CC123" s="98">
        <v>5</v>
      </c>
      <c r="CD123" s="98">
        <v>937167</v>
      </c>
      <c r="CE123" s="98">
        <v>468918</v>
      </c>
      <c r="CF123" s="98">
        <v>69022</v>
      </c>
      <c r="CG123" s="98">
        <v>157508</v>
      </c>
      <c r="CH123" s="98">
        <v>13356619.83</v>
      </c>
      <c r="CI123" s="96">
        <v>21.321943581524394</v>
      </c>
      <c r="CJ123" s="97">
        <v>0.26499999999999996</v>
      </c>
      <c r="CK123" s="97">
        <v>0.14341176470588238</v>
      </c>
      <c r="CL123" s="97">
        <v>0.50636363636363635</v>
      </c>
      <c r="CM123" s="97">
        <v>0.10889230769230769</v>
      </c>
      <c r="CN123" s="97">
        <v>0.18052631578947373</v>
      </c>
      <c r="CO123" s="97">
        <v>0.41216000000000008</v>
      </c>
      <c r="CP123" s="97">
        <v>0.2</v>
      </c>
      <c r="CQ123" s="98">
        <v>20</v>
      </c>
      <c r="CR123" s="98">
        <v>4</v>
      </c>
      <c r="CS123" s="98">
        <v>12</v>
      </c>
      <c r="CT123" s="98">
        <v>9</v>
      </c>
      <c r="CU123" s="98">
        <v>13</v>
      </c>
      <c r="CV123" s="98">
        <v>4</v>
      </c>
      <c r="CW123" s="98">
        <v>6</v>
      </c>
      <c r="CX123" s="98">
        <v>3</v>
      </c>
      <c r="CY123" s="98">
        <v>8</v>
      </c>
      <c r="CZ123" s="98">
        <v>2</v>
      </c>
      <c r="DA123" s="98">
        <v>1</v>
      </c>
      <c r="DB123" s="98">
        <v>4</v>
      </c>
      <c r="DC123" s="98">
        <v>14</v>
      </c>
      <c r="DD123" s="98">
        <v>4</v>
      </c>
      <c r="DE123" s="98">
        <v>3</v>
      </c>
      <c r="DF123" s="98">
        <v>10</v>
      </c>
      <c r="DG123" s="98">
        <v>3</v>
      </c>
      <c r="DH123" s="98">
        <v>5</v>
      </c>
      <c r="DI123" s="98">
        <v>0</v>
      </c>
      <c r="DJ123" s="98">
        <v>6</v>
      </c>
      <c r="DK123" s="98">
        <v>15</v>
      </c>
      <c r="DL123" s="98">
        <v>2</v>
      </c>
      <c r="DM123" s="98">
        <v>9</v>
      </c>
      <c r="DN123" s="98">
        <v>0</v>
      </c>
      <c r="DO123" s="98">
        <v>14</v>
      </c>
      <c r="DP123" s="98">
        <v>2</v>
      </c>
      <c r="DQ123" s="98">
        <v>8</v>
      </c>
      <c r="DR123" s="98">
        <v>9</v>
      </c>
      <c r="DS123" s="98">
        <v>9</v>
      </c>
      <c r="DT123" s="98">
        <v>8</v>
      </c>
      <c r="DU123" s="98">
        <v>9</v>
      </c>
      <c r="DV123" s="98">
        <v>6</v>
      </c>
      <c r="DW123" s="98">
        <v>6</v>
      </c>
      <c r="DX123" s="98">
        <v>3</v>
      </c>
      <c r="DY123" s="98">
        <v>55</v>
      </c>
      <c r="DZ123" s="98">
        <v>308</v>
      </c>
      <c r="EA123" s="98">
        <v>177</v>
      </c>
      <c r="EB123" s="98">
        <v>532</v>
      </c>
      <c r="EC123" s="98">
        <v>5</v>
      </c>
      <c r="ED123" s="98">
        <v>23</v>
      </c>
      <c r="EE123" s="98">
        <v>10</v>
      </c>
      <c r="EF123" s="98">
        <v>18</v>
      </c>
      <c r="EG123" s="98">
        <v>4</v>
      </c>
      <c r="EH123" s="98">
        <v>24</v>
      </c>
      <c r="EI123" s="98">
        <v>2</v>
      </c>
      <c r="EJ123" s="98">
        <v>26</v>
      </c>
      <c r="EK123" s="98">
        <v>9</v>
      </c>
      <c r="EL123" s="98">
        <v>19</v>
      </c>
      <c r="EM123" s="98">
        <v>8</v>
      </c>
      <c r="EN123" s="98">
        <v>20</v>
      </c>
      <c r="EO123" s="98">
        <v>3</v>
      </c>
      <c r="EP123" s="98">
        <v>25</v>
      </c>
      <c r="EQ123" s="98">
        <v>7</v>
      </c>
      <c r="ER123" s="98">
        <v>21</v>
      </c>
      <c r="ES123" s="98">
        <v>4</v>
      </c>
      <c r="ET123" s="98">
        <v>24</v>
      </c>
      <c r="EU123" s="98">
        <v>4</v>
      </c>
      <c r="EV123" s="98">
        <v>24</v>
      </c>
      <c r="EW123" s="98">
        <v>1</v>
      </c>
      <c r="EX123" s="98">
        <v>27</v>
      </c>
      <c r="EY123" s="98">
        <v>53</v>
      </c>
      <c r="EZ123" s="98">
        <v>834</v>
      </c>
      <c r="FA123" s="98">
        <v>11713</v>
      </c>
      <c r="FB123" s="98">
        <v>36</v>
      </c>
      <c r="FC123" s="98">
        <v>1070</v>
      </c>
      <c r="FD123" s="98">
        <v>594</v>
      </c>
      <c r="FE123" s="98">
        <v>3304</v>
      </c>
      <c r="FF123" s="98">
        <v>4614</v>
      </c>
      <c r="FG123" s="98">
        <v>1166</v>
      </c>
      <c r="FH123" s="98">
        <v>104</v>
      </c>
      <c r="FI123" s="98">
        <v>0</v>
      </c>
      <c r="FJ123" s="98">
        <v>2</v>
      </c>
      <c r="FK123" s="98">
        <v>0</v>
      </c>
      <c r="FL123" s="98">
        <v>800</v>
      </c>
      <c r="FM123" s="98">
        <v>6</v>
      </c>
      <c r="FN123" s="98">
        <v>0</v>
      </c>
      <c r="FO123" s="98">
        <v>6</v>
      </c>
      <c r="FP123" s="98">
        <v>0</v>
      </c>
      <c r="FQ123" s="98">
        <v>0</v>
      </c>
      <c r="FR123" s="98">
        <v>0</v>
      </c>
      <c r="FS123" s="98">
        <v>0</v>
      </c>
      <c r="FT123" s="98">
        <v>0</v>
      </c>
      <c r="FU123" s="98">
        <v>0</v>
      </c>
      <c r="FV123" s="98">
        <v>1</v>
      </c>
      <c r="FW123" s="98">
        <v>0</v>
      </c>
    </row>
    <row r="124" spans="1:181" s="98" customFormat="1" ht="15" customHeight="1">
      <c r="A124" s="98" t="s">
        <v>3</v>
      </c>
      <c r="B124" s="98">
        <v>19</v>
      </c>
      <c r="O124" s="98">
        <v>91</v>
      </c>
      <c r="P124" s="98">
        <v>7798</v>
      </c>
      <c r="Q124" s="98">
        <v>230</v>
      </c>
      <c r="R124" s="98">
        <v>17</v>
      </c>
      <c r="S124" s="98">
        <v>156</v>
      </c>
      <c r="T124" s="98">
        <v>4920</v>
      </c>
      <c r="U124" s="98">
        <v>1643</v>
      </c>
      <c r="V124" s="98">
        <v>121438</v>
      </c>
      <c r="W124" s="98">
        <v>432335</v>
      </c>
      <c r="X124" s="98">
        <v>72438</v>
      </c>
      <c r="Y124" s="98">
        <v>182912</v>
      </c>
      <c r="Z124" s="98">
        <v>19258</v>
      </c>
      <c r="AA124" s="98">
        <v>48100</v>
      </c>
      <c r="AB124" s="98">
        <v>884806</v>
      </c>
      <c r="AC124" s="98">
        <v>6002580</v>
      </c>
      <c r="AD124" s="98">
        <v>2</v>
      </c>
      <c r="AE124" s="98">
        <v>17</v>
      </c>
      <c r="AF124" s="98">
        <v>2</v>
      </c>
      <c r="AG124" s="98">
        <v>134</v>
      </c>
      <c r="AH124" s="98">
        <v>0</v>
      </c>
      <c r="AI124" s="98">
        <v>1600000</v>
      </c>
      <c r="AJ124" s="98">
        <v>120000</v>
      </c>
      <c r="AK124" s="98">
        <v>4338060</v>
      </c>
      <c r="AL124" s="98">
        <v>15</v>
      </c>
      <c r="AM124" s="98">
        <v>20</v>
      </c>
      <c r="AN124" s="98">
        <v>759291</v>
      </c>
      <c r="AO124" s="98">
        <v>64500</v>
      </c>
      <c r="AP124" s="98">
        <v>34</v>
      </c>
      <c r="AQ124" s="98">
        <v>0</v>
      </c>
      <c r="AR124" s="98">
        <v>0</v>
      </c>
      <c r="AS124" s="98">
        <v>0</v>
      </c>
      <c r="AT124" s="98">
        <v>0</v>
      </c>
      <c r="AU124" s="98">
        <v>6</v>
      </c>
      <c r="AV124" s="98">
        <v>41</v>
      </c>
      <c r="AW124" s="98">
        <v>40</v>
      </c>
      <c r="AX124" s="98">
        <v>6790</v>
      </c>
      <c r="AY124" s="98">
        <v>0</v>
      </c>
      <c r="AZ124" s="98">
        <v>0</v>
      </c>
      <c r="BA124" s="98">
        <v>0</v>
      </c>
      <c r="BB124" s="98">
        <v>215</v>
      </c>
      <c r="BC124" s="98">
        <v>31</v>
      </c>
      <c r="BD124" s="98">
        <v>7027</v>
      </c>
      <c r="BE124" s="98">
        <v>6820</v>
      </c>
      <c r="BF124" s="98">
        <v>55</v>
      </c>
      <c r="BG124" s="98">
        <v>0</v>
      </c>
      <c r="BH124" s="98">
        <v>0</v>
      </c>
      <c r="BI124" s="98">
        <v>3</v>
      </c>
      <c r="BJ124" s="98">
        <v>35</v>
      </c>
      <c r="BK124" s="98">
        <v>19</v>
      </c>
      <c r="BL124" s="98">
        <v>80</v>
      </c>
      <c r="BM124" s="98">
        <v>58</v>
      </c>
      <c r="BN124" s="98">
        <v>2</v>
      </c>
      <c r="BO124" s="98">
        <v>0</v>
      </c>
      <c r="BP124" s="98">
        <v>0</v>
      </c>
      <c r="BQ124" s="98">
        <v>2</v>
      </c>
      <c r="BR124" s="98">
        <v>0</v>
      </c>
      <c r="BS124" s="98">
        <v>0</v>
      </c>
      <c r="BT124" s="98">
        <v>0</v>
      </c>
      <c r="BU124" s="98">
        <v>0</v>
      </c>
      <c r="BV124" s="98">
        <v>7</v>
      </c>
      <c r="BW124" s="98">
        <v>0</v>
      </c>
      <c r="BX124" s="98">
        <v>0</v>
      </c>
      <c r="BY124" s="98">
        <v>0</v>
      </c>
      <c r="BZ124" s="98">
        <v>0</v>
      </c>
      <c r="CA124" s="98">
        <v>0</v>
      </c>
      <c r="CB124" s="98">
        <v>8</v>
      </c>
      <c r="CC124" s="98">
        <v>7</v>
      </c>
      <c r="CD124" s="98">
        <v>819</v>
      </c>
      <c r="CE124" s="98">
        <v>652</v>
      </c>
      <c r="CF124" s="98">
        <v>16</v>
      </c>
      <c r="CG124" s="98">
        <v>606</v>
      </c>
      <c r="CH124" s="98">
        <v>3159</v>
      </c>
      <c r="CI124" s="96">
        <v>2.5111287758346581</v>
      </c>
      <c r="CJ124" s="97">
        <v>0.20624999999999999</v>
      </c>
      <c r="CK124" s="97">
        <v>0.10714285714285714</v>
      </c>
      <c r="CL124" s="97">
        <v>0.31181818181818177</v>
      </c>
      <c r="CM124" s="97">
        <v>0.19222222222222224</v>
      </c>
      <c r="CN124" s="97">
        <v>0.27666666666666667</v>
      </c>
      <c r="CO124" s="97">
        <v>0.33384615384615385</v>
      </c>
      <c r="CP124" s="97">
        <v>7.0000000000000007E-2</v>
      </c>
      <c r="CQ124" s="98">
        <v>11</v>
      </c>
      <c r="CR124" s="98">
        <v>5</v>
      </c>
      <c r="CS124" s="98">
        <v>6</v>
      </c>
      <c r="CT124" s="98">
        <v>3</v>
      </c>
      <c r="CU124" s="98">
        <v>8</v>
      </c>
      <c r="CV124" s="98">
        <v>4</v>
      </c>
      <c r="CW124" s="98">
        <v>1</v>
      </c>
      <c r="CX124" s="98">
        <v>1</v>
      </c>
      <c r="CY124" s="98">
        <v>3</v>
      </c>
      <c r="CZ124" s="98">
        <v>3</v>
      </c>
      <c r="DA124" s="98">
        <v>0</v>
      </c>
      <c r="DB124" s="98">
        <v>3</v>
      </c>
      <c r="DC124" s="98">
        <v>8</v>
      </c>
      <c r="DD124" s="98">
        <v>1</v>
      </c>
      <c r="DE124" s="98">
        <v>4</v>
      </c>
      <c r="DF124" s="98">
        <v>3</v>
      </c>
      <c r="DG124" s="98">
        <v>1</v>
      </c>
      <c r="DH124" s="98">
        <v>4</v>
      </c>
      <c r="DI124" s="98">
        <v>0</v>
      </c>
      <c r="DJ124" s="98">
        <v>2</v>
      </c>
      <c r="DK124" s="98">
        <v>3</v>
      </c>
      <c r="DL124" s="98">
        <v>1</v>
      </c>
      <c r="DM124" s="98">
        <v>2</v>
      </c>
      <c r="DN124" s="98">
        <v>1</v>
      </c>
      <c r="DO124" s="98">
        <v>3</v>
      </c>
      <c r="DP124" s="98">
        <v>1</v>
      </c>
      <c r="DQ124" s="98">
        <v>1</v>
      </c>
      <c r="DR124" s="98">
        <v>0</v>
      </c>
      <c r="DS124" s="98">
        <v>1</v>
      </c>
      <c r="DT124" s="98">
        <v>1</v>
      </c>
      <c r="DU124" s="98">
        <v>10</v>
      </c>
      <c r="DV124" s="98">
        <v>0</v>
      </c>
      <c r="DW124" s="98">
        <v>1</v>
      </c>
      <c r="DX124" s="98">
        <v>0</v>
      </c>
      <c r="DY124" s="98">
        <v>2084</v>
      </c>
      <c r="DZ124" s="98">
        <v>29</v>
      </c>
      <c r="EA124" s="98">
        <v>76</v>
      </c>
      <c r="EB124" s="98">
        <v>0</v>
      </c>
      <c r="EC124" s="98">
        <v>1</v>
      </c>
      <c r="ED124" s="98">
        <v>16</v>
      </c>
      <c r="EE124" s="98">
        <v>7</v>
      </c>
      <c r="EF124" s="98">
        <v>10</v>
      </c>
      <c r="EG124" s="98">
        <v>3</v>
      </c>
      <c r="EH124" s="98">
        <v>14</v>
      </c>
      <c r="EI124" s="98">
        <v>3</v>
      </c>
      <c r="EJ124" s="98">
        <v>14</v>
      </c>
      <c r="EK124" s="98">
        <v>8</v>
      </c>
      <c r="EL124" s="98">
        <v>9</v>
      </c>
      <c r="EM124" s="98">
        <v>5</v>
      </c>
      <c r="EN124" s="98">
        <v>12</v>
      </c>
      <c r="EO124" s="98">
        <v>3</v>
      </c>
      <c r="EP124" s="98">
        <v>14</v>
      </c>
      <c r="EQ124" s="98">
        <v>10</v>
      </c>
      <c r="ER124" s="98">
        <v>7</v>
      </c>
      <c r="ES124" s="98">
        <v>6</v>
      </c>
      <c r="ET124" s="98">
        <v>11</v>
      </c>
      <c r="EU124" s="98">
        <v>5</v>
      </c>
      <c r="EV124" s="98">
        <v>12</v>
      </c>
      <c r="EW124" s="98">
        <v>1</v>
      </c>
      <c r="EX124" s="98">
        <v>16</v>
      </c>
      <c r="EY124" s="98">
        <v>4</v>
      </c>
      <c r="EZ124" s="98">
        <v>162</v>
      </c>
      <c r="FA124" s="98">
        <v>28</v>
      </c>
      <c r="FB124" s="98">
        <v>8</v>
      </c>
      <c r="FC124" s="98">
        <v>130</v>
      </c>
      <c r="FD124" s="98">
        <v>600</v>
      </c>
      <c r="FE124" s="98">
        <v>5002</v>
      </c>
      <c r="FF124" s="98">
        <v>118</v>
      </c>
      <c r="FG124" s="98">
        <v>6</v>
      </c>
      <c r="FH124" s="98">
        <v>118</v>
      </c>
      <c r="FI124" s="98">
        <v>0</v>
      </c>
      <c r="FJ124" s="98">
        <v>4</v>
      </c>
      <c r="FK124" s="98">
        <v>2288</v>
      </c>
      <c r="FL124" s="98">
        <v>6000</v>
      </c>
      <c r="FM124" s="98">
        <v>0</v>
      </c>
      <c r="FN124" s="98">
        <v>0</v>
      </c>
      <c r="FO124" s="98">
        <v>0</v>
      </c>
      <c r="FP124" s="98">
        <v>4</v>
      </c>
      <c r="FQ124" s="98">
        <v>1148</v>
      </c>
      <c r="FR124" s="98">
        <v>0</v>
      </c>
      <c r="FS124" s="98">
        <v>0</v>
      </c>
      <c r="FT124" s="98">
        <v>0</v>
      </c>
      <c r="FU124" s="98">
        <v>0</v>
      </c>
      <c r="FV124" s="98">
        <v>1</v>
      </c>
      <c r="FW124" s="98">
        <v>1</v>
      </c>
    </row>
    <row r="125" spans="1:181" s="98" customFormat="1" ht="15" customHeight="1">
      <c r="A125" s="98" t="s">
        <v>5</v>
      </c>
      <c r="B125" s="98">
        <v>13</v>
      </c>
      <c r="O125" s="98">
        <v>1455</v>
      </c>
      <c r="P125" s="98">
        <v>1996</v>
      </c>
      <c r="Q125" s="98">
        <v>11</v>
      </c>
      <c r="R125" s="98">
        <v>52</v>
      </c>
      <c r="S125" s="98">
        <v>79505</v>
      </c>
      <c r="T125" s="98">
        <v>73820</v>
      </c>
      <c r="U125" s="98">
        <v>116610</v>
      </c>
      <c r="V125" s="98">
        <v>20552</v>
      </c>
      <c r="W125" s="98">
        <v>17628</v>
      </c>
      <c r="X125" s="98">
        <v>2196</v>
      </c>
      <c r="Y125" s="98">
        <v>12400</v>
      </c>
      <c r="Z125" s="98">
        <v>6032</v>
      </c>
      <c r="AA125" s="98">
        <v>70280</v>
      </c>
      <c r="AB125" s="98">
        <v>2764800</v>
      </c>
      <c r="AC125" s="98">
        <v>31739000</v>
      </c>
      <c r="AD125" s="98">
        <v>12</v>
      </c>
      <c r="AE125" s="98">
        <v>118</v>
      </c>
      <c r="AF125" s="98">
        <v>510</v>
      </c>
      <c r="AG125" s="98">
        <v>78865</v>
      </c>
      <c r="AH125" s="98">
        <v>250000</v>
      </c>
      <c r="AI125" s="98">
        <v>19008000</v>
      </c>
      <c r="AJ125" s="98">
        <v>0</v>
      </c>
      <c r="AK125" s="98">
        <v>8381000</v>
      </c>
      <c r="AL125" s="98">
        <v>14800</v>
      </c>
      <c r="AM125" s="98">
        <v>0</v>
      </c>
      <c r="AN125" s="98">
        <v>2500000</v>
      </c>
      <c r="AO125" s="98">
        <v>4350000</v>
      </c>
      <c r="AP125" s="98">
        <v>590</v>
      </c>
      <c r="AQ125" s="98">
        <v>0</v>
      </c>
      <c r="AR125" s="98">
        <v>0</v>
      </c>
      <c r="AS125" s="98">
        <v>19</v>
      </c>
      <c r="AT125" s="98">
        <v>94</v>
      </c>
      <c r="AU125" s="98">
        <v>23</v>
      </c>
      <c r="AV125" s="98">
        <v>1397</v>
      </c>
      <c r="AW125" s="98">
        <v>181</v>
      </c>
      <c r="AX125" s="98">
        <v>0</v>
      </c>
      <c r="AY125" s="98">
        <v>0</v>
      </c>
      <c r="AZ125" s="98">
        <v>0</v>
      </c>
      <c r="BA125" s="98">
        <v>0</v>
      </c>
      <c r="BB125" s="98">
        <v>0</v>
      </c>
      <c r="BC125" s="98">
        <v>794</v>
      </c>
      <c r="BD125" s="98">
        <v>1583</v>
      </c>
      <c r="BE125" s="98">
        <v>170</v>
      </c>
      <c r="BF125" s="98">
        <v>0</v>
      </c>
      <c r="BG125" s="98">
        <v>0</v>
      </c>
      <c r="BH125" s="98">
        <v>0</v>
      </c>
      <c r="BI125" s="98">
        <v>0</v>
      </c>
      <c r="BJ125" s="98">
        <v>510</v>
      </c>
      <c r="BK125" s="98">
        <v>0</v>
      </c>
      <c r="BL125" s="98">
        <v>513</v>
      </c>
      <c r="BM125" s="98">
        <v>1</v>
      </c>
      <c r="BN125" s="98">
        <v>0</v>
      </c>
      <c r="BO125" s="98">
        <v>0</v>
      </c>
      <c r="BP125" s="98">
        <v>0</v>
      </c>
      <c r="BQ125" s="98">
        <v>0</v>
      </c>
      <c r="BR125" s="98">
        <v>0</v>
      </c>
      <c r="BS125" s="98">
        <v>0</v>
      </c>
      <c r="BT125" s="98">
        <v>0</v>
      </c>
      <c r="BU125" s="98">
        <v>22</v>
      </c>
      <c r="BV125" s="98">
        <v>0</v>
      </c>
      <c r="BW125" s="98">
        <v>0</v>
      </c>
      <c r="BX125" s="98">
        <v>0</v>
      </c>
      <c r="BY125" s="98">
        <v>0</v>
      </c>
      <c r="BZ125" s="98">
        <v>7</v>
      </c>
      <c r="CA125" s="98">
        <v>0</v>
      </c>
      <c r="CB125" s="98">
        <v>12</v>
      </c>
      <c r="CC125" s="98">
        <v>33</v>
      </c>
      <c r="CD125" s="98">
        <v>93435</v>
      </c>
      <c r="CE125" s="98">
        <v>56291.76</v>
      </c>
      <c r="CF125" s="98">
        <v>9376</v>
      </c>
      <c r="CG125" s="98">
        <v>12575.24</v>
      </c>
      <c r="CH125" s="98">
        <v>819023.65</v>
      </c>
      <c r="CI125" s="96">
        <v>11.892831835276693</v>
      </c>
      <c r="CJ125" s="97">
        <v>0.27</v>
      </c>
      <c r="CK125" s="97">
        <v>0.2165</v>
      </c>
      <c r="CL125" s="97">
        <v>0.36777777777777776</v>
      </c>
      <c r="CM125" s="97">
        <v>0.11666666666666665</v>
      </c>
      <c r="CN125" s="97">
        <v>0.19000000000000006</v>
      </c>
      <c r="CO125" s="97">
        <v>0.51333333333333331</v>
      </c>
      <c r="CP125" s="97">
        <v>5.8999999999999997E-2</v>
      </c>
      <c r="CQ125" s="98">
        <v>9</v>
      </c>
      <c r="CR125" s="98">
        <v>1</v>
      </c>
      <c r="CS125" s="98">
        <v>4</v>
      </c>
      <c r="CT125" s="98">
        <v>2</v>
      </c>
      <c r="CU125" s="98">
        <v>11</v>
      </c>
      <c r="CV125" s="98">
        <v>1</v>
      </c>
      <c r="CW125" s="98">
        <v>0</v>
      </c>
      <c r="CX125" s="98">
        <v>1</v>
      </c>
      <c r="CY125" s="98">
        <v>3</v>
      </c>
      <c r="CZ125" s="98">
        <v>1</v>
      </c>
      <c r="DA125" s="98">
        <v>0</v>
      </c>
      <c r="DB125" s="98">
        <v>2</v>
      </c>
      <c r="DC125" s="98">
        <v>8</v>
      </c>
      <c r="DD125" s="98">
        <v>1</v>
      </c>
      <c r="DE125" s="98">
        <v>1</v>
      </c>
      <c r="DF125" s="98">
        <v>6</v>
      </c>
      <c r="DG125" s="98">
        <v>0</v>
      </c>
      <c r="DH125" s="98">
        <v>0</v>
      </c>
      <c r="DI125" s="98">
        <v>1</v>
      </c>
      <c r="DJ125" s="98">
        <v>1</v>
      </c>
      <c r="DK125" s="98">
        <v>6</v>
      </c>
      <c r="DL125" s="98">
        <v>1</v>
      </c>
      <c r="DM125" s="98">
        <v>1</v>
      </c>
      <c r="DN125" s="98">
        <v>1</v>
      </c>
      <c r="DO125" s="98">
        <v>6</v>
      </c>
      <c r="DP125" s="98">
        <v>1</v>
      </c>
      <c r="DQ125" s="98">
        <v>0</v>
      </c>
      <c r="DR125" s="98">
        <v>0</v>
      </c>
      <c r="DS125" s="98">
        <v>4</v>
      </c>
      <c r="DT125" s="98">
        <v>0</v>
      </c>
      <c r="DU125" s="98">
        <v>1</v>
      </c>
      <c r="DV125" s="98">
        <v>0</v>
      </c>
      <c r="DW125" s="98">
        <v>0</v>
      </c>
      <c r="DX125" s="98">
        <v>0</v>
      </c>
      <c r="DY125" s="98">
        <v>220</v>
      </c>
      <c r="DZ125" s="98">
        <v>0</v>
      </c>
      <c r="EA125" s="98">
        <v>0</v>
      </c>
      <c r="EB125" s="98">
        <v>0</v>
      </c>
      <c r="EC125" s="98">
        <v>1</v>
      </c>
      <c r="ED125" s="98">
        <v>12</v>
      </c>
      <c r="EE125" s="98">
        <v>2</v>
      </c>
      <c r="EF125" s="98">
        <v>11</v>
      </c>
      <c r="EG125" s="98">
        <v>0</v>
      </c>
      <c r="EH125" s="98">
        <v>13</v>
      </c>
      <c r="EI125" s="98">
        <v>1</v>
      </c>
      <c r="EJ125" s="98">
        <v>12</v>
      </c>
      <c r="EK125" s="98">
        <v>1</v>
      </c>
      <c r="EL125" s="98">
        <v>12</v>
      </c>
      <c r="EM125" s="98">
        <v>3</v>
      </c>
      <c r="EN125" s="98">
        <v>10</v>
      </c>
      <c r="EO125" s="98">
        <v>0</v>
      </c>
      <c r="EP125" s="98">
        <v>13</v>
      </c>
      <c r="EQ125" s="98">
        <v>2</v>
      </c>
      <c r="ER125" s="98">
        <v>11</v>
      </c>
      <c r="ES125" s="98">
        <v>2</v>
      </c>
      <c r="ET125" s="98">
        <v>11</v>
      </c>
      <c r="EU125" s="98">
        <v>2</v>
      </c>
      <c r="EV125" s="98">
        <v>11</v>
      </c>
      <c r="EW125" s="98">
        <v>0</v>
      </c>
      <c r="EX125" s="98">
        <v>13</v>
      </c>
      <c r="EY125" s="98">
        <v>11</v>
      </c>
      <c r="EZ125" s="98">
        <v>510</v>
      </c>
      <c r="FA125" s="98">
        <v>0</v>
      </c>
      <c r="FB125" s="98">
        <v>60</v>
      </c>
      <c r="FC125" s="98">
        <v>1000</v>
      </c>
      <c r="FD125" s="98">
        <v>563</v>
      </c>
      <c r="FE125" s="98">
        <v>0</v>
      </c>
      <c r="FF125" s="98">
        <v>2600</v>
      </c>
      <c r="FG125" s="98">
        <v>1</v>
      </c>
      <c r="FH125" s="98">
        <v>202</v>
      </c>
      <c r="FI125" s="98">
        <v>0</v>
      </c>
      <c r="FJ125" s="98">
        <v>0</v>
      </c>
      <c r="FK125" s="98">
        <v>0</v>
      </c>
      <c r="FL125" s="98">
        <v>0</v>
      </c>
      <c r="FM125" s="98">
        <v>0</v>
      </c>
      <c r="FN125" s="98">
        <v>0</v>
      </c>
      <c r="FO125" s="98">
        <v>0</v>
      </c>
      <c r="FP125" s="98">
        <v>0</v>
      </c>
      <c r="FQ125" s="98">
        <v>0</v>
      </c>
      <c r="FR125" s="98">
        <v>0</v>
      </c>
      <c r="FS125" s="98">
        <v>0</v>
      </c>
      <c r="FT125" s="98">
        <v>0</v>
      </c>
      <c r="FU125" s="98">
        <v>0</v>
      </c>
      <c r="FV125" s="98">
        <v>0</v>
      </c>
      <c r="FW125" s="98">
        <v>0</v>
      </c>
    </row>
    <row r="126" spans="1:181" s="98" customFormat="1" ht="15" customHeight="1">
      <c r="A126" s="98" t="s">
        <v>6</v>
      </c>
      <c r="B126" s="98">
        <v>5</v>
      </c>
      <c r="O126" s="98">
        <v>170</v>
      </c>
      <c r="P126" s="98">
        <v>1752</v>
      </c>
      <c r="Q126" s="98">
        <v>61</v>
      </c>
      <c r="R126" s="98">
        <v>78</v>
      </c>
      <c r="S126" s="98">
        <v>418</v>
      </c>
      <c r="T126" s="98">
        <v>11266</v>
      </c>
      <c r="U126" s="98">
        <v>78250</v>
      </c>
      <c r="V126" s="98">
        <v>18329</v>
      </c>
      <c r="W126" s="98">
        <v>2200</v>
      </c>
      <c r="X126" s="98">
        <v>0</v>
      </c>
      <c r="Y126" s="98">
        <v>700</v>
      </c>
      <c r="Z126" s="98">
        <v>2514</v>
      </c>
      <c r="AA126" s="98">
        <v>0</v>
      </c>
      <c r="AB126" s="98">
        <v>337457</v>
      </c>
      <c r="AC126" s="98">
        <v>959932</v>
      </c>
      <c r="AD126" s="98">
        <v>1</v>
      </c>
      <c r="AE126" s="98">
        <v>6</v>
      </c>
      <c r="AF126" s="98">
        <v>2</v>
      </c>
      <c r="AG126" s="98">
        <v>409</v>
      </c>
      <c r="AH126" s="98">
        <v>100</v>
      </c>
      <c r="AI126" s="98">
        <v>200000</v>
      </c>
      <c r="AJ126" s="98">
        <v>0</v>
      </c>
      <c r="AK126" s="98">
        <v>101000</v>
      </c>
      <c r="AL126" s="98">
        <v>80</v>
      </c>
      <c r="AM126" s="98">
        <v>0</v>
      </c>
      <c r="AN126" s="98">
        <v>337277</v>
      </c>
      <c r="AO126" s="98">
        <v>658932</v>
      </c>
      <c r="AP126" s="98">
        <v>0</v>
      </c>
      <c r="AQ126" s="98">
        <v>0</v>
      </c>
      <c r="AR126" s="98">
        <v>0</v>
      </c>
      <c r="AS126" s="98">
        <v>4</v>
      </c>
      <c r="AT126" s="98">
        <v>0</v>
      </c>
      <c r="AU126" s="98">
        <v>0</v>
      </c>
      <c r="AV126" s="98">
        <v>35</v>
      </c>
      <c r="AW126" s="98">
        <v>115</v>
      </c>
      <c r="AX126" s="98">
        <v>0</v>
      </c>
      <c r="AY126" s="98">
        <v>0</v>
      </c>
      <c r="AZ126" s="98">
        <v>0</v>
      </c>
      <c r="BA126" s="98">
        <v>1</v>
      </c>
      <c r="BB126" s="98">
        <v>0</v>
      </c>
      <c r="BC126" s="98">
        <v>0</v>
      </c>
      <c r="BD126" s="98">
        <v>182</v>
      </c>
      <c r="BE126" s="98">
        <v>12</v>
      </c>
      <c r="BF126" s="98">
        <v>0</v>
      </c>
      <c r="BG126" s="98">
        <v>0</v>
      </c>
      <c r="BH126" s="98">
        <v>0</v>
      </c>
      <c r="BI126" s="98">
        <v>0</v>
      </c>
      <c r="BJ126" s="98">
        <v>0</v>
      </c>
      <c r="BK126" s="98">
        <v>0</v>
      </c>
      <c r="BL126" s="98">
        <v>0</v>
      </c>
      <c r="BM126" s="98">
        <v>61</v>
      </c>
      <c r="BN126" s="98">
        <v>0</v>
      </c>
      <c r="BO126" s="98">
        <v>0</v>
      </c>
      <c r="BP126" s="98">
        <v>0</v>
      </c>
      <c r="BQ126" s="98">
        <v>0</v>
      </c>
      <c r="BR126" s="98">
        <v>0</v>
      </c>
      <c r="BS126" s="98">
        <v>0</v>
      </c>
      <c r="BT126" s="98">
        <v>0</v>
      </c>
      <c r="BU126" s="98">
        <v>0</v>
      </c>
      <c r="BV126" s="98">
        <v>0</v>
      </c>
      <c r="BW126" s="98">
        <v>0</v>
      </c>
      <c r="BX126" s="98">
        <v>0</v>
      </c>
      <c r="BY126" s="98">
        <v>0</v>
      </c>
      <c r="BZ126" s="98">
        <v>0</v>
      </c>
      <c r="CA126" s="98">
        <v>0</v>
      </c>
      <c r="CB126" s="98">
        <v>25</v>
      </c>
      <c r="CC126" s="98">
        <v>40</v>
      </c>
      <c r="CD126" s="98">
        <v>3041</v>
      </c>
      <c r="CE126" s="98">
        <v>617</v>
      </c>
      <c r="CF126" s="98">
        <v>154</v>
      </c>
      <c r="CG126" s="98">
        <v>772</v>
      </c>
      <c r="CH126" s="98">
        <v>7517.17</v>
      </c>
      <c r="CI126" s="96">
        <v>5.4119294456443487</v>
      </c>
      <c r="CJ126" s="97">
        <v>6.6666666666666666E-2</v>
      </c>
      <c r="CK126" s="97">
        <v>0.15166666666666667</v>
      </c>
      <c r="CL126" s="97">
        <v>0.36749999999999999</v>
      </c>
      <c r="CM126" s="97" t="e">
        <v>#DIV/0!</v>
      </c>
      <c r="CN126" s="97">
        <v>0.08</v>
      </c>
      <c r="CO126" s="97">
        <v>0.71750000000000003</v>
      </c>
      <c r="CP126" s="97" t="e">
        <v>#DIV/0!</v>
      </c>
      <c r="CQ126" s="98">
        <v>3</v>
      </c>
      <c r="CR126" s="98">
        <v>0</v>
      </c>
      <c r="CS126" s="98">
        <v>3</v>
      </c>
      <c r="CT126" s="98">
        <v>0</v>
      </c>
      <c r="CU126" s="98">
        <v>5</v>
      </c>
      <c r="CV126" s="98">
        <v>2</v>
      </c>
      <c r="CW126" s="98">
        <v>2</v>
      </c>
      <c r="CX126" s="98">
        <v>0</v>
      </c>
      <c r="CY126" s="98">
        <v>2</v>
      </c>
      <c r="CZ126" s="98">
        <v>0</v>
      </c>
      <c r="DA126" s="98">
        <v>0</v>
      </c>
      <c r="DB126" s="98">
        <v>1</v>
      </c>
      <c r="DC126" s="98">
        <v>2</v>
      </c>
      <c r="DD126" s="98">
        <v>0</v>
      </c>
      <c r="DE126" s="98">
        <v>1</v>
      </c>
      <c r="DF126" s="98">
        <v>1</v>
      </c>
      <c r="DG126" s="98">
        <v>0</v>
      </c>
      <c r="DH126" s="98">
        <v>0</v>
      </c>
      <c r="DI126" s="98">
        <v>1</v>
      </c>
      <c r="DJ126" s="98">
        <v>1</v>
      </c>
      <c r="DK126" s="98">
        <v>3</v>
      </c>
      <c r="DL126" s="98">
        <v>0</v>
      </c>
      <c r="DM126" s="98">
        <v>0</v>
      </c>
      <c r="DN126" s="98">
        <v>0</v>
      </c>
      <c r="DO126" s="98">
        <v>3</v>
      </c>
      <c r="DP126" s="98">
        <v>0</v>
      </c>
      <c r="DQ126" s="98">
        <v>1</v>
      </c>
      <c r="DR126" s="98">
        <v>0</v>
      </c>
      <c r="DS126" s="98">
        <v>0</v>
      </c>
      <c r="DT126" s="98">
        <v>0</v>
      </c>
      <c r="DU126" s="98">
        <v>0</v>
      </c>
      <c r="DV126" s="98">
        <v>0</v>
      </c>
      <c r="DW126" s="98">
        <v>0</v>
      </c>
      <c r="DX126" s="98">
        <v>0</v>
      </c>
      <c r="DY126" s="98">
        <v>76</v>
      </c>
      <c r="DZ126" s="98">
        <v>0</v>
      </c>
      <c r="EA126" s="98">
        <v>29</v>
      </c>
      <c r="EB126" s="98">
        <v>0</v>
      </c>
      <c r="EC126" s="98">
        <v>1</v>
      </c>
      <c r="ED126" s="98">
        <v>4</v>
      </c>
      <c r="EE126" s="98">
        <v>1</v>
      </c>
      <c r="EF126" s="98">
        <v>4</v>
      </c>
      <c r="EG126" s="98">
        <v>0</v>
      </c>
      <c r="EH126" s="98">
        <v>5</v>
      </c>
      <c r="EI126" s="98">
        <v>0</v>
      </c>
      <c r="EJ126" s="98">
        <v>5</v>
      </c>
      <c r="EK126" s="98">
        <v>0</v>
      </c>
      <c r="EL126" s="98">
        <v>5</v>
      </c>
      <c r="EM126" s="98">
        <v>1</v>
      </c>
      <c r="EN126" s="98">
        <v>4</v>
      </c>
      <c r="EO126" s="98">
        <v>0</v>
      </c>
      <c r="EP126" s="98">
        <v>5</v>
      </c>
      <c r="EQ126" s="98">
        <v>1</v>
      </c>
      <c r="ER126" s="98">
        <v>4</v>
      </c>
      <c r="ES126" s="98">
        <v>0</v>
      </c>
      <c r="ET126" s="98">
        <v>5</v>
      </c>
      <c r="EU126" s="98">
        <v>1</v>
      </c>
      <c r="EV126" s="98">
        <v>4</v>
      </c>
      <c r="EW126" s="98">
        <v>1</v>
      </c>
      <c r="EX126" s="98">
        <v>4</v>
      </c>
      <c r="EY126" s="98">
        <v>7</v>
      </c>
      <c r="EZ126" s="98">
        <v>2184</v>
      </c>
      <c r="FA126" s="98">
        <v>0</v>
      </c>
      <c r="FB126" s="98">
        <v>0</v>
      </c>
      <c r="FC126" s="98">
        <v>0</v>
      </c>
      <c r="FD126" s="98">
        <v>42</v>
      </c>
      <c r="FE126" s="98">
        <v>0</v>
      </c>
      <c r="FF126" s="98">
        <v>500</v>
      </c>
      <c r="FG126" s="98">
        <v>0</v>
      </c>
      <c r="FH126" s="98">
        <v>10</v>
      </c>
      <c r="FI126" s="98">
        <v>7127</v>
      </c>
      <c r="FJ126" s="98">
        <v>0</v>
      </c>
      <c r="FK126" s="98">
        <v>0</v>
      </c>
      <c r="FL126" s="98">
        <v>0</v>
      </c>
      <c r="FM126" s="98">
        <v>0</v>
      </c>
      <c r="FN126" s="98">
        <v>0</v>
      </c>
      <c r="FO126" s="98">
        <v>0</v>
      </c>
      <c r="FP126" s="98">
        <v>0</v>
      </c>
      <c r="FQ126" s="98">
        <v>0</v>
      </c>
      <c r="FR126" s="98">
        <v>0</v>
      </c>
      <c r="FS126" s="98">
        <v>0</v>
      </c>
      <c r="FT126" s="98">
        <v>0</v>
      </c>
      <c r="FU126" s="98">
        <v>0</v>
      </c>
      <c r="FV126" s="98">
        <v>0</v>
      </c>
      <c r="FW126" s="98">
        <v>0</v>
      </c>
    </row>
    <row r="127" spans="1:181" s="98" customFormat="1" ht="15" customHeight="1">
      <c r="A127" s="98" t="s">
        <v>7</v>
      </c>
      <c r="B127" s="98">
        <v>4</v>
      </c>
      <c r="O127" s="98">
        <v>284</v>
      </c>
      <c r="P127" s="98">
        <v>2265</v>
      </c>
      <c r="Q127" s="98">
        <v>11</v>
      </c>
      <c r="R127" s="98">
        <v>6</v>
      </c>
      <c r="S127" s="98">
        <v>5</v>
      </c>
      <c r="T127" s="98">
        <v>20776</v>
      </c>
      <c r="U127" s="98">
        <v>130000</v>
      </c>
      <c r="V127" s="98">
        <v>51530</v>
      </c>
      <c r="W127" s="98">
        <v>402</v>
      </c>
      <c r="X127" s="98">
        <v>1183</v>
      </c>
      <c r="Y127" s="98">
        <v>19001</v>
      </c>
      <c r="Z127" s="98">
        <v>12175</v>
      </c>
      <c r="AA127" s="98">
        <v>0</v>
      </c>
      <c r="AB127" s="98">
        <v>1556167</v>
      </c>
      <c r="AC127" s="98">
        <v>484500</v>
      </c>
      <c r="AD127" s="98">
        <v>1</v>
      </c>
      <c r="AE127" s="98">
        <v>1</v>
      </c>
      <c r="AF127" s="98">
        <v>0</v>
      </c>
      <c r="AG127" s="98">
        <v>3</v>
      </c>
      <c r="AH127" s="98">
        <v>0</v>
      </c>
      <c r="AI127" s="98">
        <v>400000</v>
      </c>
      <c r="AJ127" s="98">
        <v>35000</v>
      </c>
      <c r="AK127" s="98">
        <v>0</v>
      </c>
      <c r="AL127" s="98">
        <v>0</v>
      </c>
      <c r="AM127" s="98">
        <v>0</v>
      </c>
      <c r="AN127" s="98">
        <v>1521167</v>
      </c>
      <c r="AO127" s="98">
        <v>84500</v>
      </c>
      <c r="AP127" s="98">
        <v>0</v>
      </c>
      <c r="AQ127" s="98">
        <v>0</v>
      </c>
      <c r="AR127" s="98">
        <v>0</v>
      </c>
      <c r="AS127" s="98">
        <v>0</v>
      </c>
      <c r="AT127" s="98">
        <v>21</v>
      </c>
      <c r="AU127" s="98">
        <v>0</v>
      </c>
      <c r="AV127" s="98">
        <v>0</v>
      </c>
      <c r="AW127" s="98">
        <v>0</v>
      </c>
      <c r="AX127" s="98">
        <v>0</v>
      </c>
      <c r="AY127" s="98">
        <v>0</v>
      </c>
      <c r="AZ127" s="98">
        <v>0</v>
      </c>
      <c r="BA127" s="98">
        <v>0</v>
      </c>
      <c r="BB127" s="98">
        <v>401</v>
      </c>
      <c r="BC127" s="98">
        <v>0</v>
      </c>
      <c r="BD127" s="98">
        <v>2</v>
      </c>
      <c r="BE127" s="98">
        <v>2</v>
      </c>
      <c r="BF127" s="98">
        <v>0</v>
      </c>
      <c r="BG127" s="98">
        <v>0</v>
      </c>
      <c r="BH127" s="98">
        <v>0</v>
      </c>
      <c r="BI127" s="98">
        <v>0</v>
      </c>
      <c r="BJ127" s="98">
        <v>0</v>
      </c>
      <c r="BK127" s="98">
        <v>0</v>
      </c>
      <c r="BL127" s="98">
        <v>0</v>
      </c>
      <c r="BM127" s="98">
        <v>0</v>
      </c>
      <c r="BN127" s="98">
        <v>0</v>
      </c>
      <c r="BO127" s="98">
        <v>0</v>
      </c>
      <c r="BP127" s="98">
        <v>0</v>
      </c>
      <c r="BQ127" s="98">
        <v>0</v>
      </c>
      <c r="BR127" s="98">
        <v>0</v>
      </c>
      <c r="BS127" s="98">
        <v>0</v>
      </c>
      <c r="BT127" s="98">
        <v>0</v>
      </c>
      <c r="BU127" s="98">
        <v>0</v>
      </c>
      <c r="BV127" s="98">
        <v>0</v>
      </c>
      <c r="BW127" s="98">
        <v>0</v>
      </c>
      <c r="BX127" s="98">
        <v>0</v>
      </c>
      <c r="BY127" s="98">
        <v>0</v>
      </c>
      <c r="BZ127" s="98">
        <v>2</v>
      </c>
      <c r="CA127" s="98">
        <v>0</v>
      </c>
      <c r="CB127" s="98">
        <v>0</v>
      </c>
      <c r="CC127" s="98">
        <v>0</v>
      </c>
      <c r="CD127" s="98">
        <v>5703</v>
      </c>
      <c r="CE127" s="98">
        <v>4303</v>
      </c>
      <c r="CF127" s="98">
        <v>0</v>
      </c>
      <c r="CG127" s="98">
        <v>65</v>
      </c>
      <c r="CH127" s="98">
        <v>15900</v>
      </c>
      <c r="CI127" s="96">
        <v>3.6401098901098901</v>
      </c>
      <c r="CJ127" s="97">
        <v>0.32500000000000001</v>
      </c>
      <c r="CK127" s="97">
        <v>7.5000000000000011E-2</v>
      </c>
      <c r="CL127" s="97">
        <v>0.41666666666666669</v>
      </c>
      <c r="CM127" s="97">
        <v>0.10500000000000001</v>
      </c>
      <c r="CN127" s="97">
        <v>0.25</v>
      </c>
      <c r="CO127" s="97">
        <v>0.41500000000000004</v>
      </c>
      <c r="CP127" s="97">
        <v>0.13</v>
      </c>
      <c r="CQ127" s="98">
        <v>2</v>
      </c>
      <c r="CR127" s="98">
        <v>1</v>
      </c>
      <c r="CS127" s="98">
        <v>1</v>
      </c>
      <c r="CT127" s="98">
        <v>0</v>
      </c>
      <c r="CU127" s="98">
        <v>1</v>
      </c>
      <c r="CV127" s="98">
        <v>0</v>
      </c>
      <c r="CW127" s="98">
        <v>0</v>
      </c>
      <c r="CX127" s="98">
        <v>1</v>
      </c>
      <c r="CY127" s="98">
        <v>2</v>
      </c>
      <c r="CZ127" s="98">
        <v>1</v>
      </c>
      <c r="DA127" s="98">
        <v>1</v>
      </c>
      <c r="DB127" s="98">
        <v>0</v>
      </c>
      <c r="DC127" s="98">
        <v>0</v>
      </c>
      <c r="DD127" s="98">
        <v>1</v>
      </c>
      <c r="DE127" s="98">
        <v>0</v>
      </c>
      <c r="DF127" s="98">
        <v>2</v>
      </c>
      <c r="DG127" s="98">
        <v>1</v>
      </c>
      <c r="DH127" s="98">
        <v>1</v>
      </c>
      <c r="DI127" s="98">
        <v>0</v>
      </c>
      <c r="DJ127" s="98">
        <v>0</v>
      </c>
      <c r="DK127" s="98">
        <v>2</v>
      </c>
      <c r="DL127" s="98">
        <v>1</v>
      </c>
      <c r="DM127" s="98">
        <v>0</v>
      </c>
      <c r="DN127" s="98">
        <v>1</v>
      </c>
      <c r="DO127" s="98">
        <v>2</v>
      </c>
      <c r="DP127" s="98">
        <v>1</v>
      </c>
      <c r="DQ127" s="98">
        <v>0</v>
      </c>
      <c r="DR127" s="98">
        <v>2</v>
      </c>
      <c r="DS127" s="98">
        <v>0</v>
      </c>
      <c r="DT127" s="98">
        <v>0</v>
      </c>
      <c r="DU127" s="98">
        <v>0</v>
      </c>
      <c r="DV127" s="98">
        <v>0</v>
      </c>
      <c r="DW127" s="98">
        <v>0</v>
      </c>
      <c r="DX127" s="98">
        <v>0</v>
      </c>
      <c r="DY127" s="98">
        <v>0</v>
      </c>
      <c r="DZ127" s="98">
        <v>0</v>
      </c>
      <c r="EA127" s="98">
        <v>0</v>
      </c>
      <c r="EB127" s="98">
        <v>0</v>
      </c>
      <c r="EC127" s="98">
        <v>1</v>
      </c>
      <c r="ED127" s="98">
        <v>3</v>
      </c>
      <c r="EE127" s="98">
        <v>1</v>
      </c>
      <c r="EF127" s="98">
        <v>3</v>
      </c>
      <c r="EG127" s="98">
        <v>0</v>
      </c>
      <c r="EH127" s="98">
        <v>4</v>
      </c>
      <c r="EI127" s="98">
        <v>0</v>
      </c>
      <c r="EJ127" s="98">
        <v>4</v>
      </c>
      <c r="EK127" s="98">
        <v>1</v>
      </c>
      <c r="EL127" s="98">
        <v>3</v>
      </c>
      <c r="EM127" s="98">
        <v>1</v>
      </c>
      <c r="EN127" s="98">
        <v>3</v>
      </c>
      <c r="EO127" s="98">
        <v>1</v>
      </c>
      <c r="EP127" s="98">
        <v>3</v>
      </c>
      <c r="EQ127" s="98">
        <v>1</v>
      </c>
      <c r="ER127" s="98">
        <v>3</v>
      </c>
      <c r="ES127" s="98">
        <v>1</v>
      </c>
      <c r="ET127" s="98">
        <v>3</v>
      </c>
      <c r="EU127" s="98">
        <v>0</v>
      </c>
      <c r="EV127" s="98">
        <v>4</v>
      </c>
      <c r="EW127" s="98">
        <v>0</v>
      </c>
      <c r="EX127" s="98">
        <v>3</v>
      </c>
      <c r="EY127" s="98">
        <v>6</v>
      </c>
      <c r="EZ127" s="98">
        <v>20</v>
      </c>
      <c r="FA127" s="98">
        <v>0</v>
      </c>
      <c r="FB127" s="98">
        <v>0</v>
      </c>
      <c r="FC127" s="98">
        <v>120</v>
      </c>
      <c r="FD127" s="98">
        <v>140</v>
      </c>
      <c r="FE127" s="98">
        <v>5</v>
      </c>
      <c r="FF127" s="98">
        <v>60</v>
      </c>
      <c r="FG127" s="98">
        <v>65</v>
      </c>
      <c r="FH127" s="98">
        <v>0</v>
      </c>
      <c r="FI127" s="98">
        <v>0</v>
      </c>
      <c r="FJ127" s="98">
        <v>9</v>
      </c>
      <c r="FK127" s="98">
        <v>7000</v>
      </c>
      <c r="FL127" s="98">
        <v>10550</v>
      </c>
      <c r="FM127" s="98">
        <v>30</v>
      </c>
      <c r="FN127" s="98">
        <v>769</v>
      </c>
      <c r="FO127" s="98">
        <v>1044</v>
      </c>
      <c r="FP127" s="98">
        <v>1</v>
      </c>
      <c r="FQ127" s="98">
        <v>484</v>
      </c>
      <c r="FR127" s="98">
        <v>0</v>
      </c>
      <c r="FS127" s="98">
        <v>0</v>
      </c>
      <c r="FT127" s="98">
        <v>0</v>
      </c>
      <c r="FU127" s="98">
        <v>0</v>
      </c>
      <c r="FV127" s="98">
        <v>1</v>
      </c>
      <c r="FW127" s="98">
        <v>1</v>
      </c>
    </row>
    <row r="128" spans="1:181" s="98" customFormat="1" ht="15" customHeight="1">
      <c r="A128" s="98" t="s">
        <v>8</v>
      </c>
      <c r="B128" s="98">
        <v>4</v>
      </c>
      <c r="O128" s="98">
        <v>1173</v>
      </c>
      <c r="P128" s="98">
        <v>2627</v>
      </c>
      <c r="Q128" s="98">
        <v>6</v>
      </c>
      <c r="R128" s="98">
        <v>206</v>
      </c>
      <c r="S128" s="98">
        <v>41</v>
      </c>
      <c r="T128" s="98">
        <v>2355</v>
      </c>
      <c r="U128" s="98">
        <v>1151958</v>
      </c>
      <c r="V128" s="98">
        <v>5262</v>
      </c>
      <c r="W128" s="98">
        <v>7675</v>
      </c>
      <c r="X128" s="98">
        <v>0</v>
      </c>
      <c r="Y128" s="98">
        <v>13940</v>
      </c>
      <c r="Z128" s="98">
        <v>0</v>
      </c>
      <c r="AA128" s="98">
        <v>95196</v>
      </c>
      <c r="AB128" s="98">
        <v>36421</v>
      </c>
      <c r="AC128" s="98">
        <v>0</v>
      </c>
      <c r="AD128" s="98">
        <v>3</v>
      </c>
      <c r="AE128" s="98">
        <v>0</v>
      </c>
      <c r="AF128" s="98">
        <v>1</v>
      </c>
      <c r="AG128" s="98">
        <v>37</v>
      </c>
      <c r="AH128" s="98">
        <v>0</v>
      </c>
      <c r="AI128" s="98">
        <v>0</v>
      </c>
      <c r="AJ128" s="98">
        <v>0</v>
      </c>
      <c r="AK128" s="98">
        <v>0</v>
      </c>
      <c r="AL128" s="98">
        <v>50</v>
      </c>
      <c r="AM128" s="98">
        <v>0</v>
      </c>
      <c r="AN128" s="98">
        <v>36371</v>
      </c>
      <c r="AO128" s="98">
        <v>0</v>
      </c>
      <c r="AP128" s="98">
        <v>0</v>
      </c>
      <c r="AQ128" s="98">
        <v>0</v>
      </c>
      <c r="AR128" s="98">
        <v>0</v>
      </c>
      <c r="AS128" s="98">
        <v>0</v>
      </c>
      <c r="AT128" s="98">
        <v>0</v>
      </c>
      <c r="AU128" s="98">
        <v>0</v>
      </c>
      <c r="AV128" s="98">
        <v>331</v>
      </c>
      <c r="AW128" s="98">
        <v>417</v>
      </c>
      <c r="AX128" s="98">
        <v>0</v>
      </c>
      <c r="AY128" s="98">
        <v>0</v>
      </c>
      <c r="AZ128" s="98">
        <v>0</v>
      </c>
      <c r="BA128" s="98">
        <v>0</v>
      </c>
      <c r="BB128" s="98">
        <v>0</v>
      </c>
      <c r="BC128" s="98">
        <v>0</v>
      </c>
      <c r="BD128" s="98">
        <v>1003</v>
      </c>
      <c r="BE128" s="98">
        <v>730</v>
      </c>
      <c r="BF128" s="98">
        <v>0</v>
      </c>
      <c r="BG128" s="98">
        <v>0</v>
      </c>
      <c r="BH128" s="98">
        <v>0</v>
      </c>
      <c r="BI128" s="98">
        <v>0</v>
      </c>
      <c r="BJ128" s="98">
        <v>0</v>
      </c>
      <c r="BK128" s="98">
        <v>0</v>
      </c>
      <c r="BL128" s="98">
        <v>0</v>
      </c>
      <c r="BM128" s="98">
        <v>0</v>
      </c>
      <c r="BN128" s="98">
        <v>0</v>
      </c>
      <c r="BO128" s="98">
        <v>0</v>
      </c>
      <c r="BP128" s="98">
        <v>0</v>
      </c>
      <c r="BQ128" s="98">
        <v>0</v>
      </c>
      <c r="BR128" s="98">
        <v>0</v>
      </c>
      <c r="BS128" s="98">
        <v>0</v>
      </c>
      <c r="BT128" s="98">
        <v>0</v>
      </c>
      <c r="BU128" s="98">
        <v>0</v>
      </c>
      <c r="BV128" s="98">
        <v>0</v>
      </c>
      <c r="BW128" s="98">
        <v>0</v>
      </c>
      <c r="BX128" s="98">
        <v>0</v>
      </c>
      <c r="BY128" s="98">
        <v>0</v>
      </c>
      <c r="BZ128" s="98">
        <v>0</v>
      </c>
      <c r="CA128" s="98">
        <v>0</v>
      </c>
      <c r="CB128" s="98">
        <v>154</v>
      </c>
      <c r="CC128" s="98">
        <v>195</v>
      </c>
      <c r="CD128" s="98">
        <v>1230</v>
      </c>
      <c r="CE128" s="98">
        <v>855</v>
      </c>
      <c r="CF128" s="98">
        <v>30</v>
      </c>
      <c r="CG128" s="98">
        <v>55</v>
      </c>
      <c r="CH128" s="98">
        <v>6255</v>
      </c>
      <c r="CI128" s="96">
        <v>6.8736263736263732</v>
      </c>
      <c r="CJ128" s="97">
        <v>0.34250000000000003</v>
      </c>
      <c r="CK128" s="97">
        <v>0.26666666666666666</v>
      </c>
      <c r="CL128" s="97">
        <v>0.56666666666666665</v>
      </c>
      <c r="CM128" s="97">
        <v>0.21666666666666667</v>
      </c>
      <c r="CN128" s="97">
        <v>0.17749999999999999</v>
      </c>
      <c r="CO128" s="97">
        <v>0.61</v>
      </c>
      <c r="CP128" s="97">
        <v>0.125</v>
      </c>
      <c r="CQ128" s="98">
        <v>3</v>
      </c>
      <c r="CR128" s="98">
        <v>1</v>
      </c>
      <c r="CS128" s="98">
        <v>2</v>
      </c>
      <c r="CT128" s="98">
        <v>0</v>
      </c>
      <c r="CU128" s="98">
        <v>2</v>
      </c>
      <c r="CV128" s="98">
        <v>1</v>
      </c>
      <c r="CW128" s="98">
        <v>0</v>
      </c>
      <c r="CX128" s="98">
        <v>1</v>
      </c>
      <c r="CY128" s="98">
        <v>0</v>
      </c>
      <c r="CZ128" s="98">
        <v>0</v>
      </c>
      <c r="DA128" s="98">
        <v>0</v>
      </c>
      <c r="DB128" s="98">
        <v>1</v>
      </c>
      <c r="DC128" s="98">
        <v>3</v>
      </c>
      <c r="DD128" s="98">
        <v>0</v>
      </c>
      <c r="DE128" s="98">
        <v>0</v>
      </c>
      <c r="DF128" s="98">
        <v>0</v>
      </c>
      <c r="DG128" s="98">
        <v>1</v>
      </c>
      <c r="DH128" s="98">
        <v>0</v>
      </c>
      <c r="DI128" s="98">
        <v>0</v>
      </c>
      <c r="DJ128" s="98">
        <v>0</v>
      </c>
      <c r="DK128" s="98">
        <v>4</v>
      </c>
      <c r="DL128" s="98">
        <v>0</v>
      </c>
      <c r="DM128" s="98">
        <v>0</v>
      </c>
      <c r="DN128" s="98">
        <v>0</v>
      </c>
      <c r="DO128" s="98">
        <v>2</v>
      </c>
      <c r="DP128" s="98">
        <v>0</v>
      </c>
      <c r="DQ128" s="98">
        <v>0</v>
      </c>
      <c r="DR128" s="98">
        <v>0</v>
      </c>
      <c r="DS128" s="98">
        <v>0</v>
      </c>
      <c r="DT128" s="98">
        <v>0</v>
      </c>
      <c r="DU128" s="98">
        <v>0</v>
      </c>
      <c r="DV128" s="98">
        <v>1</v>
      </c>
      <c r="DW128" s="98">
        <v>1</v>
      </c>
      <c r="DX128" s="98">
        <v>0</v>
      </c>
      <c r="DY128" s="98">
        <v>0</v>
      </c>
      <c r="DZ128" s="98">
        <v>0</v>
      </c>
      <c r="EA128" s="98">
        <v>0</v>
      </c>
      <c r="EB128" s="98">
        <v>0</v>
      </c>
      <c r="EC128" s="98">
        <v>0</v>
      </c>
      <c r="ED128" s="98">
        <v>4</v>
      </c>
      <c r="EE128" s="98">
        <v>0</v>
      </c>
      <c r="EF128" s="98">
        <v>4</v>
      </c>
      <c r="EG128" s="98">
        <v>0</v>
      </c>
      <c r="EH128" s="98">
        <v>4</v>
      </c>
      <c r="EI128" s="98">
        <v>0</v>
      </c>
      <c r="EJ128" s="98">
        <v>4</v>
      </c>
      <c r="EK128" s="98">
        <v>1</v>
      </c>
      <c r="EL128" s="98">
        <v>3</v>
      </c>
      <c r="EM128" s="98">
        <v>1</v>
      </c>
      <c r="EN128" s="98">
        <v>3</v>
      </c>
      <c r="EO128" s="98">
        <v>0</v>
      </c>
      <c r="EP128" s="98">
        <v>4</v>
      </c>
      <c r="EQ128" s="98">
        <v>1</v>
      </c>
      <c r="ER128" s="98">
        <v>3</v>
      </c>
      <c r="ES128" s="98">
        <v>0</v>
      </c>
      <c r="ET128" s="98">
        <v>4</v>
      </c>
      <c r="EU128" s="98">
        <v>0</v>
      </c>
      <c r="EV128" s="98">
        <v>4</v>
      </c>
      <c r="EW128" s="98">
        <v>0</v>
      </c>
      <c r="EX128" s="98">
        <v>4</v>
      </c>
      <c r="EY128" s="98">
        <v>0</v>
      </c>
      <c r="EZ128" s="98">
        <v>0</v>
      </c>
      <c r="FA128" s="98">
        <v>0</v>
      </c>
      <c r="FB128" s="98">
        <v>0</v>
      </c>
      <c r="FC128" s="98">
        <v>1</v>
      </c>
      <c r="FD128" s="98">
        <v>55</v>
      </c>
      <c r="FE128" s="98">
        <v>0</v>
      </c>
      <c r="FF128" s="98">
        <v>15</v>
      </c>
      <c r="FG128" s="98">
        <v>0</v>
      </c>
      <c r="FH128" s="98">
        <v>0</v>
      </c>
      <c r="FI128" s="98">
        <v>0</v>
      </c>
      <c r="FJ128" s="98">
        <v>0</v>
      </c>
      <c r="FK128" s="98">
        <v>0</v>
      </c>
      <c r="FL128" s="98">
        <v>0</v>
      </c>
      <c r="FM128" s="98">
        <v>0</v>
      </c>
      <c r="FN128" s="98">
        <v>0</v>
      </c>
      <c r="FO128" s="98">
        <v>0</v>
      </c>
      <c r="FP128" s="98">
        <v>0</v>
      </c>
      <c r="FQ128" s="98">
        <v>0</v>
      </c>
      <c r="FR128" s="98">
        <v>0</v>
      </c>
      <c r="FS128" s="98">
        <v>0</v>
      </c>
      <c r="FT128" s="98">
        <v>0</v>
      </c>
      <c r="FU128" s="98">
        <v>0</v>
      </c>
      <c r="FV128" s="98">
        <v>0</v>
      </c>
      <c r="FW128" s="98">
        <v>0</v>
      </c>
    </row>
    <row r="129" spans="1:179" s="98" customFormat="1" ht="15" customHeight="1">
      <c r="A129" s="98" t="s">
        <v>9</v>
      </c>
      <c r="B129" s="98">
        <v>45</v>
      </c>
      <c r="O129" s="98">
        <v>2426</v>
      </c>
      <c r="P129" s="98">
        <v>21419</v>
      </c>
      <c r="Q129" s="98">
        <v>158</v>
      </c>
      <c r="R129" s="98">
        <v>59</v>
      </c>
      <c r="S129" s="98">
        <v>5030</v>
      </c>
      <c r="T129" s="98">
        <v>67380</v>
      </c>
      <c r="U129" s="98">
        <v>421680</v>
      </c>
      <c r="V129" s="98">
        <v>71998</v>
      </c>
      <c r="W129" s="98">
        <v>49835</v>
      </c>
      <c r="X129" s="98">
        <v>13035</v>
      </c>
      <c r="Y129" s="98">
        <v>148347</v>
      </c>
      <c r="Z129" s="98">
        <v>3333</v>
      </c>
      <c r="AA129" s="98">
        <v>22920</v>
      </c>
      <c r="AB129" s="98">
        <v>36934</v>
      </c>
      <c r="AC129" s="98">
        <v>7616551</v>
      </c>
      <c r="AD129" s="98">
        <v>10</v>
      </c>
      <c r="AE129" s="98">
        <v>55</v>
      </c>
      <c r="AF129" s="98">
        <v>4</v>
      </c>
      <c r="AG129" s="98">
        <v>4961</v>
      </c>
      <c r="AH129" s="98">
        <v>0</v>
      </c>
      <c r="AI129" s="98">
        <v>2409000</v>
      </c>
      <c r="AJ129" s="98">
        <v>0</v>
      </c>
      <c r="AK129" s="98">
        <v>3766040</v>
      </c>
      <c r="AL129" s="98">
        <v>95</v>
      </c>
      <c r="AM129" s="98">
        <v>20</v>
      </c>
      <c r="AN129" s="98">
        <v>36839</v>
      </c>
      <c r="AO129" s="98">
        <v>1441491</v>
      </c>
      <c r="AP129" s="98">
        <v>607</v>
      </c>
      <c r="AQ129" s="98">
        <v>2</v>
      </c>
      <c r="AR129" s="98">
        <v>0</v>
      </c>
      <c r="AS129" s="98">
        <v>24</v>
      </c>
      <c r="AT129" s="98">
        <v>151</v>
      </c>
      <c r="AU129" s="98">
        <v>23</v>
      </c>
      <c r="AV129" s="98">
        <v>1753</v>
      </c>
      <c r="AW129" s="98">
        <v>179</v>
      </c>
      <c r="AX129" s="98">
        <v>0</v>
      </c>
      <c r="AY129" s="98">
        <v>0</v>
      </c>
      <c r="AZ129" s="98">
        <v>0</v>
      </c>
      <c r="BA129" s="98">
        <v>1</v>
      </c>
      <c r="BB129" s="98">
        <v>57</v>
      </c>
      <c r="BC129" s="98">
        <v>1260</v>
      </c>
      <c r="BD129" s="98">
        <v>5640</v>
      </c>
      <c r="BE129" s="98">
        <v>1242</v>
      </c>
      <c r="BF129" s="98">
        <v>0</v>
      </c>
      <c r="BG129" s="98">
        <v>0</v>
      </c>
      <c r="BH129" s="98">
        <v>0</v>
      </c>
      <c r="BI129" s="98">
        <v>3</v>
      </c>
      <c r="BJ129" s="98">
        <v>8</v>
      </c>
      <c r="BK129" s="98">
        <v>8</v>
      </c>
      <c r="BL129" s="98">
        <v>17</v>
      </c>
      <c r="BM129" s="98">
        <v>5</v>
      </c>
      <c r="BN129" s="98">
        <v>0</v>
      </c>
      <c r="BO129" s="98">
        <v>0</v>
      </c>
      <c r="BP129" s="98">
        <v>0</v>
      </c>
      <c r="BQ129" s="98">
        <v>0</v>
      </c>
      <c r="BR129" s="98">
        <v>0</v>
      </c>
      <c r="BS129" s="98">
        <v>0</v>
      </c>
      <c r="BT129" s="98">
        <v>0</v>
      </c>
      <c r="BU129" s="98">
        <v>22</v>
      </c>
      <c r="BV129" s="98">
        <v>0</v>
      </c>
      <c r="BW129" s="98">
        <v>0</v>
      </c>
      <c r="BX129" s="98">
        <v>0</v>
      </c>
      <c r="BY129" s="98">
        <v>0</v>
      </c>
      <c r="BZ129" s="98">
        <v>0</v>
      </c>
      <c r="CA129" s="98">
        <v>0</v>
      </c>
      <c r="CB129" s="98">
        <v>3</v>
      </c>
      <c r="CC129" s="98">
        <v>33</v>
      </c>
      <c r="CD129" s="98">
        <v>24524</v>
      </c>
      <c r="CE129" s="98">
        <v>16018</v>
      </c>
      <c r="CF129" s="98">
        <v>1859</v>
      </c>
      <c r="CG129" s="98">
        <v>2242</v>
      </c>
      <c r="CH129" s="98">
        <v>88798.58</v>
      </c>
      <c r="CI129" s="96">
        <v>4.8630109529025196</v>
      </c>
      <c r="CJ129" s="97">
        <v>0.29333333333333322</v>
      </c>
      <c r="CK129" s="97">
        <v>0.21593750000000003</v>
      </c>
      <c r="CL129" s="97">
        <v>0.3953846153846155</v>
      </c>
      <c r="CM129" s="97">
        <v>0.11833333333333336</v>
      </c>
      <c r="CN129" s="97">
        <v>0.20045454545454547</v>
      </c>
      <c r="CO129" s="97">
        <v>0.48939393939393933</v>
      </c>
      <c r="CP129" s="97">
        <v>0.22142857142857145</v>
      </c>
      <c r="CQ129" s="98">
        <v>25</v>
      </c>
      <c r="CR129" s="98">
        <v>5</v>
      </c>
      <c r="CS129" s="98">
        <v>11</v>
      </c>
      <c r="CT129" s="98">
        <v>8</v>
      </c>
      <c r="CU129" s="98">
        <v>26</v>
      </c>
      <c r="CV129" s="98">
        <v>7</v>
      </c>
      <c r="CW129" s="98">
        <v>6</v>
      </c>
      <c r="CX129" s="98">
        <v>0</v>
      </c>
      <c r="CY129" s="98">
        <v>9</v>
      </c>
      <c r="CZ129" s="98">
        <v>4</v>
      </c>
      <c r="DA129" s="98">
        <v>0</v>
      </c>
      <c r="DB129" s="98">
        <v>10</v>
      </c>
      <c r="DC129" s="98">
        <v>19</v>
      </c>
      <c r="DD129" s="98">
        <v>4</v>
      </c>
      <c r="DE129" s="98">
        <v>7</v>
      </c>
      <c r="DF129" s="98">
        <v>12</v>
      </c>
      <c r="DG129" s="98">
        <v>4</v>
      </c>
      <c r="DH129" s="98">
        <v>2</v>
      </c>
      <c r="DI129" s="98">
        <v>2</v>
      </c>
      <c r="DJ129" s="98">
        <v>4</v>
      </c>
      <c r="DK129" s="98">
        <v>21</v>
      </c>
      <c r="DL129" s="98">
        <v>3</v>
      </c>
      <c r="DM129" s="98">
        <v>5</v>
      </c>
      <c r="DN129" s="98">
        <v>5</v>
      </c>
      <c r="DO129" s="98">
        <v>20</v>
      </c>
      <c r="DP129" s="98">
        <v>3</v>
      </c>
      <c r="DQ129" s="98">
        <v>3</v>
      </c>
      <c r="DR129" s="98">
        <v>4</v>
      </c>
      <c r="DS129" s="98">
        <v>5</v>
      </c>
      <c r="DT129" s="98">
        <v>5</v>
      </c>
      <c r="DU129" s="98">
        <v>9</v>
      </c>
      <c r="DV129" s="98">
        <v>1</v>
      </c>
      <c r="DW129" s="98">
        <v>1</v>
      </c>
      <c r="DX129" s="98">
        <v>0</v>
      </c>
      <c r="DY129" s="98">
        <v>553</v>
      </c>
      <c r="DZ129" s="98">
        <v>263</v>
      </c>
      <c r="EA129" s="98">
        <v>150</v>
      </c>
      <c r="EB129" s="98">
        <v>0</v>
      </c>
      <c r="EC129" s="98">
        <v>5</v>
      </c>
      <c r="ED129" s="98">
        <v>40</v>
      </c>
      <c r="EE129" s="98">
        <v>8</v>
      </c>
      <c r="EF129" s="98">
        <v>37</v>
      </c>
      <c r="EG129" s="98">
        <v>1</v>
      </c>
      <c r="EH129" s="98">
        <v>44</v>
      </c>
      <c r="EI129" s="98">
        <v>1</v>
      </c>
      <c r="EJ129" s="98">
        <v>44</v>
      </c>
      <c r="EK129" s="98">
        <v>9</v>
      </c>
      <c r="EL129" s="98">
        <v>36</v>
      </c>
      <c r="EM129" s="98">
        <v>6</v>
      </c>
      <c r="EN129" s="98">
        <v>39</v>
      </c>
      <c r="EO129" s="98">
        <v>3</v>
      </c>
      <c r="EP129" s="98">
        <v>42</v>
      </c>
      <c r="EQ129" s="98">
        <v>8</v>
      </c>
      <c r="ER129" s="98">
        <v>37</v>
      </c>
      <c r="ES129" s="98">
        <v>6</v>
      </c>
      <c r="ET129" s="98">
        <v>39</v>
      </c>
      <c r="EU129" s="98">
        <v>6</v>
      </c>
      <c r="EV129" s="98">
        <v>39</v>
      </c>
      <c r="EW129" s="98">
        <v>2</v>
      </c>
      <c r="EX129" s="98">
        <v>43</v>
      </c>
      <c r="EY129" s="98">
        <v>65</v>
      </c>
      <c r="EZ129" s="98">
        <v>2337</v>
      </c>
      <c r="FA129" s="98">
        <v>25</v>
      </c>
      <c r="FB129" s="98">
        <v>1</v>
      </c>
      <c r="FC129" s="98">
        <v>703</v>
      </c>
      <c r="FD129" s="98">
        <v>2106</v>
      </c>
      <c r="FE129" s="98">
        <v>3373</v>
      </c>
      <c r="FF129" s="98">
        <v>585</v>
      </c>
      <c r="FG129" s="98">
        <v>58</v>
      </c>
      <c r="FH129" s="98">
        <v>43</v>
      </c>
      <c r="FI129" s="98">
        <v>7199</v>
      </c>
      <c r="FJ129" s="98">
        <v>8</v>
      </c>
      <c r="FK129" s="98">
        <v>5288</v>
      </c>
      <c r="FL129" s="98">
        <v>10750</v>
      </c>
      <c r="FM129" s="98">
        <v>21</v>
      </c>
      <c r="FN129" s="98">
        <v>750</v>
      </c>
      <c r="FO129" s="98">
        <v>1000</v>
      </c>
      <c r="FP129" s="98">
        <v>4</v>
      </c>
      <c r="FQ129" s="98">
        <v>1148</v>
      </c>
      <c r="FR129" s="98">
        <v>0</v>
      </c>
      <c r="FS129" s="98">
        <v>0</v>
      </c>
      <c r="FT129" s="98">
        <v>0</v>
      </c>
      <c r="FU129" s="98">
        <v>0</v>
      </c>
      <c r="FV129" s="98">
        <v>2</v>
      </c>
      <c r="FW129" s="98">
        <v>1</v>
      </c>
    </row>
    <row r="130" spans="1:179" s="98" customFormat="1" ht="15" customHeight="1">
      <c r="A130" s="98" t="s">
        <v>10</v>
      </c>
      <c r="B130" s="98">
        <v>47</v>
      </c>
      <c r="O130" s="98">
        <v>4622</v>
      </c>
      <c r="P130" s="98">
        <v>27731</v>
      </c>
      <c r="Q130" s="98">
        <v>357</v>
      </c>
      <c r="R130" s="98">
        <v>655</v>
      </c>
      <c r="S130" s="98">
        <v>11968</v>
      </c>
      <c r="T130" s="98">
        <v>249312</v>
      </c>
      <c r="U130" s="98">
        <v>1274351</v>
      </c>
      <c r="V130" s="98">
        <v>297162</v>
      </c>
      <c r="W130" s="98">
        <v>552648</v>
      </c>
      <c r="X130" s="98">
        <v>88335</v>
      </c>
      <c r="Y130" s="98">
        <v>187014</v>
      </c>
      <c r="Z130" s="98">
        <v>104931</v>
      </c>
      <c r="AA130" s="98">
        <v>367439</v>
      </c>
      <c r="AB130" s="98">
        <v>3973409</v>
      </c>
      <c r="AC130" s="98">
        <v>16723064</v>
      </c>
      <c r="AD130" s="98">
        <v>325</v>
      </c>
      <c r="AE130" s="98">
        <v>95</v>
      </c>
      <c r="AF130" s="98">
        <v>61</v>
      </c>
      <c r="AG130" s="98">
        <v>11486</v>
      </c>
      <c r="AH130" s="98">
        <v>250100</v>
      </c>
      <c r="AI130" s="98">
        <v>2870000</v>
      </c>
      <c r="AJ130" s="98">
        <v>155100</v>
      </c>
      <c r="AK130" s="98">
        <v>9124220</v>
      </c>
      <c r="AL130" s="98">
        <v>4176</v>
      </c>
      <c r="AM130" s="98">
        <v>744</v>
      </c>
      <c r="AN130" s="98">
        <v>3558533</v>
      </c>
      <c r="AO130" s="98">
        <v>4730100</v>
      </c>
      <c r="AP130" s="98">
        <v>356</v>
      </c>
      <c r="AQ130" s="98">
        <v>374</v>
      </c>
      <c r="AR130" s="98">
        <v>5</v>
      </c>
      <c r="AS130" s="98">
        <v>376</v>
      </c>
      <c r="AT130" s="98">
        <v>1331</v>
      </c>
      <c r="AU130" s="98">
        <v>166</v>
      </c>
      <c r="AV130" s="98">
        <v>10629</v>
      </c>
      <c r="AW130" s="98">
        <v>1181</v>
      </c>
      <c r="AX130" s="98">
        <v>6790</v>
      </c>
      <c r="AY130" s="98">
        <v>26</v>
      </c>
      <c r="AZ130" s="98">
        <v>0</v>
      </c>
      <c r="BA130" s="98">
        <v>27</v>
      </c>
      <c r="BB130" s="98">
        <v>2493</v>
      </c>
      <c r="BC130" s="98">
        <v>42</v>
      </c>
      <c r="BD130" s="98">
        <v>13583</v>
      </c>
      <c r="BE130" s="98">
        <v>7056</v>
      </c>
      <c r="BF130" s="98">
        <v>55</v>
      </c>
      <c r="BG130" s="98">
        <v>15</v>
      </c>
      <c r="BH130" s="98">
        <v>0</v>
      </c>
      <c r="BI130" s="98">
        <v>15</v>
      </c>
      <c r="BJ130" s="98">
        <v>63</v>
      </c>
      <c r="BK130" s="98">
        <v>32</v>
      </c>
      <c r="BL130" s="98">
        <v>169</v>
      </c>
      <c r="BM130" s="98">
        <v>137</v>
      </c>
      <c r="BN130" s="98">
        <v>15</v>
      </c>
      <c r="BO130" s="98">
        <v>0</v>
      </c>
      <c r="BP130" s="98">
        <v>0</v>
      </c>
      <c r="BQ130" s="98">
        <v>2</v>
      </c>
      <c r="BR130" s="98">
        <v>0</v>
      </c>
      <c r="BS130" s="98">
        <v>0</v>
      </c>
      <c r="BT130" s="98">
        <v>1</v>
      </c>
      <c r="BU130" s="98">
        <v>0</v>
      </c>
      <c r="BV130" s="98">
        <v>12</v>
      </c>
      <c r="BW130" s="98">
        <v>17</v>
      </c>
      <c r="BX130" s="98">
        <v>0</v>
      </c>
      <c r="BY130" s="98">
        <v>16</v>
      </c>
      <c r="BZ130" s="98">
        <v>22</v>
      </c>
      <c r="CA130" s="98">
        <v>18</v>
      </c>
      <c r="CB130" s="98">
        <v>306</v>
      </c>
      <c r="CC130" s="98">
        <v>254</v>
      </c>
      <c r="CD130" s="98">
        <v>235674</v>
      </c>
      <c r="CE130" s="98">
        <v>107372.76000000001</v>
      </c>
      <c r="CF130" s="98">
        <v>32934</v>
      </c>
      <c r="CG130" s="98">
        <v>31265.239999999998</v>
      </c>
      <c r="CH130" s="98">
        <v>1425515.18</v>
      </c>
      <c r="CI130" s="96">
        <v>10.282283212394869</v>
      </c>
      <c r="CJ130" s="97">
        <v>0.22866666666666663</v>
      </c>
      <c r="CK130" s="97">
        <v>0.14272000000000001</v>
      </c>
      <c r="CL130" s="97">
        <v>0.50228571428571422</v>
      </c>
      <c r="CM130" s="97">
        <v>0.13850434782608698</v>
      </c>
      <c r="CN130" s="97">
        <v>0.21999999999999997</v>
      </c>
      <c r="CO130" s="97">
        <v>0.47959999999999992</v>
      </c>
      <c r="CP130" s="97">
        <v>8.666666666666667E-2</v>
      </c>
      <c r="CQ130" s="98">
        <v>29</v>
      </c>
      <c r="CR130" s="98">
        <v>10</v>
      </c>
      <c r="CS130" s="98">
        <v>19</v>
      </c>
      <c r="CT130" s="98">
        <v>8</v>
      </c>
      <c r="CU130" s="98">
        <v>25</v>
      </c>
      <c r="CV130" s="98">
        <v>9</v>
      </c>
      <c r="CW130" s="98">
        <v>7</v>
      </c>
      <c r="CX130" s="98">
        <v>7</v>
      </c>
      <c r="CY130" s="98">
        <v>16</v>
      </c>
      <c r="CZ130" s="98">
        <v>6</v>
      </c>
      <c r="DA130" s="98">
        <v>2</v>
      </c>
      <c r="DB130" s="98">
        <v>6</v>
      </c>
      <c r="DC130" s="98">
        <v>21</v>
      </c>
      <c r="DD130" s="98">
        <v>6</v>
      </c>
      <c r="DE130" s="98">
        <v>4</v>
      </c>
      <c r="DF130" s="98">
        <v>11</v>
      </c>
      <c r="DG130" s="98">
        <v>4</v>
      </c>
      <c r="DH130" s="98">
        <v>8</v>
      </c>
      <c r="DI130" s="98">
        <v>0</v>
      </c>
      <c r="DJ130" s="98">
        <v>6</v>
      </c>
      <c r="DK130" s="98">
        <v>20</v>
      </c>
      <c r="DL130" s="98">
        <v>3</v>
      </c>
      <c r="DM130" s="98">
        <v>13</v>
      </c>
      <c r="DN130" s="98">
        <v>1</v>
      </c>
      <c r="DO130" s="98">
        <v>18</v>
      </c>
      <c r="DP130" s="98">
        <v>3</v>
      </c>
      <c r="DQ130" s="98">
        <v>8</v>
      </c>
      <c r="DR130" s="98">
        <v>7</v>
      </c>
      <c r="DS130" s="98">
        <v>10</v>
      </c>
      <c r="DT130" s="98">
        <v>6</v>
      </c>
      <c r="DU130" s="98">
        <v>9</v>
      </c>
      <c r="DV130" s="98">
        <v>5</v>
      </c>
      <c r="DW130" s="98">
        <v>6</v>
      </c>
      <c r="DX130" s="98">
        <v>3</v>
      </c>
      <c r="DY130" s="98">
        <v>2044</v>
      </c>
      <c r="DZ130" s="98">
        <v>326</v>
      </c>
      <c r="EA130" s="98">
        <v>221</v>
      </c>
      <c r="EB130" s="98">
        <v>532</v>
      </c>
      <c r="EC130" s="98">
        <v>7</v>
      </c>
      <c r="ED130" s="98">
        <v>36</v>
      </c>
      <c r="EE130" s="98">
        <v>14</v>
      </c>
      <c r="EF130" s="98">
        <v>29</v>
      </c>
      <c r="EG130" s="98">
        <v>6</v>
      </c>
      <c r="EH130" s="98">
        <v>37</v>
      </c>
      <c r="EI130" s="98">
        <v>5</v>
      </c>
      <c r="EJ130" s="98">
        <v>38</v>
      </c>
      <c r="EK130" s="98">
        <v>11</v>
      </c>
      <c r="EL130" s="98">
        <v>32</v>
      </c>
      <c r="EM130" s="98">
        <v>14</v>
      </c>
      <c r="EN130" s="98">
        <v>29</v>
      </c>
      <c r="EO130" s="98">
        <v>6</v>
      </c>
      <c r="EP130" s="98">
        <v>37</v>
      </c>
      <c r="EQ130" s="98">
        <v>13</v>
      </c>
      <c r="ER130" s="98">
        <v>30</v>
      </c>
      <c r="ES130" s="98">
        <v>7</v>
      </c>
      <c r="ET130" s="98">
        <v>36</v>
      </c>
      <c r="EU130" s="98">
        <v>5</v>
      </c>
      <c r="EV130" s="98">
        <v>38</v>
      </c>
      <c r="EW130" s="98">
        <v>2</v>
      </c>
      <c r="EX130" s="98">
        <v>40</v>
      </c>
      <c r="EY130" s="98">
        <v>50</v>
      </c>
      <c r="EZ130" s="98">
        <v>3748</v>
      </c>
      <c r="FA130" s="98">
        <v>11716</v>
      </c>
      <c r="FB130" s="98">
        <v>77</v>
      </c>
      <c r="FC130" s="98">
        <v>279</v>
      </c>
      <c r="FD130" s="98">
        <v>1390</v>
      </c>
      <c r="FE130" s="98">
        <v>5111</v>
      </c>
      <c r="FF130" s="98">
        <v>2434</v>
      </c>
      <c r="FG130" s="98">
        <v>1187</v>
      </c>
      <c r="FH130" s="98">
        <v>165</v>
      </c>
      <c r="FI130" s="98">
        <v>0</v>
      </c>
      <c r="FJ130" s="98">
        <v>7</v>
      </c>
      <c r="FK130" s="98">
        <v>4000</v>
      </c>
      <c r="FL130" s="98">
        <v>6600</v>
      </c>
      <c r="FM130" s="98">
        <v>15</v>
      </c>
      <c r="FN130" s="98">
        <v>19</v>
      </c>
      <c r="FO130" s="98">
        <v>50</v>
      </c>
      <c r="FP130" s="98">
        <v>1</v>
      </c>
      <c r="FQ130" s="98">
        <v>484</v>
      </c>
      <c r="FR130" s="98">
        <v>0</v>
      </c>
      <c r="FS130" s="98">
        <v>0</v>
      </c>
      <c r="FT130" s="98">
        <v>0</v>
      </c>
      <c r="FU130" s="98">
        <v>0</v>
      </c>
      <c r="FV130" s="98">
        <v>1</v>
      </c>
      <c r="FW130" s="98">
        <v>1</v>
      </c>
    </row>
    <row r="131" spans="1:179" s="98" customFormat="1" ht="15" customHeight="1">
      <c r="A131" s="98" t="s">
        <v>11</v>
      </c>
      <c r="B131" s="98">
        <v>10</v>
      </c>
      <c r="O131" s="98">
        <v>1856</v>
      </c>
      <c r="P131" s="98">
        <v>9755</v>
      </c>
      <c r="Q131" s="98">
        <v>100</v>
      </c>
      <c r="R131" s="98">
        <v>364</v>
      </c>
      <c r="S131" s="98">
        <v>78624</v>
      </c>
      <c r="T131" s="98">
        <v>508764</v>
      </c>
      <c r="U131" s="98">
        <v>97100</v>
      </c>
      <c r="V131" s="98">
        <v>129838</v>
      </c>
      <c r="W131" s="98">
        <v>129930</v>
      </c>
      <c r="X131" s="98">
        <v>53188</v>
      </c>
      <c r="Y131" s="98">
        <v>1126500</v>
      </c>
      <c r="Z131" s="98">
        <v>60478</v>
      </c>
      <c r="AA131" s="98">
        <v>96426</v>
      </c>
      <c r="AB131" s="98">
        <v>30868542</v>
      </c>
      <c r="AC131" s="98">
        <v>34438580</v>
      </c>
      <c r="AD131" s="98">
        <v>31</v>
      </c>
      <c r="AE131" s="98">
        <v>378</v>
      </c>
      <c r="AF131" s="98">
        <v>520</v>
      </c>
      <c r="AG131" s="98">
        <v>77700</v>
      </c>
      <c r="AH131" s="98">
        <v>2296400</v>
      </c>
      <c r="AI131" s="98">
        <v>20356000</v>
      </c>
      <c r="AJ131" s="98">
        <v>6852592</v>
      </c>
      <c r="AK131" s="98">
        <v>12852580</v>
      </c>
      <c r="AL131" s="98">
        <v>15389</v>
      </c>
      <c r="AM131" s="98">
        <v>0</v>
      </c>
      <c r="AN131" s="98">
        <v>21704330</v>
      </c>
      <c r="AO131" s="98">
        <v>1230000</v>
      </c>
      <c r="AP131" s="98">
        <v>19</v>
      </c>
      <c r="AQ131" s="98">
        <v>11</v>
      </c>
      <c r="AR131" s="98">
        <v>2</v>
      </c>
      <c r="AS131" s="98">
        <v>22</v>
      </c>
      <c r="AT131" s="98">
        <v>1494</v>
      </c>
      <c r="AU131" s="98">
        <v>396</v>
      </c>
      <c r="AV131" s="98">
        <v>1800</v>
      </c>
      <c r="AW131" s="98">
        <v>22</v>
      </c>
      <c r="AX131" s="98">
        <v>0</v>
      </c>
      <c r="AY131" s="98">
        <v>100</v>
      </c>
      <c r="AZ131" s="98">
        <v>0</v>
      </c>
      <c r="BA131" s="98">
        <v>0</v>
      </c>
      <c r="BB131" s="98">
        <v>89</v>
      </c>
      <c r="BC131" s="98">
        <v>4</v>
      </c>
      <c r="BD131" s="98">
        <v>1690</v>
      </c>
      <c r="BE131" s="98">
        <v>0</v>
      </c>
      <c r="BF131" s="98">
        <v>0</v>
      </c>
      <c r="BG131" s="98">
        <v>0</v>
      </c>
      <c r="BH131" s="98">
        <v>0</v>
      </c>
      <c r="BI131" s="98">
        <v>0</v>
      </c>
      <c r="BJ131" s="98">
        <v>510</v>
      </c>
      <c r="BK131" s="98">
        <v>0</v>
      </c>
      <c r="BL131" s="98">
        <v>525</v>
      </c>
      <c r="BM131" s="98">
        <v>0</v>
      </c>
      <c r="BN131" s="98">
        <v>0</v>
      </c>
      <c r="BO131" s="98">
        <v>0</v>
      </c>
      <c r="BP131" s="98">
        <v>0</v>
      </c>
      <c r="BQ131" s="98">
        <v>0</v>
      </c>
      <c r="BR131" s="98">
        <v>2</v>
      </c>
      <c r="BS131" s="98">
        <v>0</v>
      </c>
      <c r="BT131" s="98">
        <v>2</v>
      </c>
      <c r="BU131" s="98">
        <v>0</v>
      </c>
      <c r="BV131" s="98">
        <v>0</v>
      </c>
      <c r="BW131" s="98">
        <v>0</v>
      </c>
      <c r="BX131" s="98">
        <v>0</v>
      </c>
      <c r="BY131" s="98">
        <v>0</v>
      </c>
      <c r="BZ131" s="98">
        <v>8</v>
      </c>
      <c r="CA131" s="98">
        <v>0</v>
      </c>
      <c r="CB131" s="98">
        <v>133</v>
      </c>
      <c r="CC131" s="98">
        <v>1</v>
      </c>
      <c r="CD131" s="98">
        <v>995329</v>
      </c>
      <c r="CE131" s="98">
        <v>494531</v>
      </c>
      <c r="CF131" s="98">
        <v>56561</v>
      </c>
      <c r="CG131" s="98">
        <v>169792</v>
      </c>
      <c r="CH131" s="98">
        <v>14526624.190000001</v>
      </c>
      <c r="CI131" s="96">
        <v>21.866809052223093</v>
      </c>
      <c r="CJ131" s="97">
        <v>0.13999999999999999</v>
      </c>
      <c r="CK131" s="97">
        <v>5.8428571428571427E-2</v>
      </c>
      <c r="CL131" s="97">
        <v>0.40375</v>
      </c>
      <c r="CM131" s="97">
        <v>0.11400000000000002</v>
      </c>
      <c r="CN131" s="97">
        <v>0.18428571428571433</v>
      </c>
      <c r="CO131" s="97">
        <v>0.36100000000000004</v>
      </c>
      <c r="CP131" s="97">
        <v>6.4250000000000002E-2</v>
      </c>
      <c r="CQ131" s="98">
        <v>7</v>
      </c>
      <c r="CR131" s="98">
        <v>0</v>
      </c>
      <c r="CS131" s="98">
        <v>4</v>
      </c>
      <c r="CT131" s="98">
        <v>2</v>
      </c>
      <c r="CU131" s="98">
        <v>6</v>
      </c>
      <c r="CV131" s="98">
        <v>0</v>
      </c>
      <c r="CW131" s="98">
        <v>1</v>
      </c>
      <c r="CX131" s="98">
        <v>0</v>
      </c>
      <c r="CY131" s="98">
        <v>1</v>
      </c>
      <c r="CZ131" s="98">
        <v>1</v>
      </c>
      <c r="DA131" s="98">
        <v>0</v>
      </c>
      <c r="DB131" s="98">
        <v>0</v>
      </c>
      <c r="DC131" s="98">
        <v>5</v>
      </c>
      <c r="DD131" s="98">
        <v>1</v>
      </c>
      <c r="DE131" s="98">
        <v>0</v>
      </c>
      <c r="DF131" s="98">
        <v>3</v>
      </c>
      <c r="DG131" s="98">
        <v>1</v>
      </c>
      <c r="DH131" s="98">
        <v>1</v>
      </c>
      <c r="DI131" s="98">
        <v>1</v>
      </c>
      <c r="DJ131" s="98">
        <v>2</v>
      </c>
      <c r="DK131" s="98">
        <v>5</v>
      </c>
      <c r="DL131" s="98">
        <v>0</v>
      </c>
      <c r="DM131" s="98">
        <v>1</v>
      </c>
      <c r="DN131" s="98">
        <v>0</v>
      </c>
      <c r="DO131" s="98">
        <v>5</v>
      </c>
      <c r="DP131" s="98">
        <v>0</v>
      </c>
      <c r="DQ131" s="98">
        <v>1</v>
      </c>
      <c r="DR131" s="98">
        <v>1</v>
      </c>
      <c r="DS131" s="98">
        <v>2</v>
      </c>
      <c r="DT131" s="98">
        <v>1</v>
      </c>
      <c r="DU131" s="98">
        <v>2</v>
      </c>
      <c r="DV131" s="98">
        <v>1</v>
      </c>
      <c r="DW131" s="98">
        <v>1</v>
      </c>
      <c r="DX131" s="98">
        <v>0</v>
      </c>
      <c r="DY131" s="98">
        <v>0</v>
      </c>
      <c r="DZ131" s="98">
        <v>0</v>
      </c>
      <c r="EA131" s="98">
        <v>0</v>
      </c>
      <c r="EB131" s="98">
        <v>0</v>
      </c>
      <c r="EC131" s="98">
        <v>0</v>
      </c>
      <c r="ED131" s="98">
        <v>9</v>
      </c>
      <c r="EE131" s="98">
        <v>2</v>
      </c>
      <c r="EF131" s="98">
        <v>7</v>
      </c>
      <c r="EG131" s="98">
        <v>0</v>
      </c>
      <c r="EH131" s="98">
        <v>9</v>
      </c>
      <c r="EI131" s="98">
        <v>1</v>
      </c>
      <c r="EJ131" s="98">
        <v>8</v>
      </c>
      <c r="EK131" s="98">
        <v>2</v>
      </c>
      <c r="EL131" s="98">
        <v>7</v>
      </c>
      <c r="EM131" s="98">
        <v>1</v>
      </c>
      <c r="EN131" s="98">
        <v>8</v>
      </c>
      <c r="EO131" s="98">
        <v>0</v>
      </c>
      <c r="EP131" s="98">
        <v>9</v>
      </c>
      <c r="EQ131" s="98">
        <v>2</v>
      </c>
      <c r="ER131" s="98">
        <v>7</v>
      </c>
      <c r="ES131" s="98">
        <v>1</v>
      </c>
      <c r="ET131" s="98">
        <v>8</v>
      </c>
      <c r="EU131" s="98">
        <v>2</v>
      </c>
      <c r="EV131" s="98">
        <v>7</v>
      </c>
      <c r="EW131" s="98">
        <v>0</v>
      </c>
      <c r="EX131" s="98">
        <v>9</v>
      </c>
      <c r="EY131" s="98">
        <v>0</v>
      </c>
      <c r="EZ131" s="98">
        <v>530</v>
      </c>
      <c r="FA131" s="98">
        <v>0</v>
      </c>
      <c r="FB131" s="98">
        <v>60</v>
      </c>
      <c r="FC131" s="98">
        <v>1361</v>
      </c>
      <c r="FD131" s="98">
        <v>500</v>
      </c>
      <c r="FE131" s="98">
        <v>0</v>
      </c>
      <c r="FF131" s="98">
        <v>4892</v>
      </c>
      <c r="FG131" s="98">
        <v>2</v>
      </c>
      <c r="FH131" s="98">
        <v>235</v>
      </c>
      <c r="FI131" s="98">
        <v>0</v>
      </c>
      <c r="FJ131" s="98">
        <v>0</v>
      </c>
      <c r="FK131" s="98">
        <v>0</v>
      </c>
      <c r="FL131" s="98">
        <v>0</v>
      </c>
      <c r="FM131" s="98">
        <v>0</v>
      </c>
      <c r="FN131" s="98">
        <v>0</v>
      </c>
      <c r="FO131" s="98">
        <v>0</v>
      </c>
      <c r="FP131" s="98">
        <v>0</v>
      </c>
      <c r="FQ131" s="98">
        <v>0</v>
      </c>
      <c r="FR131" s="98">
        <v>0</v>
      </c>
      <c r="FS131" s="98">
        <v>0</v>
      </c>
      <c r="FT131" s="98">
        <v>0</v>
      </c>
      <c r="FU131" s="98">
        <v>0</v>
      </c>
      <c r="FV131" s="98">
        <v>0</v>
      </c>
      <c r="FW131" s="98">
        <v>0</v>
      </c>
    </row>
    <row r="132" spans="1:179" s="98" customFormat="1" ht="15" customHeight="1">
      <c r="CI132" s="99"/>
      <c r="CJ132" s="99"/>
      <c r="CK132" s="99"/>
      <c r="CL132" s="99"/>
      <c r="CM132" s="99"/>
      <c r="CN132" s="99"/>
      <c r="CO132" s="99"/>
      <c r="CP132" s="99"/>
    </row>
    <row r="133" spans="1:179" s="98" customFormat="1" ht="15" customHeight="1">
      <c r="CI133" s="99"/>
      <c r="CJ133" s="99"/>
      <c r="CK133" s="99"/>
      <c r="CL133" s="99"/>
      <c r="CM133" s="99"/>
      <c r="CN133" s="99"/>
      <c r="CO133" s="99"/>
      <c r="CP133" s="99"/>
    </row>
    <row r="134" spans="1:179" s="98" customFormat="1" ht="15" customHeight="1">
      <c r="A134" s="98" t="s">
        <v>191</v>
      </c>
      <c r="CI134" s="99"/>
      <c r="CJ134" s="99"/>
      <c r="CK134" s="99"/>
      <c r="CL134" s="99"/>
      <c r="CM134" s="99"/>
      <c r="CN134" s="99"/>
      <c r="CO134" s="99"/>
      <c r="CP134" s="99"/>
    </row>
    <row r="135" spans="1:179" s="98" customFormat="1" ht="15" customHeight="1">
      <c r="A135" s="98" t="s">
        <v>0</v>
      </c>
      <c r="B135" s="95">
        <v>93</v>
      </c>
      <c r="J135" s="1"/>
      <c r="O135" s="98">
        <v>8608</v>
      </c>
      <c r="P135" s="98">
        <v>58087</v>
      </c>
      <c r="Q135" s="98">
        <v>588</v>
      </c>
      <c r="R135" s="98">
        <v>1064</v>
      </c>
      <c r="S135" s="98">
        <v>94888</v>
      </c>
      <c r="T135" s="98">
        <v>810292</v>
      </c>
      <c r="U135" s="98">
        <v>1785075</v>
      </c>
      <c r="V135" s="98">
        <v>481693</v>
      </c>
      <c r="W135" s="98">
        <v>298630</v>
      </c>
      <c r="X135" s="98">
        <v>154408</v>
      </c>
      <c r="Y135" s="98">
        <v>1459458</v>
      </c>
      <c r="Z135" s="98">
        <v>156552</v>
      </c>
      <c r="AA135" s="98">
        <v>473180</v>
      </c>
      <c r="AB135" s="98">
        <v>34868385</v>
      </c>
      <c r="AC135" s="98">
        <v>58553838</v>
      </c>
      <c r="AD135" s="98">
        <v>366</v>
      </c>
      <c r="AE135" s="98">
        <v>516</v>
      </c>
      <c r="AF135" s="98">
        <v>585</v>
      </c>
      <c r="AG135" s="98">
        <v>93426</v>
      </c>
      <c r="AH135" s="98">
        <v>2546500</v>
      </c>
      <c r="AI135" s="98">
        <v>25635000</v>
      </c>
      <c r="AJ135" s="98">
        <v>7007692</v>
      </c>
      <c r="AK135" s="98">
        <v>25740840</v>
      </c>
      <c r="AL135" s="98">
        <v>19660</v>
      </c>
      <c r="AM135" s="98">
        <v>764</v>
      </c>
      <c r="AN135" s="98">
        <v>25294702</v>
      </c>
      <c r="AO135" s="98">
        <v>7179234</v>
      </c>
      <c r="AP135" s="98">
        <v>966</v>
      </c>
      <c r="AQ135" s="98">
        <v>381</v>
      </c>
      <c r="AR135" s="98">
        <v>7</v>
      </c>
      <c r="AS135" s="98">
        <v>422</v>
      </c>
      <c r="AT135" s="98">
        <v>2976</v>
      </c>
      <c r="AU135" s="98">
        <v>585</v>
      </c>
      <c r="AV135" s="98">
        <v>13930</v>
      </c>
      <c r="AW135" s="98">
        <v>1314</v>
      </c>
      <c r="AX135" s="98">
        <v>6790</v>
      </c>
      <c r="AY135" s="98">
        <v>126</v>
      </c>
      <c r="AZ135" s="98">
        <v>0</v>
      </c>
      <c r="BA135" s="98">
        <v>28</v>
      </c>
      <c r="BB135" s="98">
        <v>2639</v>
      </c>
      <c r="BC135" s="98">
        <v>1306</v>
      </c>
      <c r="BD135" s="98">
        <v>20807</v>
      </c>
      <c r="BE135" s="98">
        <v>7818</v>
      </c>
      <c r="BF135" s="98">
        <v>55</v>
      </c>
      <c r="BG135" s="98">
        <v>15</v>
      </c>
      <c r="BH135" s="98">
        <v>0</v>
      </c>
      <c r="BI135" s="98">
        <v>18</v>
      </c>
      <c r="BJ135" s="98">
        <v>581</v>
      </c>
      <c r="BK135" s="98">
        <v>40</v>
      </c>
      <c r="BL135" s="98">
        <v>708</v>
      </c>
      <c r="BM135" s="98">
        <v>141</v>
      </c>
      <c r="BN135" s="98">
        <v>15</v>
      </c>
      <c r="BO135" s="98">
        <v>0</v>
      </c>
      <c r="BP135" s="98">
        <v>0</v>
      </c>
      <c r="BQ135" s="98">
        <v>2</v>
      </c>
      <c r="BR135" s="98">
        <v>2</v>
      </c>
      <c r="BS135" s="98">
        <v>0</v>
      </c>
      <c r="BT135" s="98">
        <v>3</v>
      </c>
      <c r="BU135" s="98">
        <v>22</v>
      </c>
      <c r="BV135" s="98">
        <v>12</v>
      </c>
      <c r="BW135" s="98">
        <v>15</v>
      </c>
      <c r="BX135" s="98">
        <v>400</v>
      </c>
      <c r="BY135" s="98">
        <v>16</v>
      </c>
      <c r="BZ135" s="98">
        <v>30</v>
      </c>
      <c r="CA135" s="98">
        <v>18</v>
      </c>
      <c r="CB135" s="98">
        <v>438</v>
      </c>
      <c r="CC135" s="98">
        <v>288</v>
      </c>
      <c r="CD135" s="98">
        <v>1239604</v>
      </c>
      <c r="CE135" s="98">
        <v>611767.76</v>
      </c>
      <c r="CF135" s="98">
        <v>89422</v>
      </c>
      <c r="CG135" s="98">
        <v>200172.24</v>
      </c>
      <c r="CH135" s="98">
        <v>15978630.950000001</v>
      </c>
      <c r="CI135" s="96">
        <v>19.679571088996724</v>
      </c>
      <c r="CJ135" s="100">
        <v>0.23448979591836727</v>
      </c>
      <c r="CK135" s="100">
        <v>0.16469767441860458</v>
      </c>
      <c r="CL135" s="100">
        <v>0.4408333333333333</v>
      </c>
      <c r="CM135" s="100">
        <v>0.13471515151515151</v>
      </c>
      <c r="CN135" s="100">
        <v>0.21910714285714286</v>
      </c>
      <c r="CO135" s="100">
        <v>0.47238356164383566</v>
      </c>
      <c r="CP135" s="100">
        <v>9.6294117647058836E-2</v>
      </c>
      <c r="CQ135" s="98">
        <v>56</v>
      </c>
      <c r="CR135" s="98">
        <v>15</v>
      </c>
      <c r="CS135" s="98">
        <v>32</v>
      </c>
      <c r="CT135" s="98">
        <v>15</v>
      </c>
      <c r="CU135" s="98">
        <v>52</v>
      </c>
      <c r="CV135" s="98">
        <v>14</v>
      </c>
      <c r="CW135" s="98">
        <v>12</v>
      </c>
      <c r="CX135" s="98">
        <v>7</v>
      </c>
      <c r="CY135" s="98">
        <v>24</v>
      </c>
      <c r="CZ135" s="98">
        <v>11</v>
      </c>
      <c r="DA135" s="98">
        <v>2</v>
      </c>
      <c r="DB135" s="98">
        <v>14</v>
      </c>
      <c r="DC135" s="98">
        <v>40</v>
      </c>
      <c r="DD135" s="98">
        <v>10</v>
      </c>
      <c r="DE135" s="98">
        <v>11</v>
      </c>
      <c r="DF135" s="98">
        <v>24</v>
      </c>
      <c r="DG135" s="98">
        <v>9</v>
      </c>
      <c r="DH135" s="98">
        <v>10</v>
      </c>
      <c r="DI135" s="98">
        <v>3</v>
      </c>
      <c r="DJ135" s="98">
        <v>12</v>
      </c>
      <c r="DK135" s="98">
        <v>42</v>
      </c>
      <c r="DL135" s="98">
        <v>6</v>
      </c>
      <c r="DM135" s="98">
        <v>18</v>
      </c>
      <c r="DN135" s="98">
        <v>5</v>
      </c>
      <c r="DO135" s="98">
        <v>40</v>
      </c>
      <c r="DP135" s="98">
        <v>6</v>
      </c>
      <c r="DQ135" s="98">
        <v>11</v>
      </c>
      <c r="DR135" s="98">
        <v>11</v>
      </c>
      <c r="DS135" s="98">
        <v>16</v>
      </c>
      <c r="DT135" s="98">
        <v>10</v>
      </c>
      <c r="DU135" s="98">
        <v>17</v>
      </c>
      <c r="DV135" s="98">
        <v>6</v>
      </c>
      <c r="DW135" s="98">
        <v>7</v>
      </c>
      <c r="DX135" s="98">
        <v>3</v>
      </c>
      <c r="DY135" s="98">
        <v>2484</v>
      </c>
      <c r="DZ135" s="98">
        <v>337</v>
      </c>
      <c r="EA135" s="98">
        <v>302</v>
      </c>
      <c r="EB135" s="98">
        <v>532</v>
      </c>
      <c r="EC135" s="98">
        <v>11</v>
      </c>
      <c r="ED135" s="98">
        <v>79</v>
      </c>
      <c r="EE135" s="98">
        <v>22</v>
      </c>
      <c r="EF135" s="98">
        <v>68</v>
      </c>
      <c r="EG135" s="98">
        <v>7</v>
      </c>
      <c r="EH135" s="98">
        <v>83</v>
      </c>
      <c r="EI135" s="98">
        <v>6</v>
      </c>
      <c r="EJ135" s="98">
        <v>84</v>
      </c>
      <c r="EK135" s="98">
        <v>19</v>
      </c>
      <c r="EL135" s="98">
        <v>71</v>
      </c>
      <c r="EM135" s="98">
        <v>19</v>
      </c>
      <c r="EN135" s="98">
        <v>71</v>
      </c>
      <c r="EO135" s="98">
        <v>7</v>
      </c>
      <c r="EP135" s="98">
        <v>83</v>
      </c>
      <c r="EQ135" s="98">
        <v>21</v>
      </c>
      <c r="ER135" s="98">
        <v>69</v>
      </c>
      <c r="ES135" s="98">
        <v>14</v>
      </c>
      <c r="ET135" s="98">
        <v>76</v>
      </c>
      <c r="EU135" s="98">
        <v>12</v>
      </c>
      <c r="EV135" s="98">
        <v>78</v>
      </c>
      <c r="EW135" s="98">
        <v>3</v>
      </c>
      <c r="EX135" s="98">
        <v>86</v>
      </c>
      <c r="EY135" s="98">
        <v>85</v>
      </c>
      <c r="EZ135" s="98">
        <v>6599</v>
      </c>
      <c r="FA135" s="98">
        <v>11741</v>
      </c>
      <c r="FB135" s="98">
        <v>137</v>
      </c>
      <c r="FC135" s="98">
        <v>1758</v>
      </c>
      <c r="FD135" s="98">
        <v>2057</v>
      </c>
      <c r="FE135" s="98">
        <v>5275</v>
      </c>
      <c r="FF135" s="98">
        <v>7846</v>
      </c>
      <c r="FG135" s="98">
        <v>1247</v>
      </c>
      <c r="FH135" s="98">
        <v>433</v>
      </c>
      <c r="FI135" s="98">
        <v>7127</v>
      </c>
      <c r="FJ135" s="98">
        <v>15</v>
      </c>
      <c r="FK135" s="98">
        <v>9288</v>
      </c>
      <c r="FL135" s="98">
        <v>17350</v>
      </c>
      <c r="FM135" s="98">
        <v>36</v>
      </c>
      <c r="FN135" s="98">
        <v>769</v>
      </c>
      <c r="FO135" s="98">
        <v>1050</v>
      </c>
      <c r="FP135" s="98">
        <v>5</v>
      </c>
      <c r="FQ135" s="98">
        <v>1632</v>
      </c>
      <c r="FR135" s="98">
        <v>0</v>
      </c>
      <c r="FS135" s="98">
        <v>0</v>
      </c>
      <c r="FT135" s="98">
        <v>0</v>
      </c>
      <c r="FU135" s="98">
        <v>0</v>
      </c>
      <c r="FV135" s="98">
        <v>3</v>
      </c>
      <c r="FW135" s="98">
        <v>2</v>
      </c>
    </row>
    <row r="136" spans="1:179" s="98" customFormat="1" ht="15" customHeight="1">
      <c r="A136" s="98" t="s">
        <v>1</v>
      </c>
      <c r="B136" s="98">
        <v>12</v>
      </c>
      <c r="O136" s="98">
        <v>1715</v>
      </c>
      <c r="P136" s="98">
        <v>1024</v>
      </c>
      <c r="Q136" s="98">
        <v>2</v>
      </c>
      <c r="R136" s="98">
        <v>11</v>
      </c>
      <c r="S136" s="98">
        <v>8965</v>
      </c>
      <c r="T136" s="98">
        <v>192124</v>
      </c>
      <c r="U136" s="98">
        <v>56915</v>
      </c>
      <c r="V136" s="98">
        <v>25554</v>
      </c>
      <c r="W136" s="98">
        <v>1302</v>
      </c>
      <c r="X136" s="98">
        <v>0</v>
      </c>
      <c r="Y136" s="98">
        <v>400</v>
      </c>
      <c r="Z136" s="98">
        <v>386</v>
      </c>
      <c r="AA136" s="98">
        <v>2800</v>
      </c>
      <c r="AB136" s="98">
        <v>8680</v>
      </c>
      <c r="AC136" s="98">
        <v>14827702</v>
      </c>
      <c r="AD136" s="98">
        <v>8</v>
      </c>
      <c r="AE136" s="98">
        <v>12</v>
      </c>
      <c r="AF136" s="98">
        <v>0</v>
      </c>
      <c r="AG136" s="98">
        <v>8945</v>
      </c>
      <c r="AH136" s="98">
        <v>0</v>
      </c>
      <c r="AI136" s="98">
        <v>2356000</v>
      </c>
      <c r="AJ136" s="98">
        <v>0</v>
      </c>
      <c r="AK136" s="98">
        <v>10997000</v>
      </c>
      <c r="AL136" s="98">
        <v>0</v>
      </c>
      <c r="AM136" s="98">
        <v>0</v>
      </c>
      <c r="AN136" s="98">
        <v>8680</v>
      </c>
      <c r="AO136" s="98">
        <v>1474702</v>
      </c>
      <c r="AP136" s="98">
        <v>322</v>
      </c>
      <c r="AQ136" s="98">
        <v>304</v>
      </c>
      <c r="AR136" s="98">
        <v>0</v>
      </c>
      <c r="AS136" s="98">
        <v>312</v>
      </c>
      <c r="AT136" s="98">
        <v>744</v>
      </c>
      <c r="AU136" s="98">
        <v>0</v>
      </c>
      <c r="AV136" s="98">
        <v>935</v>
      </c>
      <c r="AW136" s="98">
        <v>444</v>
      </c>
      <c r="AX136" s="98">
        <v>0</v>
      </c>
      <c r="AY136" s="98">
        <v>0</v>
      </c>
      <c r="AZ136" s="98">
        <v>0</v>
      </c>
      <c r="BA136" s="98">
        <v>0</v>
      </c>
      <c r="BB136" s="98">
        <v>57</v>
      </c>
      <c r="BC136" s="98">
        <v>0</v>
      </c>
      <c r="BD136" s="98">
        <v>424</v>
      </c>
      <c r="BE136" s="98">
        <v>0</v>
      </c>
      <c r="BF136" s="98">
        <v>0</v>
      </c>
      <c r="BG136" s="98">
        <v>0</v>
      </c>
      <c r="BH136" s="98">
        <v>0</v>
      </c>
      <c r="BI136" s="98">
        <v>0</v>
      </c>
      <c r="BJ136" s="98">
        <v>0</v>
      </c>
      <c r="BK136" s="98">
        <v>0</v>
      </c>
      <c r="BL136" s="98">
        <v>0</v>
      </c>
      <c r="BM136" s="98">
        <v>0</v>
      </c>
      <c r="BN136" s="98">
        <v>0</v>
      </c>
      <c r="BO136" s="98">
        <v>0</v>
      </c>
      <c r="BP136" s="98">
        <v>0</v>
      </c>
      <c r="BQ136" s="98">
        <v>0</v>
      </c>
      <c r="BR136" s="98">
        <v>0</v>
      </c>
      <c r="BS136" s="98">
        <v>0</v>
      </c>
      <c r="BT136" s="98">
        <v>0</v>
      </c>
      <c r="BU136" s="98">
        <v>0</v>
      </c>
      <c r="BV136" s="98">
        <v>0</v>
      </c>
      <c r="BW136" s="98">
        <v>0</v>
      </c>
      <c r="BX136" s="98">
        <v>0</v>
      </c>
      <c r="BY136" s="98">
        <v>0</v>
      </c>
      <c r="BZ136" s="98">
        <v>0</v>
      </c>
      <c r="CA136" s="98">
        <v>0</v>
      </c>
      <c r="CB136" s="98">
        <v>9</v>
      </c>
      <c r="CC136" s="98">
        <v>0</v>
      </c>
      <c r="CD136" s="98">
        <v>185410</v>
      </c>
      <c r="CE136" s="98">
        <v>68538</v>
      </c>
      <c r="CF136" s="98">
        <v>11933</v>
      </c>
      <c r="CG136" s="98">
        <v>29159</v>
      </c>
      <c r="CH136" s="98">
        <v>1453800.8</v>
      </c>
      <c r="CI136" s="96">
        <v>14.880710769010308</v>
      </c>
      <c r="CJ136" s="97">
        <v>0.17</v>
      </c>
      <c r="CK136" s="97">
        <v>0.13000000000000003</v>
      </c>
      <c r="CL136" s="97">
        <v>0.53099999999999992</v>
      </c>
      <c r="CM136" s="97">
        <v>9.1666666666666674E-2</v>
      </c>
      <c r="CN136" s="97">
        <v>0.15714285714285717</v>
      </c>
      <c r="CO136" s="97">
        <v>0.4941666666666667</v>
      </c>
      <c r="CP136" s="97">
        <v>9.166666666666666E-2</v>
      </c>
      <c r="CQ136" s="98">
        <v>7</v>
      </c>
      <c r="CR136" s="98">
        <v>3</v>
      </c>
      <c r="CS136" s="98">
        <v>3</v>
      </c>
      <c r="CT136" s="98">
        <v>1</v>
      </c>
      <c r="CU136" s="98">
        <v>6</v>
      </c>
      <c r="CV136" s="98">
        <v>2</v>
      </c>
      <c r="CW136" s="98">
        <v>2</v>
      </c>
      <c r="CX136" s="98">
        <v>0</v>
      </c>
      <c r="CY136" s="98">
        <v>6</v>
      </c>
      <c r="CZ136" s="98">
        <v>2</v>
      </c>
      <c r="DA136" s="98">
        <v>0</v>
      </c>
      <c r="DB136" s="98">
        <v>2</v>
      </c>
      <c r="DC136" s="98">
        <v>5</v>
      </c>
      <c r="DD136" s="98">
        <v>3</v>
      </c>
      <c r="DE136" s="98">
        <v>2</v>
      </c>
      <c r="DF136" s="98">
        <v>1</v>
      </c>
      <c r="DG136" s="98">
        <v>3</v>
      </c>
      <c r="DH136" s="98">
        <v>0</v>
      </c>
      <c r="DI136" s="98">
        <v>0</v>
      </c>
      <c r="DJ136" s="98">
        <v>2</v>
      </c>
      <c r="DK136" s="98">
        <v>4</v>
      </c>
      <c r="DL136" s="98">
        <v>1</v>
      </c>
      <c r="DM136" s="98">
        <v>2</v>
      </c>
      <c r="DN136" s="98">
        <v>2</v>
      </c>
      <c r="DO136" s="98">
        <v>4</v>
      </c>
      <c r="DP136" s="98">
        <v>1</v>
      </c>
      <c r="DQ136" s="98">
        <v>0</v>
      </c>
      <c r="DR136" s="98">
        <v>0</v>
      </c>
      <c r="DS136" s="98">
        <v>0</v>
      </c>
      <c r="DT136" s="98">
        <v>2</v>
      </c>
      <c r="DU136" s="98">
        <v>0</v>
      </c>
      <c r="DV136" s="98">
        <v>0</v>
      </c>
      <c r="DW136" s="98">
        <v>0</v>
      </c>
      <c r="DX136" s="98">
        <v>0</v>
      </c>
      <c r="DY136" s="98">
        <v>0</v>
      </c>
      <c r="DZ136" s="98">
        <v>0</v>
      </c>
      <c r="EA136" s="98">
        <v>0</v>
      </c>
      <c r="EB136" s="98">
        <v>0</v>
      </c>
      <c r="EC136" s="98">
        <v>0</v>
      </c>
      <c r="ED136" s="98">
        <v>12</v>
      </c>
      <c r="EE136" s="98">
        <v>1</v>
      </c>
      <c r="EF136" s="98">
        <v>11</v>
      </c>
      <c r="EG136" s="98">
        <v>0</v>
      </c>
      <c r="EH136" s="98">
        <v>12</v>
      </c>
      <c r="EI136" s="98">
        <v>0</v>
      </c>
      <c r="EJ136" s="98">
        <v>12</v>
      </c>
      <c r="EK136" s="98">
        <v>1</v>
      </c>
      <c r="EL136" s="98">
        <v>11</v>
      </c>
      <c r="EM136" s="98">
        <v>0</v>
      </c>
      <c r="EN136" s="98">
        <v>12</v>
      </c>
      <c r="EO136" s="98">
        <v>0</v>
      </c>
      <c r="EP136" s="98">
        <v>12</v>
      </c>
      <c r="EQ136" s="98">
        <v>0</v>
      </c>
      <c r="ER136" s="98">
        <v>12</v>
      </c>
      <c r="ES136" s="98">
        <v>1</v>
      </c>
      <c r="ET136" s="98">
        <v>11</v>
      </c>
      <c r="EU136" s="98">
        <v>1</v>
      </c>
      <c r="EV136" s="98">
        <v>11</v>
      </c>
      <c r="EW136" s="98">
        <v>0</v>
      </c>
      <c r="EX136" s="98">
        <v>12</v>
      </c>
      <c r="EY136" s="98">
        <v>0</v>
      </c>
      <c r="EZ136" s="98">
        <v>5</v>
      </c>
      <c r="FA136" s="98">
        <v>0</v>
      </c>
      <c r="FB136" s="98">
        <v>0</v>
      </c>
      <c r="FC136" s="98">
        <v>7</v>
      </c>
      <c r="FD136" s="98">
        <v>0</v>
      </c>
      <c r="FE136" s="98">
        <v>0</v>
      </c>
      <c r="FF136" s="98">
        <v>0</v>
      </c>
      <c r="FG136" s="98">
        <v>9</v>
      </c>
      <c r="FH136" s="98">
        <v>9</v>
      </c>
      <c r="FI136" s="98">
        <v>0</v>
      </c>
      <c r="FJ136" s="98">
        <v>0</v>
      </c>
      <c r="FK136" s="98">
        <v>0</v>
      </c>
      <c r="FL136" s="98">
        <v>0</v>
      </c>
      <c r="FM136" s="98">
        <v>0</v>
      </c>
      <c r="FN136" s="98">
        <v>0</v>
      </c>
      <c r="FO136" s="98">
        <v>0</v>
      </c>
      <c r="FP136" s="98">
        <v>0</v>
      </c>
      <c r="FQ136" s="98">
        <v>0</v>
      </c>
      <c r="FR136" s="98">
        <v>0</v>
      </c>
      <c r="FS136" s="98">
        <v>0</v>
      </c>
      <c r="FT136" s="98">
        <v>0</v>
      </c>
      <c r="FU136" s="98">
        <v>0</v>
      </c>
      <c r="FV136" s="98">
        <v>0</v>
      </c>
      <c r="FW136" s="98">
        <v>0</v>
      </c>
    </row>
    <row r="137" spans="1:179" s="98" customFormat="1" ht="12.75">
      <c r="A137" s="98" t="s">
        <v>2</v>
      </c>
      <c r="B137" s="98">
        <v>12</v>
      </c>
      <c r="O137" s="98">
        <v>1100</v>
      </c>
      <c r="P137" s="98">
        <v>10826</v>
      </c>
      <c r="Q137" s="98">
        <v>5</v>
      </c>
      <c r="R137" s="98">
        <v>65</v>
      </c>
      <c r="S137" s="98">
        <v>630</v>
      </c>
      <c r="T137" s="98">
        <v>7332</v>
      </c>
      <c r="U137" s="98">
        <v>51475</v>
      </c>
      <c r="V137" s="98">
        <v>2996</v>
      </c>
      <c r="W137" s="98">
        <v>110691</v>
      </c>
      <c r="X137" s="98">
        <v>800</v>
      </c>
      <c r="Y137" s="98">
        <v>19300</v>
      </c>
      <c r="Z137" s="98">
        <v>12453</v>
      </c>
      <c r="AA137" s="98">
        <v>146024</v>
      </c>
      <c r="AB137" s="98">
        <v>555643</v>
      </c>
      <c r="AC137" s="98">
        <v>62580</v>
      </c>
      <c r="AD137" s="98">
        <v>8</v>
      </c>
      <c r="AE137" s="98">
        <v>10</v>
      </c>
      <c r="AF137" s="98">
        <v>1</v>
      </c>
      <c r="AG137" s="98">
        <v>611</v>
      </c>
      <c r="AH137" s="98">
        <v>0</v>
      </c>
      <c r="AI137" s="98">
        <v>1000</v>
      </c>
      <c r="AJ137" s="98">
        <v>0</v>
      </c>
      <c r="AK137" s="98">
        <v>60580</v>
      </c>
      <c r="AL137" s="98">
        <v>0</v>
      </c>
      <c r="AM137" s="98">
        <v>0</v>
      </c>
      <c r="AN137" s="98">
        <v>555643</v>
      </c>
      <c r="AO137" s="98">
        <v>1000</v>
      </c>
      <c r="AP137" s="98">
        <v>0</v>
      </c>
      <c r="AQ137" s="98">
        <v>0</v>
      </c>
      <c r="AR137" s="98">
        <v>0</v>
      </c>
      <c r="AS137" s="98">
        <v>0</v>
      </c>
      <c r="AT137" s="98">
        <v>39</v>
      </c>
      <c r="AU137" s="98">
        <v>0</v>
      </c>
      <c r="AV137" s="98">
        <v>762</v>
      </c>
      <c r="AW137" s="98">
        <v>46</v>
      </c>
      <c r="AX137" s="98">
        <v>0</v>
      </c>
      <c r="AY137" s="98">
        <v>0</v>
      </c>
      <c r="AZ137" s="98">
        <v>0</v>
      </c>
      <c r="BA137" s="98">
        <v>0</v>
      </c>
      <c r="BB137" s="98">
        <v>80</v>
      </c>
      <c r="BC137" s="98">
        <v>0</v>
      </c>
      <c r="BD137" s="98">
        <v>3293</v>
      </c>
      <c r="BE137" s="98">
        <v>0</v>
      </c>
      <c r="BF137" s="98">
        <v>0</v>
      </c>
      <c r="BG137" s="98">
        <v>0</v>
      </c>
      <c r="BH137" s="98">
        <v>0</v>
      </c>
      <c r="BI137" s="98">
        <v>0</v>
      </c>
      <c r="BJ137" s="98">
        <v>0</v>
      </c>
      <c r="BK137" s="98">
        <v>0</v>
      </c>
      <c r="BL137" s="98">
        <v>2</v>
      </c>
      <c r="BM137" s="98">
        <v>0</v>
      </c>
      <c r="BN137" s="98">
        <v>0</v>
      </c>
      <c r="BO137" s="98">
        <v>0</v>
      </c>
      <c r="BP137" s="98">
        <v>0</v>
      </c>
      <c r="BQ137" s="98">
        <v>0</v>
      </c>
      <c r="BR137" s="98">
        <v>2</v>
      </c>
      <c r="BS137" s="98">
        <v>0</v>
      </c>
      <c r="BT137" s="98">
        <v>2</v>
      </c>
      <c r="BU137" s="98">
        <v>0</v>
      </c>
      <c r="BV137" s="98">
        <v>0</v>
      </c>
      <c r="BW137" s="98">
        <v>0</v>
      </c>
      <c r="BX137" s="98">
        <v>0</v>
      </c>
      <c r="BY137" s="98">
        <v>0</v>
      </c>
      <c r="BZ137" s="98">
        <v>3</v>
      </c>
      <c r="CA137" s="98">
        <v>0</v>
      </c>
      <c r="CB137" s="98">
        <v>11</v>
      </c>
      <c r="CC137" s="98">
        <v>8</v>
      </c>
      <c r="CD137" s="98">
        <v>24722</v>
      </c>
      <c r="CE137" s="98">
        <v>15247</v>
      </c>
      <c r="CF137" s="98">
        <v>723</v>
      </c>
      <c r="CG137" s="98">
        <v>559</v>
      </c>
      <c r="CH137" s="98">
        <v>363686.5</v>
      </c>
      <c r="CI137" s="96">
        <v>23.009395166392508</v>
      </c>
      <c r="CJ137" s="97">
        <v>0.13999999999999999</v>
      </c>
      <c r="CK137" s="97">
        <v>0.21333333333333335</v>
      </c>
      <c r="CL137" s="97">
        <v>0.53750000000000009</v>
      </c>
      <c r="CM137" s="97">
        <v>0.05</v>
      </c>
      <c r="CN137" s="97">
        <v>0.33624999999999999</v>
      </c>
      <c r="CO137" s="97">
        <v>0.54749999999999999</v>
      </c>
      <c r="CP137" s="97" t="e">
        <v>#DIV/0!</v>
      </c>
      <c r="CQ137" s="98">
        <v>5</v>
      </c>
      <c r="CR137" s="98">
        <v>0</v>
      </c>
      <c r="CS137" s="98">
        <v>2</v>
      </c>
      <c r="CT137" s="98">
        <v>2</v>
      </c>
      <c r="CU137" s="98">
        <v>8</v>
      </c>
      <c r="CV137" s="98">
        <v>1</v>
      </c>
      <c r="CW137" s="98">
        <v>3</v>
      </c>
      <c r="CX137" s="98">
        <v>0</v>
      </c>
      <c r="CY137" s="98">
        <v>2</v>
      </c>
      <c r="CZ137" s="98">
        <v>2</v>
      </c>
      <c r="DA137" s="98">
        <v>0</v>
      </c>
      <c r="DB137" s="98">
        <v>3</v>
      </c>
      <c r="DC137" s="98">
        <v>2</v>
      </c>
      <c r="DD137" s="98">
        <v>0</v>
      </c>
      <c r="DE137" s="98">
        <v>0</v>
      </c>
      <c r="DF137" s="98">
        <v>3</v>
      </c>
      <c r="DG137" s="98">
        <v>0</v>
      </c>
      <c r="DH137" s="98">
        <v>1</v>
      </c>
      <c r="DI137" s="98">
        <v>1</v>
      </c>
      <c r="DJ137" s="98">
        <v>0</v>
      </c>
      <c r="DK137" s="98">
        <v>8</v>
      </c>
      <c r="DL137" s="98">
        <v>0</v>
      </c>
      <c r="DM137" s="98">
        <v>5</v>
      </c>
      <c r="DN137" s="98">
        <v>0</v>
      </c>
      <c r="DO137" s="98">
        <v>8</v>
      </c>
      <c r="DP137" s="98">
        <v>0</v>
      </c>
      <c r="DQ137" s="98">
        <v>2</v>
      </c>
      <c r="DR137" s="98">
        <v>1</v>
      </c>
      <c r="DS137" s="98">
        <v>3</v>
      </c>
      <c r="DT137" s="98">
        <v>0</v>
      </c>
      <c r="DU137" s="98">
        <v>0</v>
      </c>
      <c r="DV137" s="98">
        <v>0</v>
      </c>
      <c r="DW137" s="98">
        <v>0</v>
      </c>
      <c r="DX137" s="98">
        <v>0</v>
      </c>
      <c r="DY137" s="98">
        <v>70</v>
      </c>
      <c r="DZ137" s="98">
        <v>0</v>
      </c>
      <c r="EA137" s="98">
        <v>40</v>
      </c>
      <c r="EB137" s="98">
        <v>0</v>
      </c>
      <c r="EC137" s="98">
        <v>2</v>
      </c>
      <c r="ED137" s="98">
        <v>9</v>
      </c>
      <c r="EE137" s="98">
        <v>1</v>
      </c>
      <c r="EF137" s="98">
        <v>10</v>
      </c>
      <c r="EG137" s="98">
        <v>0</v>
      </c>
      <c r="EH137" s="98">
        <v>11</v>
      </c>
      <c r="EI137" s="98">
        <v>1</v>
      </c>
      <c r="EJ137" s="98">
        <v>10</v>
      </c>
      <c r="EK137" s="98">
        <v>1</v>
      </c>
      <c r="EL137" s="98">
        <v>10</v>
      </c>
      <c r="EM137" s="98">
        <v>1</v>
      </c>
      <c r="EN137" s="98">
        <v>10</v>
      </c>
      <c r="EO137" s="98">
        <v>1</v>
      </c>
      <c r="EP137" s="98">
        <v>10</v>
      </c>
      <c r="EQ137" s="98">
        <v>1</v>
      </c>
      <c r="ER137" s="98">
        <v>10</v>
      </c>
      <c r="ES137" s="98">
        <v>0</v>
      </c>
      <c r="ET137" s="98">
        <v>11</v>
      </c>
      <c r="EU137" s="98">
        <v>0</v>
      </c>
      <c r="EV137" s="98">
        <v>11</v>
      </c>
      <c r="EW137" s="98">
        <v>0</v>
      </c>
      <c r="EX137" s="98">
        <v>11</v>
      </c>
      <c r="EY137" s="98">
        <v>4</v>
      </c>
      <c r="EZ137" s="98">
        <v>2892</v>
      </c>
      <c r="FA137" s="98">
        <v>0</v>
      </c>
      <c r="FB137" s="98">
        <v>34</v>
      </c>
      <c r="FC137" s="98">
        <v>15</v>
      </c>
      <c r="FD137" s="98">
        <v>67</v>
      </c>
      <c r="FE137" s="98">
        <v>164</v>
      </c>
      <c r="FF137" s="98">
        <v>4</v>
      </c>
      <c r="FG137" s="98">
        <v>0</v>
      </c>
      <c r="FH137" s="98">
        <v>0</v>
      </c>
      <c r="FI137" s="98">
        <v>0</v>
      </c>
      <c r="FJ137" s="98">
        <v>0</v>
      </c>
      <c r="FK137" s="98">
        <v>0</v>
      </c>
      <c r="FL137" s="98">
        <v>0</v>
      </c>
      <c r="FM137" s="98">
        <v>0</v>
      </c>
      <c r="FN137" s="98">
        <v>0</v>
      </c>
      <c r="FO137" s="98">
        <v>0</v>
      </c>
      <c r="FP137" s="98">
        <v>0</v>
      </c>
      <c r="FQ137" s="98">
        <v>0</v>
      </c>
      <c r="FR137" s="98">
        <v>0</v>
      </c>
      <c r="FS137" s="98">
        <v>0</v>
      </c>
      <c r="FT137" s="98">
        <v>0</v>
      </c>
      <c r="FU137" s="98">
        <v>0</v>
      </c>
      <c r="FV137" s="98">
        <v>0</v>
      </c>
      <c r="FW137" s="98">
        <v>0</v>
      </c>
    </row>
    <row r="138" spans="1:179" s="98" customFormat="1" ht="15" customHeight="1">
      <c r="A138" s="98" t="s">
        <v>4</v>
      </c>
      <c r="B138" s="98">
        <v>27</v>
      </c>
      <c r="O138" s="98">
        <v>2638</v>
      </c>
      <c r="P138" s="98">
        <v>29897</v>
      </c>
      <c r="Q138" s="98">
        <v>272</v>
      </c>
      <c r="R138" s="98">
        <v>633</v>
      </c>
      <c r="S138" s="98">
        <v>5169</v>
      </c>
      <c r="T138" s="98">
        <v>498249</v>
      </c>
      <c r="U138" s="98">
        <v>198224</v>
      </c>
      <c r="V138" s="98">
        <v>236794</v>
      </c>
      <c r="W138" s="98">
        <v>156377</v>
      </c>
      <c r="X138" s="98">
        <v>77941</v>
      </c>
      <c r="Y138" s="98">
        <v>1211795</v>
      </c>
      <c r="Z138" s="98">
        <v>105592</v>
      </c>
      <c r="AA138" s="98">
        <v>113380</v>
      </c>
      <c r="AB138" s="98">
        <v>28729911</v>
      </c>
      <c r="AC138" s="98">
        <v>4477544</v>
      </c>
      <c r="AD138" s="98">
        <v>331</v>
      </c>
      <c r="AE138" s="98">
        <v>352</v>
      </c>
      <c r="AF138" s="98">
        <v>69</v>
      </c>
      <c r="AG138" s="98">
        <v>4422</v>
      </c>
      <c r="AH138" s="98">
        <v>2296400</v>
      </c>
      <c r="AI138" s="98">
        <v>2070000</v>
      </c>
      <c r="AJ138" s="98">
        <v>6852692</v>
      </c>
      <c r="AK138" s="98">
        <v>1863200</v>
      </c>
      <c r="AL138" s="98">
        <v>4715</v>
      </c>
      <c r="AM138" s="98">
        <v>744</v>
      </c>
      <c r="AN138" s="98">
        <v>19576273</v>
      </c>
      <c r="AO138" s="98">
        <v>545600</v>
      </c>
      <c r="AP138" s="98">
        <v>20</v>
      </c>
      <c r="AQ138" s="98">
        <v>77</v>
      </c>
      <c r="AR138" s="98">
        <v>7</v>
      </c>
      <c r="AS138" s="98">
        <v>87</v>
      </c>
      <c r="AT138" s="98">
        <v>2078</v>
      </c>
      <c r="AU138" s="98">
        <v>556</v>
      </c>
      <c r="AV138" s="98">
        <v>10429</v>
      </c>
      <c r="AW138" s="98">
        <v>71</v>
      </c>
      <c r="AX138" s="98">
        <v>0</v>
      </c>
      <c r="AY138" s="98">
        <v>126</v>
      </c>
      <c r="AZ138" s="98">
        <v>0</v>
      </c>
      <c r="BA138" s="98">
        <v>27</v>
      </c>
      <c r="BB138" s="98">
        <v>1886</v>
      </c>
      <c r="BC138" s="98">
        <v>481</v>
      </c>
      <c r="BD138" s="98">
        <v>7293</v>
      </c>
      <c r="BE138" s="98">
        <v>84</v>
      </c>
      <c r="BF138" s="98">
        <v>0</v>
      </c>
      <c r="BG138" s="98">
        <v>15</v>
      </c>
      <c r="BH138" s="98">
        <v>0</v>
      </c>
      <c r="BI138" s="98">
        <v>15</v>
      </c>
      <c r="BJ138" s="98">
        <v>36</v>
      </c>
      <c r="BK138" s="98">
        <v>21</v>
      </c>
      <c r="BL138" s="98">
        <v>115</v>
      </c>
      <c r="BM138" s="98">
        <v>21</v>
      </c>
      <c r="BN138" s="98">
        <v>13</v>
      </c>
      <c r="BO138" s="98">
        <v>0</v>
      </c>
      <c r="BP138" s="98">
        <v>0</v>
      </c>
      <c r="BQ138" s="98">
        <v>0</v>
      </c>
      <c r="BR138" s="98">
        <v>0</v>
      </c>
      <c r="BS138" s="98">
        <v>0</v>
      </c>
      <c r="BT138" s="98">
        <v>1</v>
      </c>
      <c r="BU138" s="98">
        <v>0</v>
      </c>
      <c r="BV138" s="98">
        <v>5</v>
      </c>
      <c r="BW138" s="98">
        <v>15</v>
      </c>
      <c r="BX138" s="98">
        <v>0</v>
      </c>
      <c r="BY138" s="98">
        <v>16</v>
      </c>
      <c r="BZ138" s="98">
        <v>18</v>
      </c>
      <c r="CA138" s="98">
        <v>18</v>
      </c>
      <c r="CB138" s="98">
        <v>220</v>
      </c>
      <c r="CC138" s="98">
        <v>5</v>
      </c>
      <c r="CD138" s="98">
        <v>925244</v>
      </c>
      <c r="CE138" s="98">
        <v>465264</v>
      </c>
      <c r="CF138" s="98">
        <v>67190</v>
      </c>
      <c r="CG138" s="98">
        <v>156381</v>
      </c>
      <c r="CH138" s="98">
        <v>13309288.83</v>
      </c>
      <c r="CI138" s="96">
        <v>21.40978988007625</v>
      </c>
      <c r="CJ138" s="97">
        <v>0.23500000000000001</v>
      </c>
      <c r="CK138" s="97">
        <v>0.14285714285714285</v>
      </c>
      <c r="CL138" s="97">
        <v>0.52947368421052621</v>
      </c>
      <c r="CM138" s="97">
        <v>0.11583333333333333</v>
      </c>
      <c r="CN138" s="97">
        <v>0.17764705882352946</v>
      </c>
      <c r="CO138" s="97">
        <v>0.4286956521739132</v>
      </c>
      <c r="CP138" s="97">
        <v>0.2</v>
      </c>
      <c r="CQ138" s="98">
        <v>17</v>
      </c>
      <c r="CR138" s="98">
        <v>4</v>
      </c>
      <c r="CS138" s="98">
        <v>11</v>
      </c>
      <c r="CT138" s="98">
        <v>7</v>
      </c>
      <c r="CU138" s="98">
        <v>12</v>
      </c>
      <c r="CV138" s="98">
        <v>3</v>
      </c>
      <c r="CW138" s="98">
        <v>4</v>
      </c>
      <c r="CX138" s="98">
        <v>3</v>
      </c>
      <c r="CY138" s="98">
        <v>6</v>
      </c>
      <c r="CZ138" s="98">
        <v>2</v>
      </c>
      <c r="DA138" s="98">
        <v>1</v>
      </c>
      <c r="DB138" s="98">
        <v>2</v>
      </c>
      <c r="DC138" s="98">
        <v>12</v>
      </c>
      <c r="DD138" s="98">
        <v>4</v>
      </c>
      <c r="DE138" s="98">
        <v>3</v>
      </c>
      <c r="DF138" s="98">
        <v>8</v>
      </c>
      <c r="DG138" s="98">
        <v>3</v>
      </c>
      <c r="DH138" s="98">
        <v>4</v>
      </c>
      <c r="DI138" s="98">
        <v>0</v>
      </c>
      <c r="DJ138" s="98">
        <v>6</v>
      </c>
      <c r="DK138" s="98">
        <v>12</v>
      </c>
      <c r="DL138" s="98">
        <v>2</v>
      </c>
      <c r="DM138" s="98">
        <v>8</v>
      </c>
      <c r="DN138" s="98">
        <v>0</v>
      </c>
      <c r="DO138" s="98">
        <v>12</v>
      </c>
      <c r="DP138" s="98">
        <v>2</v>
      </c>
      <c r="DQ138" s="98">
        <v>7</v>
      </c>
      <c r="DR138" s="98">
        <v>8</v>
      </c>
      <c r="DS138" s="98">
        <v>8</v>
      </c>
      <c r="DT138" s="98">
        <v>7</v>
      </c>
      <c r="DU138" s="98">
        <v>7</v>
      </c>
      <c r="DV138" s="98">
        <v>5</v>
      </c>
      <c r="DW138" s="98">
        <v>5</v>
      </c>
      <c r="DX138" s="98">
        <v>3</v>
      </c>
      <c r="DY138" s="98">
        <v>55</v>
      </c>
      <c r="DZ138" s="98">
        <v>308</v>
      </c>
      <c r="EA138" s="98">
        <v>177</v>
      </c>
      <c r="EB138" s="98">
        <v>532</v>
      </c>
      <c r="EC138" s="98">
        <v>5</v>
      </c>
      <c r="ED138" s="98">
        <v>20</v>
      </c>
      <c r="EE138" s="98">
        <v>9</v>
      </c>
      <c r="EF138" s="98">
        <v>16</v>
      </c>
      <c r="EG138" s="98">
        <v>4</v>
      </c>
      <c r="EH138" s="98">
        <v>21</v>
      </c>
      <c r="EI138" s="98">
        <v>1</v>
      </c>
      <c r="EJ138" s="98">
        <v>24</v>
      </c>
      <c r="EK138" s="98">
        <v>7</v>
      </c>
      <c r="EL138" s="98">
        <v>18</v>
      </c>
      <c r="EM138" s="98">
        <v>7</v>
      </c>
      <c r="EN138" s="98">
        <v>18</v>
      </c>
      <c r="EO138" s="98">
        <v>2</v>
      </c>
      <c r="EP138" s="98">
        <v>23</v>
      </c>
      <c r="EQ138" s="98">
        <v>6</v>
      </c>
      <c r="ER138" s="98">
        <v>19</v>
      </c>
      <c r="ES138" s="98">
        <v>4</v>
      </c>
      <c r="ET138" s="98">
        <v>21</v>
      </c>
      <c r="EU138" s="98">
        <v>3</v>
      </c>
      <c r="EV138" s="98">
        <v>22</v>
      </c>
      <c r="EW138" s="98">
        <v>1</v>
      </c>
      <c r="EX138" s="98">
        <v>24</v>
      </c>
      <c r="EY138" s="98">
        <v>53</v>
      </c>
      <c r="EZ138" s="98">
        <v>826</v>
      </c>
      <c r="FA138" s="98">
        <v>11713</v>
      </c>
      <c r="FB138" s="98">
        <v>35</v>
      </c>
      <c r="FC138" s="98">
        <v>489</v>
      </c>
      <c r="FD138" s="98">
        <v>590</v>
      </c>
      <c r="FE138" s="98">
        <v>104</v>
      </c>
      <c r="FF138" s="98">
        <v>4602</v>
      </c>
      <c r="FG138" s="98">
        <v>1166</v>
      </c>
      <c r="FH138" s="98">
        <v>99</v>
      </c>
      <c r="FI138" s="98">
        <v>0</v>
      </c>
      <c r="FJ138" s="98">
        <v>2</v>
      </c>
      <c r="FK138" s="98">
        <v>0</v>
      </c>
      <c r="FL138" s="98">
        <v>800</v>
      </c>
      <c r="FM138" s="98">
        <v>6</v>
      </c>
      <c r="FN138" s="98">
        <v>0</v>
      </c>
      <c r="FO138" s="98">
        <v>6</v>
      </c>
      <c r="FP138" s="98">
        <v>0</v>
      </c>
      <c r="FQ138" s="98">
        <v>0</v>
      </c>
      <c r="FR138" s="98">
        <v>0</v>
      </c>
      <c r="FS138" s="98">
        <v>0</v>
      </c>
      <c r="FT138" s="98">
        <v>0</v>
      </c>
      <c r="FU138" s="98">
        <v>0</v>
      </c>
      <c r="FV138" s="98">
        <v>1</v>
      </c>
      <c r="FW138" s="98">
        <v>0</v>
      </c>
    </row>
    <row r="139" spans="1:179" s="98" customFormat="1" ht="15" customHeight="1">
      <c r="A139" s="98" t="s">
        <v>3</v>
      </c>
      <c r="B139" s="98">
        <v>16</v>
      </c>
      <c r="O139" s="98">
        <v>73</v>
      </c>
      <c r="P139" s="98">
        <v>7700</v>
      </c>
      <c r="Q139" s="98">
        <v>220</v>
      </c>
      <c r="R139" s="98">
        <v>13</v>
      </c>
      <c r="S139" s="98">
        <v>155</v>
      </c>
      <c r="T139" s="98">
        <v>4370</v>
      </c>
      <c r="U139" s="98">
        <v>1643</v>
      </c>
      <c r="V139" s="98">
        <v>120676</v>
      </c>
      <c r="W139" s="98">
        <v>2355</v>
      </c>
      <c r="X139" s="98">
        <v>72288</v>
      </c>
      <c r="Y139" s="98">
        <v>181922</v>
      </c>
      <c r="Z139" s="98">
        <v>17400</v>
      </c>
      <c r="AA139" s="98">
        <v>45500</v>
      </c>
      <c r="AB139" s="98">
        <v>879306</v>
      </c>
      <c r="AC139" s="98">
        <v>6002580</v>
      </c>
      <c r="AD139" s="98">
        <v>2</v>
      </c>
      <c r="AE139" s="98">
        <v>17</v>
      </c>
      <c r="AF139" s="98">
        <v>2</v>
      </c>
      <c r="AG139" s="98">
        <v>134</v>
      </c>
      <c r="AH139" s="98">
        <v>0</v>
      </c>
      <c r="AI139" s="98">
        <v>1600000</v>
      </c>
      <c r="AJ139" s="98">
        <v>120000</v>
      </c>
      <c r="AK139" s="98">
        <v>4338060</v>
      </c>
      <c r="AL139" s="98">
        <v>15</v>
      </c>
      <c r="AM139" s="98">
        <v>20</v>
      </c>
      <c r="AN139" s="98">
        <v>759291</v>
      </c>
      <c r="AO139" s="98">
        <v>64500</v>
      </c>
      <c r="AP139" s="98">
        <v>34</v>
      </c>
      <c r="AQ139" s="98">
        <v>0</v>
      </c>
      <c r="AR139" s="98">
        <v>0</v>
      </c>
      <c r="AS139" s="98">
        <v>0</v>
      </c>
      <c r="AT139" s="98">
        <v>0</v>
      </c>
      <c r="AU139" s="98">
        <v>6</v>
      </c>
      <c r="AV139" s="98">
        <v>41</v>
      </c>
      <c r="AW139" s="98">
        <v>40</v>
      </c>
      <c r="AX139" s="98">
        <v>6790</v>
      </c>
      <c r="AY139" s="98">
        <v>0</v>
      </c>
      <c r="AZ139" s="98">
        <v>0</v>
      </c>
      <c r="BA139" s="98">
        <v>0</v>
      </c>
      <c r="BB139" s="98">
        <v>215</v>
      </c>
      <c r="BC139" s="98">
        <v>31</v>
      </c>
      <c r="BD139" s="98">
        <v>7027</v>
      </c>
      <c r="BE139" s="98">
        <v>6820</v>
      </c>
      <c r="BF139" s="98">
        <v>55</v>
      </c>
      <c r="BG139" s="98">
        <v>0</v>
      </c>
      <c r="BH139" s="98">
        <v>0</v>
      </c>
      <c r="BI139" s="98">
        <v>3</v>
      </c>
      <c r="BJ139" s="98">
        <v>35</v>
      </c>
      <c r="BK139" s="98">
        <v>19</v>
      </c>
      <c r="BL139" s="98">
        <v>78</v>
      </c>
      <c r="BM139" s="98">
        <v>58</v>
      </c>
      <c r="BN139" s="98">
        <v>2</v>
      </c>
      <c r="BO139" s="98">
        <v>0</v>
      </c>
      <c r="BP139" s="98">
        <v>0</v>
      </c>
      <c r="BQ139" s="98">
        <v>2</v>
      </c>
      <c r="BR139" s="98">
        <v>0</v>
      </c>
      <c r="BS139" s="98">
        <v>0</v>
      </c>
      <c r="BT139" s="98">
        <v>0</v>
      </c>
      <c r="BU139" s="98">
        <v>0</v>
      </c>
      <c r="BV139" s="98">
        <v>7</v>
      </c>
      <c r="BW139" s="98">
        <v>0</v>
      </c>
      <c r="BX139" s="98">
        <v>0</v>
      </c>
      <c r="BY139" s="98">
        <v>0</v>
      </c>
      <c r="BZ139" s="98">
        <v>0</v>
      </c>
      <c r="CA139" s="98">
        <v>0</v>
      </c>
      <c r="CB139" s="98">
        <v>7</v>
      </c>
      <c r="CC139" s="98">
        <v>7</v>
      </c>
      <c r="CD139" s="98">
        <v>819</v>
      </c>
      <c r="CE139" s="98">
        <v>652</v>
      </c>
      <c r="CF139" s="98">
        <v>16</v>
      </c>
      <c r="CG139" s="98">
        <v>606</v>
      </c>
      <c r="CH139" s="98">
        <v>3159</v>
      </c>
      <c r="CI139" s="96">
        <v>2.5111287758346581</v>
      </c>
      <c r="CJ139" s="97">
        <v>0.20714285714285713</v>
      </c>
      <c r="CK139" s="97">
        <v>0.10714285714285714</v>
      </c>
      <c r="CL139" s="97">
        <v>0.28300000000000003</v>
      </c>
      <c r="CM139" s="97">
        <v>0.19222222222222224</v>
      </c>
      <c r="CN139" s="97">
        <v>0.27666666666666667</v>
      </c>
      <c r="CO139" s="97">
        <v>0.33666666666666667</v>
      </c>
      <c r="CP139" s="97">
        <v>7.0000000000000007E-2</v>
      </c>
      <c r="CQ139" s="98">
        <v>10</v>
      </c>
      <c r="CR139" s="98">
        <v>5</v>
      </c>
      <c r="CS139" s="98">
        <v>6</v>
      </c>
      <c r="CT139" s="98">
        <v>3</v>
      </c>
      <c r="CU139" s="98">
        <v>7</v>
      </c>
      <c r="CV139" s="98">
        <v>4</v>
      </c>
      <c r="CW139" s="98">
        <v>1</v>
      </c>
      <c r="CX139" s="98">
        <v>1</v>
      </c>
      <c r="CY139" s="98">
        <v>3</v>
      </c>
      <c r="CZ139" s="98">
        <v>3</v>
      </c>
      <c r="DA139" s="98">
        <v>0</v>
      </c>
      <c r="DB139" s="98">
        <v>3</v>
      </c>
      <c r="DC139" s="98">
        <v>8</v>
      </c>
      <c r="DD139" s="98">
        <v>1</v>
      </c>
      <c r="DE139" s="98">
        <v>4</v>
      </c>
      <c r="DF139" s="98">
        <v>3</v>
      </c>
      <c r="DG139" s="98">
        <v>1</v>
      </c>
      <c r="DH139" s="98">
        <v>4</v>
      </c>
      <c r="DI139" s="98">
        <v>0</v>
      </c>
      <c r="DJ139" s="98">
        <v>2</v>
      </c>
      <c r="DK139" s="98">
        <v>3</v>
      </c>
      <c r="DL139" s="98">
        <v>1</v>
      </c>
      <c r="DM139" s="98">
        <v>2</v>
      </c>
      <c r="DN139" s="98">
        <v>1</v>
      </c>
      <c r="DO139" s="98">
        <v>3</v>
      </c>
      <c r="DP139" s="98">
        <v>1</v>
      </c>
      <c r="DQ139" s="98">
        <v>1</v>
      </c>
      <c r="DR139" s="98">
        <v>0</v>
      </c>
      <c r="DS139" s="98">
        <v>1</v>
      </c>
      <c r="DT139" s="98">
        <v>1</v>
      </c>
      <c r="DU139" s="98">
        <v>9</v>
      </c>
      <c r="DV139" s="98">
        <v>0</v>
      </c>
      <c r="DW139" s="98">
        <v>1</v>
      </c>
      <c r="DX139" s="98">
        <v>0</v>
      </c>
      <c r="DY139" s="98">
        <v>2063</v>
      </c>
      <c r="DZ139" s="98">
        <v>29</v>
      </c>
      <c r="EA139" s="98">
        <v>56</v>
      </c>
      <c r="EB139" s="98">
        <v>0</v>
      </c>
      <c r="EC139" s="98">
        <v>1</v>
      </c>
      <c r="ED139" s="98">
        <v>15</v>
      </c>
      <c r="EE139" s="98">
        <v>7</v>
      </c>
      <c r="EF139" s="98">
        <v>9</v>
      </c>
      <c r="EG139" s="98">
        <v>3</v>
      </c>
      <c r="EH139" s="98">
        <v>13</v>
      </c>
      <c r="EI139" s="98">
        <v>3</v>
      </c>
      <c r="EJ139" s="98">
        <v>13</v>
      </c>
      <c r="EK139" s="98">
        <v>7</v>
      </c>
      <c r="EL139" s="98">
        <v>9</v>
      </c>
      <c r="EM139" s="98">
        <v>5</v>
      </c>
      <c r="EN139" s="98">
        <v>11</v>
      </c>
      <c r="EO139" s="98">
        <v>3</v>
      </c>
      <c r="EP139" s="98">
        <v>13</v>
      </c>
      <c r="EQ139" s="98">
        <v>9</v>
      </c>
      <c r="ER139" s="98">
        <v>7</v>
      </c>
      <c r="ES139" s="98">
        <v>6</v>
      </c>
      <c r="ET139" s="98">
        <v>10</v>
      </c>
      <c r="EU139" s="98">
        <v>5</v>
      </c>
      <c r="EV139" s="98">
        <v>11</v>
      </c>
      <c r="EW139" s="98">
        <v>1</v>
      </c>
      <c r="EX139" s="98">
        <v>15</v>
      </c>
      <c r="EY139" s="98">
        <v>4</v>
      </c>
      <c r="EZ139" s="98">
        <v>162</v>
      </c>
      <c r="FA139" s="98">
        <v>28</v>
      </c>
      <c r="FB139" s="98">
        <v>8</v>
      </c>
      <c r="FC139" s="98">
        <v>126</v>
      </c>
      <c r="FD139" s="98">
        <v>600</v>
      </c>
      <c r="FE139" s="98">
        <v>5002</v>
      </c>
      <c r="FF139" s="98">
        <v>65</v>
      </c>
      <c r="FG139" s="98">
        <v>6</v>
      </c>
      <c r="FH139" s="98">
        <v>113</v>
      </c>
      <c r="FI139" s="98">
        <v>0</v>
      </c>
      <c r="FJ139" s="98">
        <v>4</v>
      </c>
      <c r="FK139" s="98">
        <v>2288</v>
      </c>
      <c r="FL139" s="98">
        <v>6000</v>
      </c>
      <c r="FM139" s="98">
        <v>0</v>
      </c>
      <c r="FN139" s="98">
        <v>0</v>
      </c>
      <c r="FO139" s="98">
        <v>0</v>
      </c>
      <c r="FP139" s="98">
        <v>4</v>
      </c>
      <c r="FQ139" s="98">
        <v>1148</v>
      </c>
      <c r="FR139" s="98">
        <v>0</v>
      </c>
      <c r="FS139" s="98">
        <v>0</v>
      </c>
      <c r="FT139" s="98">
        <v>0</v>
      </c>
      <c r="FU139" s="98">
        <v>0</v>
      </c>
      <c r="FV139" s="98">
        <v>1</v>
      </c>
      <c r="FW139" s="98">
        <v>1</v>
      </c>
    </row>
    <row r="140" spans="1:179" s="98" customFormat="1" ht="15" customHeight="1">
      <c r="A140" s="98" t="s">
        <v>5</v>
      </c>
      <c r="B140" s="98">
        <v>13</v>
      </c>
      <c r="O140" s="98">
        <v>1455</v>
      </c>
      <c r="P140" s="98">
        <v>1996</v>
      </c>
      <c r="Q140" s="98">
        <v>11</v>
      </c>
      <c r="R140" s="98">
        <v>52</v>
      </c>
      <c r="S140" s="98">
        <v>79505</v>
      </c>
      <c r="T140" s="98">
        <v>73820</v>
      </c>
      <c r="U140" s="98">
        <v>116610</v>
      </c>
      <c r="V140" s="98">
        <v>20552</v>
      </c>
      <c r="W140" s="98">
        <v>17628</v>
      </c>
      <c r="X140" s="98">
        <v>2196</v>
      </c>
      <c r="Y140" s="98">
        <v>12400</v>
      </c>
      <c r="Z140" s="98">
        <v>6032</v>
      </c>
      <c r="AA140" s="98">
        <v>70280</v>
      </c>
      <c r="AB140" s="98">
        <v>2764800</v>
      </c>
      <c r="AC140" s="98">
        <v>31739000</v>
      </c>
      <c r="AD140" s="98">
        <v>12</v>
      </c>
      <c r="AE140" s="98">
        <v>118</v>
      </c>
      <c r="AF140" s="98">
        <v>510</v>
      </c>
      <c r="AG140" s="98">
        <v>78865</v>
      </c>
      <c r="AH140" s="98">
        <v>250000</v>
      </c>
      <c r="AI140" s="98">
        <v>19008000</v>
      </c>
      <c r="AJ140" s="98">
        <v>0</v>
      </c>
      <c r="AK140" s="98">
        <v>8381000</v>
      </c>
      <c r="AL140" s="98">
        <v>14800</v>
      </c>
      <c r="AM140" s="98">
        <v>0</v>
      </c>
      <c r="AN140" s="98">
        <v>2500000</v>
      </c>
      <c r="AO140" s="98">
        <v>4350000</v>
      </c>
      <c r="AP140" s="98">
        <v>590</v>
      </c>
      <c r="AQ140" s="98">
        <v>0</v>
      </c>
      <c r="AR140" s="98">
        <v>0</v>
      </c>
      <c r="AS140" s="98">
        <v>19</v>
      </c>
      <c r="AT140" s="98">
        <v>94</v>
      </c>
      <c r="AU140" s="98">
        <v>23</v>
      </c>
      <c r="AV140" s="98">
        <v>1397</v>
      </c>
      <c r="AW140" s="98">
        <v>181</v>
      </c>
      <c r="AX140" s="98">
        <v>0</v>
      </c>
      <c r="AY140" s="98">
        <v>0</v>
      </c>
      <c r="AZ140" s="98">
        <v>0</v>
      </c>
      <c r="BA140" s="98">
        <v>0</v>
      </c>
      <c r="BB140" s="98">
        <v>0</v>
      </c>
      <c r="BC140" s="98">
        <v>794</v>
      </c>
      <c r="BD140" s="98">
        <v>1583</v>
      </c>
      <c r="BE140" s="98">
        <v>170</v>
      </c>
      <c r="BF140" s="98">
        <v>0</v>
      </c>
      <c r="BG140" s="98">
        <v>0</v>
      </c>
      <c r="BH140" s="98">
        <v>0</v>
      </c>
      <c r="BI140" s="98">
        <v>0</v>
      </c>
      <c r="BJ140" s="98">
        <v>510</v>
      </c>
      <c r="BK140" s="98">
        <v>0</v>
      </c>
      <c r="BL140" s="98">
        <v>513</v>
      </c>
      <c r="BM140" s="98">
        <v>1</v>
      </c>
      <c r="BN140" s="98">
        <v>0</v>
      </c>
      <c r="BO140" s="98">
        <v>0</v>
      </c>
      <c r="BP140" s="98">
        <v>0</v>
      </c>
      <c r="BQ140" s="98">
        <v>0</v>
      </c>
      <c r="BR140" s="98">
        <v>0</v>
      </c>
      <c r="BS140" s="98">
        <v>0</v>
      </c>
      <c r="BT140" s="98">
        <v>0</v>
      </c>
      <c r="BU140" s="98">
        <v>22</v>
      </c>
      <c r="BV140" s="98">
        <v>0</v>
      </c>
      <c r="BW140" s="98">
        <v>0</v>
      </c>
      <c r="BX140" s="98">
        <v>0</v>
      </c>
      <c r="BY140" s="98">
        <v>0</v>
      </c>
      <c r="BZ140" s="98">
        <v>7</v>
      </c>
      <c r="CA140" s="98">
        <v>0</v>
      </c>
      <c r="CB140" s="98">
        <v>12</v>
      </c>
      <c r="CC140" s="98">
        <v>33</v>
      </c>
      <c r="CD140" s="98">
        <v>93435</v>
      </c>
      <c r="CE140" s="98">
        <v>56291.76</v>
      </c>
      <c r="CF140" s="98">
        <v>9376</v>
      </c>
      <c r="CG140" s="98">
        <v>12575.24</v>
      </c>
      <c r="CH140" s="98">
        <v>819023.65</v>
      </c>
      <c r="CI140" s="96">
        <v>11.892831835276693</v>
      </c>
      <c r="CJ140" s="97">
        <v>0.27</v>
      </c>
      <c r="CK140" s="97">
        <v>0.2165</v>
      </c>
      <c r="CL140" s="97">
        <v>0.36777777777777776</v>
      </c>
      <c r="CM140" s="97">
        <v>0.11666666666666665</v>
      </c>
      <c r="CN140" s="97">
        <v>0.19000000000000006</v>
      </c>
      <c r="CO140" s="97">
        <v>0.51333333333333331</v>
      </c>
      <c r="CP140" s="97">
        <v>5.8999999999999997E-2</v>
      </c>
      <c r="CQ140" s="98">
        <v>9</v>
      </c>
      <c r="CR140" s="98">
        <v>1</v>
      </c>
      <c r="CS140" s="98">
        <v>4</v>
      </c>
      <c r="CT140" s="98">
        <v>2</v>
      </c>
      <c r="CU140" s="98">
        <v>11</v>
      </c>
      <c r="CV140" s="98">
        <v>1</v>
      </c>
      <c r="CW140" s="98">
        <v>0</v>
      </c>
      <c r="CX140" s="98">
        <v>1</v>
      </c>
      <c r="CY140" s="98">
        <v>3</v>
      </c>
      <c r="CZ140" s="98">
        <v>1</v>
      </c>
      <c r="DA140" s="98">
        <v>0</v>
      </c>
      <c r="DB140" s="98">
        <v>2</v>
      </c>
      <c r="DC140" s="98">
        <v>8</v>
      </c>
      <c r="DD140" s="98">
        <v>1</v>
      </c>
      <c r="DE140" s="98">
        <v>1</v>
      </c>
      <c r="DF140" s="98">
        <v>6</v>
      </c>
      <c r="DG140" s="98">
        <v>0</v>
      </c>
      <c r="DH140" s="98">
        <v>0</v>
      </c>
      <c r="DI140" s="98">
        <v>1</v>
      </c>
      <c r="DJ140" s="98">
        <v>1</v>
      </c>
      <c r="DK140" s="98">
        <v>6</v>
      </c>
      <c r="DL140" s="98">
        <v>1</v>
      </c>
      <c r="DM140" s="98">
        <v>1</v>
      </c>
      <c r="DN140" s="98">
        <v>1</v>
      </c>
      <c r="DO140" s="98">
        <v>6</v>
      </c>
      <c r="DP140" s="98">
        <v>1</v>
      </c>
      <c r="DQ140" s="98">
        <v>0</v>
      </c>
      <c r="DR140" s="98">
        <v>0</v>
      </c>
      <c r="DS140" s="98">
        <v>4</v>
      </c>
      <c r="DT140" s="98">
        <v>0</v>
      </c>
      <c r="DU140" s="98">
        <v>1</v>
      </c>
      <c r="DV140" s="98">
        <v>0</v>
      </c>
      <c r="DW140" s="98">
        <v>0</v>
      </c>
      <c r="DX140" s="98">
        <v>0</v>
      </c>
      <c r="DY140" s="98">
        <v>220</v>
      </c>
      <c r="DZ140" s="98">
        <v>0</v>
      </c>
      <c r="EA140" s="98">
        <v>0</v>
      </c>
      <c r="EB140" s="98">
        <v>0</v>
      </c>
      <c r="EC140" s="98">
        <v>1</v>
      </c>
      <c r="ED140" s="98">
        <v>12</v>
      </c>
      <c r="EE140" s="98">
        <v>2</v>
      </c>
      <c r="EF140" s="98">
        <v>11</v>
      </c>
      <c r="EG140" s="98">
        <v>0</v>
      </c>
      <c r="EH140" s="98">
        <v>13</v>
      </c>
      <c r="EI140" s="98">
        <v>1</v>
      </c>
      <c r="EJ140" s="98">
        <v>12</v>
      </c>
      <c r="EK140" s="98">
        <v>1</v>
      </c>
      <c r="EL140" s="98">
        <v>12</v>
      </c>
      <c r="EM140" s="98">
        <v>3</v>
      </c>
      <c r="EN140" s="98">
        <v>10</v>
      </c>
      <c r="EO140" s="98">
        <v>0</v>
      </c>
      <c r="EP140" s="98">
        <v>13</v>
      </c>
      <c r="EQ140" s="98">
        <v>2</v>
      </c>
      <c r="ER140" s="98">
        <v>11</v>
      </c>
      <c r="ES140" s="98">
        <v>2</v>
      </c>
      <c r="ET140" s="98">
        <v>11</v>
      </c>
      <c r="EU140" s="98">
        <v>2</v>
      </c>
      <c r="EV140" s="98">
        <v>11</v>
      </c>
      <c r="EW140" s="98">
        <v>0</v>
      </c>
      <c r="EX140" s="98">
        <v>13</v>
      </c>
      <c r="EY140" s="98">
        <v>11</v>
      </c>
      <c r="EZ140" s="98">
        <v>510</v>
      </c>
      <c r="FA140" s="98">
        <v>0</v>
      </c>
      <c r="FB140" s="98">
        <v>60</v>
      </c>
      <c r="FC140" s="98">
        <v>1000</v>
      </c>
      <c r="FD140" s="98">
        <v>563</v>
      </c>
      <c r="FE140" s="98">
        <v>0</v>
      </c>
      <c r="FF140" s="98">
        <v>2600</v>
      </c>
      <c r="FG140" s="98">
        <v>1</v>
      </c>
      <c r="FH140" s="98">
        <v>202</v>
      </c>
      <c r="FI140" s="98">
        <v>0</v>
      </c>
      <c r="FJ140" s="98">
        <v>0</v>
      </c>
      <c r="FK140" s="98">
        <v>0</v>
      </c>
      <c r="FL140" s="98">
        <v>0</v>
      </c>
      <c r="FM140" s="98">
        <v>0</v>
      </c>
      <c r="FN140" s="98">
        <v>0</v>
      </c>
      <c r="FO140" s="98">
        <v>0</v>
      </c>
      <c r="FP140" s="98">
        <v>0</v>
      </c>
      <c r="FQ140" s="98">
        <v>0</v>
      </c>
      <c r="FR140" s="98">
        <v>0</v>
      </c>
      <c r="FS140" s="98">
        <v>0</v>
      </c>
      <c r="FT140" s="98">
        <v>0</v>
      </c>
      <c r="FU140" s="98">
        <v>0</v>
      </c>
      <c r="FV140" s="98">
        <v>0</v>
      </c>
      <c r="FW140" s="98">
        <v>0</v>
      </c>
    </row>
    <row r="141" spans="1:179" s="98" customFormat="1" ht="15" customHeight="1">
      <c r="A141" s="98" t="s">
        <v>6</v>
      </c>
      <c r="B141" s="98">
        <v>5</v>
      </c>
      <c r="O141" s="98">
        <v>170</v>
      </c>
      <c r="P141" s="98">
        <v>1752</v>
      </c>
      <c r="Q141" s="98">
        <v>61</v>
      </c>
      <c r="R141" s="98">
        <v>78</v>
      </c>
      <c r="S141" s="98">
        <v>418</v>
      </c>
      <c r="T141" s="98">
        <v>11266</v>
      </c>
      <c r="U141" s="98">
        <v>78250</v>
      </c>
      <c r="V141" s="98">
        <v>18329</v>
      </c>
      <c r="W141" s="98">
        <v>2200</v>
      </c>
      <c r="X141" s="98">
        <v>0</v>
      </c>
      <c r="Y141" s="98">
        <v>700</v>
      </c>
      <c r="Z141" s="98">
        <v>2514</v>
      </c>
      <c r="AA141" s="98">
        <v>0</v>
      </c>
      <c r="AB141" s="98">
        <v>337457</v>
      </c>
      <c r="AC141" s="98">
        <v>959932</v>
      </c>
      <c r="AD141" s="98">
        <v>1</v>
      </c>
      <c r="AE141" s="98">
        <v>6</v>
      </c>
      <c r="AF141" s="98">
        <v>2</v>
      </c>
      <c r="AG141" s="98">
        <v>409</v>
      </c>
      <c r="AH141" s="98">
        <v>100</v>
      </c>
      <c r="AI141" s="98">
        <v>200000</v>
      </c>
      <c r="AJ141" s="98">
        <v>0</v>
      </c>
      <c r="AK141" s="98">
        <v>101000</v>
      </c>
      <c r="AL141" s="98">
        <v>80</v>
      </c>
      <c r="AM141" s="98">
        <v>0</v>
      </c>
      <c r="AN141" s="98">
        <v>337277</v>
      </c>
      <c r="AO141" s="98">
        <v>658932</v>
      </c>
      <c r="AP141" s="98">
        <v>0</v>
      </c>
      <c r="AQ141" s="98">
        <v>0</v>
      </c>
      <c r="AR141" s="98">
        <v>0</v>
      </c>
      <c r="AS141" s="98">
        <v>4</v>
      </c>
      <c r="AT141" s="98">
        <v>0</v>
      </c>
      <c r="AU141" s="98">
        <v>0</v>
      </c>
      <c r="AV141" s="98">
        <v>35</v>
      </c>
      <c r="AW141" s="98">
        <v>115</v>
      </c>
      <c r="AX141" s="98">
        <v>0</v>
      </c>
      <c r="AY141" s="98">
        <v>0</v>
      </c>
      <c r="AZ141" s="98">
        <v>0</v>
      </c>
      <c r="BA141" s="98">
        <v>1</v>
      </c>
      <c r="BB141" s="98">
        <v>0</v>
      </c>
      <c r="BC141" s="98">
        <v>0</v>
      </c>
      <c r="BD141" s="98">
        <v>182</v>
      </c>
      <c r="BE141" s="98">
        <v>12</v>
      </c>
      <c r="BF141" s="98">
        <v>0</v>
      </c>
      <c r="BG141" s="98">
        <v>0</v>
      </c>
      <c r="BH141" s="98">
        <v>0</v>
      </c>
      <c r="BI141" s="98">
        <v>0</v>
      </c>
      <c r="BJ141" s="98">
        <v>0</v>
      </c>
      <c r="BK141" s="98">
        <v>0</v>
      </c>
      <c r="BL141" s="98">
        <v>0</v>
      </c>
      <c r="BM141" s="98">
        <v>61</v>
      </c>
      <c r="BN141" s="98">
        <v>0</v>
      </c>
      <c r="BO141" s="98">
        <v>0</v>
      </c>
      <c r="BP141" s="98">
        <v>0</v>
      </c>
      <c r="BQ141" s="98">
        <v>0</v>
      </c>
      <c r="BR141" s="98">
        <v>0</v>
      </c>
      <c r="BS141" s="98">
        <v>0</v>
      </c>
      <c r="BT141" s="98">
        <v>0</v>
      </c>
      <c r="BU141" s="98">
        <v>0</v>
      </c>
      <c r="BV141" s="98">
        <v>0</v>
      </c>
      <c r="BW141" s="98">
        <v>0</v>
      </c>
      <c r="BX141" s="98">
        <v>0</v>
      </c>
      <c r="BY141" s="98">
        <v>0</v>
      </c>
      <c r="BZ141" s="98">
        <v>0</v>
      </c>
      <c r="CA141" s="98">
        <v>0</v>
      </c>
      <c r="CB141" s="98">
        <v>25</v>
      </c>
      <c r="CC141" s="98">
        <v>40</v>
      </c>
      <c r="CD141" s="98">
        <v>3041</v>
      </c>
      <c r="CE141" s="98">
        <v>617</v>
      </c>
      <c r="CF141" s="98">
        <v>154</v>
      </c>
      <c r="CG141" s="98">
        <v>772</v>
      </c>
      <c r="CH141" s="98">
        <v>7517.17</v>
      </c>
      <c r="CI141" s="96">
        <v>5.4119294456443487</v>
      </c>
      <c r="CJ141" s="97">
        <v>6.6666666666666666E-2</v>
      </c>
      <c r="CK141" s="97">
        <v>0.15166666666666667</v>
      </c>
      <c r="CL141" s="97">
        <v>0.36749999999999999</v>
      </c>
      <c r="CM141" s="97" t="e">
        <v>#DIV/0!</v>
      </c>
      <c r="CN141" s="97">
        <v>0.08</v>
      </c>
      <c r="CO141" s="97">
        <v>0.71750000000000003</v>
      </c>
      <c r="CP141" s="97" t="e">
        <v>#DIV/0!</v>
      </c>
      <c r="CQ141" s="98">
        <v>3</v>
      </c>
      <c r="CR141" s="98">
        <v>0</v>
      </c>
      <c r="CS141" s="98">
        <v>3</v>
      </c>
      <c r="CT141" s="98">
        <v>0</v>
      </c>
      <c r="CU141" s="98">
        <v>5</v>
      </c>
      <c r="CV141" s="98">
        <v>2</v>
      </c>
      <c r="CW141" s="98">
        <v>2</v>
      </c>
      <c r="CX141" s="98">
        <v>0</v>
      </c>
      <c r="CY141" s="98">
        <v>2</v>
      </c>
      <c r="CZ141" s="98">
        <v>0</v>
      </c>
      <c r="DA141" s="98">
        <v>0</v>
      </c>
      <c r="DB141" s="98">
        <v>1</v>
      </c>
      <c r="DC141" s="98">
        <v>2</v>
      </c>
      <c r="DD141" s="98">
        <v>0</v>
      </c>
      <c r="DE141" s="98">
        <v>1</v>
      </c>
      <c r="DF141" s="98">
        <v>1</v>
      </c>
      <c r="DG141" s="98">
        <v>0</v>
      </c>
      <c r="DH141" s="98">
        <v>0</v>
      </c>
      <c r="DI141" s="98">
        <v>1</v>
      </c>
      <c r="DJ141" s="98">
        <v>1</v>
      </c>
      <c r="DK141" s="98">
        <v>3</v>
      </c>
      <c r="DL141" s="98">
        <v>0</v>
      </c>
      <c r="DM141" s="98">
        <v>0</v>
      </c>
      <c r="DN141" s="98">
        <v>0</v>
      </c>
      <c r="DO141" s="98">
        <v>3</v>
      </c>
      <c r="DP141" s="98">
        <v>0</v>
      </c>
      <c r="DQ141" s="98">
        <v>1</v>
      </c>
      <c r="DR141" s="98">
        <v>0</v>
      </c>
      <c r="DS141" s="98">
        <v>0</v>
      </c>
      <c r="DT141" s="98">
        <v>0</v>
      </c>
      <c r="DU141" s="98">
        <v>0</v>
      </c>
      <c r="DV141" s="98">
        <v>0</v>
      </c>
      <c r="DW141" s="98">
        <v>0</v>
      </c>
      <c r="DX141" s="98">
        <v>0</v>
      </c>
      <c r="DY141" s="98">
        <v>76</v>
      </c>
      <c r="DZ141" s="98">
        <v>0</v>
      </c>
      <c r="EA141" s="98">
        <v>29</v>
      </c>
      <c r="EB141" s="98">
        <v>0</v>
      </c>
      <c r="EC141" s="98">
        <v>1</v>
      </c>
      <c r="ED141" s="98">
        <v>4</v>
      </c>
      <c r="EE141" s="98">
        <v>1</v>
      </c>
      <c r="EF141" s="98">
        <v>4</v>
      </c>
      <c r="EG141" s="98">
        <v>0</v>
      </c>
      <c r="EH141" s="98">
        <v>5</v>
      </c>
      <c r="EI141" s="98">
        <v>0</v>
      </c>
      <c r="EJ141" s="98">
        <v>5</v>
      </c>
      <c r="EK141" s="98">
        <v>0</v>
      </c>
      <c r="EL141" s="98">
        <v>5</v>
      </c>
      <c r="EM141" s="98">
        <v>1</v>
      </c>
      <c r="EN141" s="98">
        <v>4</v>
      </c>
      <c r="EO141" s="98">
        <v>0</v>
      </c>
      <c r="EP141" s="98">
        <v>5</v>
      </c>
      <c r="EQ141" s="98">
        <v>1</v>
      </c>
      <c r="ER141" s="98">
        <v>4</v>
      </c>
      <c r="ES141" s="98">
        <v>0</v>
      </c>
      <c r="ET141" s="98">
        <v>5</v>
      </c>
      <c r="EU141" s="98">
        <v>1</v>
      </c>
      <c r="EV141" s="98">
        <v>4</v>
      </c>
      <c r="EW141" s="98">
        <v>1</v>
      </c>
      <c r="EX141" s="98">
        <v>4</v>
      </c>
      <c r="EY141" s="98">
        <v>7</v>
      </c>
      <c r="EZ141" s="98">
        <v>2184</v>
      </c>
      <c r="FA141" s="98">
        <v>0</v>
      </c>
      <c r="FB141" s="98">
        <v>0</v>
      </c>
      <c r="FC141" s="98">
        <v>0</v>
      </c>
      <c r="FD141" s="98">
        <v>42</v>
      </c>
      <c r="FE141" s="98">
        <v>0</v>
      </c>
      <c r="FF141" s="98">
        <v>500</v>
      </c>
      <c r="FG141" s="98">
        <v>0</v>
      </c>
      <c r="FH141" s="98">
        <v>10</v>
      </c>
      <c r="FI141" s="98">
        <v>7127</v>
      </c>
      <c r="FJ141" s="98">
        <v>0</v>
      </c>
      <c r="FK141" s="98">
        <v>0</v>
      </c>
      <c r="FL141" s="98">
        <v>0</v>
      </c>
      <c r="FM141" s="98">
        <v>0</v>
      </c>
      <c r="FN141" s="98">
        <v>0</v>
      </c>
      <c r="FO141" s="98">
        <v>0</v>
      </c>
      <c r="FP141" s="98">
        <v>0</v>
      </c>
      <c r="FQ141" s="98">
        <v>0</v>
      </c>
      <c r="FR141" s="98">
        <v>0</v>
      </c>
      <c r="FS141" s="98">
        <v>0</v>
      </c>
      <c r="FT141" s="98">
        <v>0</v>
      </c>
      <c r="FU141" s="98">
        <v>0</v>
      </c>
      <c r="FV141" s="98">
        <v>0</v>
      </c>
      <c r="FW141" s="98">
        <v>0</v>
      </c>
    </row>
    <row r="142" spans="1:179" s="98" customFormat="1" ht="15" customHeight="1">
      <c r="A142" s="98" t="s">
        <v>7</v>
      </c>
      <c r="B142" s="98">
        <v>4</v>
      </c>
      <c r="O142" s="98">
        <v>284</v>
      </c>
      <c r="P142" s="98">
        <v>2265</v>
      </c>
      <c r="Q142" s="98">
        <v>11</v>
      </c>
      <c r="R142" s="98">
        <v>6</v>
      </c>
      <c r="S142" s="98">
        <v>5</v>
      </c>
      <c r="T142" s="98">
        <v>20776</v>
      </c>
      <c r="U142" s="98">
        <v>130000</v>
      </c>
      <c r="V142" s="98">
        <v>51530</v>
      </c>
      <c r="W142" s="98">
        <v>402</v>
      </c>
      <c r="X142" s="98">
        <v>1183</v>
      </c>
      <c r="Y142" s="98">
        <v>19001</v>
      </c>
      <c r="Z142" s="98">
        <v>12175</v>
      </c>
      <c r="AA142" s="98">
        <v>0</v>
      </c>
      <c r="AB142" s="98">
        <v>1556167</v>
      </c>
      <c r="AC142" s="98">
        <v>484500</v>
      </c>
      <c r="AD142" s="98">
        <v>1</v>
      </c>
      <c r="AE142" s="98">
        <v>1</v>
      </c>
      <c r="AF142" s="98">
        <v>0</v>
      </c>
      <c r="AG142" s="98">
        <v>3</v>
      </c>
      <c r="AH142" s="98">
        <v>0</v>
      </c>
      <c r="AI142" s="98">
        <v>400000</v>
      </c>
      <c r="AJ142" s="98">
        <v>35000</v>
      </c>
      <c r="AK142" s="98">
        <v>0</v>
      </c>
      <c r="AL142" s="98">
        <v>0</v>
      </c>
      <c r="AM142" s="98">
        <v>0</v>
      </c>
      <c r="AN142" s="98">
        <v>1521167</v>
      </c>
      <c r="AO142" s="98">
        <v>84500</v>
      </c>
      <c r="AP142" s="98">
        <v>0</v>
      </c>
      <c r="AQ142" s="98">
        <v>0</v>
      </c>
      <c r="AR142" s="98">
        <v>0</v>
      </c>
      <c r="AS142" s="98">
        <v>0</v>
      </c>
      <c r="AT142" s="98">
        <v>21</v>
      </c>
      <c r="AU142" s="98">
        <v>0</v>
      </c>
      <c r="AV142" s="98">
        <v>0</v>
      </c>
      <c r="AW142" s="98">
        <v>0</v>
      </c>
      <c r="AX142" s="98">
        <v>0</v>
      </c>
      <c r="AY142" s="98">
        <v>0</v>
      </c>
      <c r="AZ142" s="98">
        <v>0</v>
      </c>
      <c r="BA142" s="98">
        <v>0</v>
      </c>
      <c r="BB142" s="98">
        <v>401</v>
      </c>
      <c r="BC142" s="98">
        <v>0</v>
      </c>
      <c r="BD142" s="98">
        <v>2</v>
      </c>
      <c r="BE142" s="98">
        <v>2</v>
      </c>
      <c r="BF142" s="98">
        <v>0</v>
      </c>
      <c r="BG142" s="98">
        <v>0</v>
      </c>
      <c r="BH142" s="98">
        <v>0</v>
      </c>
      <c r="BI142" s="98">
        <v>0</v>
      </c>
      <c r="BJ142" s="98">
        <v>0</v>
      </c>
      <c r="BK142" s="98">
        <v>0</v>
      </c>
      <c r="BL142" s="98">
        <v>0</v>
      </c>
      <c r="BM142" s="98">
        <v>0</v>
      </c>
      <c r="BN142" s="98">
        <v>0</v>
      </c>
      <c r="BO142" s="98">
        <v>0</v>
      </c>
      <c r="BP142" s="98">
        <v>0</v>
      </c>
      <c r="BQ142" s="98">
        <v>0</v>
      </c>
      <c r="BR142" s="98">
        <v>0</v>
      </c>
      <c r="BS142" s="98">
        <v>0</v>
      </c>
      <c r="BT142" s="98">
        <v>0</v>
      </c>
      <c r="BU142" s="98">
        <v>0</v>
      </c>
      <c r="BV142" s="98">
        <v>0</v>
      </c>
      <c r="BW142" s="98">
        <v>0</v>
      </c>
      <c r="BX142" s="98">
        <v>0</v>
      </c>
      <c r="BY142" s="98">
        <v>0</v>
      </c>
      <c r="BZ142" s="98">
        <v>2</v>
      </c>
      <c r="CA142" s="98">
        <v>0</v>
      </c>
      <c r="CB142" s="98">
        <v>0</v>
      </c>
      <c r="CC142" s="98">
        <v>0</v>
      </c>
      <c r="CD142" s="98">
        <v>5703</v>
      </c>
      <c r="CE142" s="98">
        <v>4303</v>
      </c>
      <c r="CF142" s="98">
        <v>0</v>
      </c>
      <c r="CG142" s="98">
        <v>65</v>
      </c>
      <c r="CH142" s="98">
        <v>15900</v>
      </c>
      <c r="CI142" s="96">
        <v>3.6401098901098901</v>
      </c>
      <c r="CJ142" s="97">
        <v>0.32500000000000001</v>
      </c>
      <c r="CK142" s="97">
        <v>7.5000000000000011E-2</v>
      </c>
      <c r="CL142" s="97">
        <v>0.41666666666666669</v>
      </c>
      <c r="CM142" s="97">
        <v>0.10500000000000001</v>
      </c>
      <c r="CN142" s="97">
        <v>0.25</v>
      </c>
      <c r="CO142" s="97">
        <v>0.41500000000000004</v>
      </c>
      <c r="CP142" s="97">
        <v>0.13</v>
      </c>
      <c r="CQ142" s="98">
        <v>2</v>
      </c>
      <c r="CR142" s="98">
        <v>1</v>
      </c>
      <c r="CS142" s="98">
        <v>1</v>
      </c>
      <c r="CT142" s="98">
        <v>0</v>
      </c>
      <c r="CU142" s="98">
        <v>1</v>
      </c>
      <c r="CV142" s="98">
        <v>0</v>
      </c>
      <c r="CW142" s="98">
        <v>0</v>
      </c>
      <c r="CX142" s="98">
        <v>1</v>
      </c>
      <c r="CY142" s="98">
        <v>2</v>
      </c>
      <c r="CZ142" s="98">
        <v>1</v>
      </c>
      <c r="DA142" s="98">
        <v>1</v>
      </c>
      <c r="DB142" s="98">
        <v>0</v>
      </c>
      <c r="DC142" s="98">
        <v>0</v>
      </c>
      <c r="DD142" s="98">
        <v>1</v>
      </c>
      <c r="DE142" s="98">
        <v>0</v>
      </c>
      <c r="DF142" s="98">
        <v>2</v>
      </c>
      <c r="DG142" s="98">
        <v>1</v>
      </c>
      <c r="DH142" s="98">
        <v>1</v>
      </c>
      <c r="DI142" s="98">
        <v>0</v>
      </c>
      <c r="DJ142" s="98">
        <v>0</v>
      </c>
      <c r="DK142" s="98">
        <v>2</v>
      </c>
      <c r="DL142" s="98">
        <v>1</v>
      </c>
      <c r="DM142" s="98">
        <v>0</v>
      </c>
      <c r="DN142" s="98">
        <v>1</v>
      </c>
      <c r="DO142" s="98">
        <v>2</v>
      </c>
      <c r="DP142" s="98">
        <v>1</v>
      </c>
      <c r="DQ142" s="98">
        <v>0</v>
      </c>
      <c r="DR142" s="98">
        <v>2</v>
      </c>
      <c r="DS142" s="98">
        <v>0</v>
      </c>
      <c r="DT142" s="98">
        <v>0</v>
      </c>
      <c r="DU142" s="98">
        <v>0</v>
      </c>
      <c r="DV142" s="98">
        <v>0</v>
      </c>
      <c r="DW142" s="98">
        <v>0</v>
      </c>
      <c r="DX142" s="98">
        <v>0</v>
      </c>
      <c r="DY142" s="98">
        <v>0</v>
      </c>
      <c r="DZ142" s="98">
        <v>0</v>
      </c>
      <c r="EA142" s="98">
        <v>0</v>
      </c>
      <c r="EB142" s="98">
        <v>0</v>
      </c>
      <c r="EC142" s="98">
        <v>1</v>
      </c>
      <c r="ED142" s="98">
        <v>3</v>
      </c>
      <c r="EE142" s="98">
        <v>1</v>
      </c>
      <c r="EF142" s="98">
        <v>3</v>
      </c>
      <c r="EG142" s="98">
        <v>0</v>
      </c>
      <c r="EH142" s="98">
        <v>4</v>
      </c>
      <c r="EI142" s="98">
        <v>0</v>
      </c>
      <c r="EJ142" s="98">
        <v>4</v>
      </c>
      <c r="EK142" s="98">
        <v>1</v>
      </c>
      <c r="EL142" s="98">
        <v>3</v>
      </c>
      <c r="EM142" s="98">
        <v>1</v>
      </c>
      <c r="EN142" s="98">
        <v>3</v>
      </c>
      <c r="EO142" s="98">
        <v>1</v>
      </c>
      <c r="EP142" s="98">
        <v>3</v>
      </c>
      <c r="EQ142" s="98">
        <v>1</v>
      </c>
      <c r="ER142" s="98">
        <v>3</v>
      </c>
      <c r="ES142" s="98">
        <v>1</v>
      </c>
      <c r="ET142" s="98">
        <v>3</v>
      </c>
      <c r="EU142" s="98">
        <v>0</v>
      </c>
      <c r="EV142" s="98">
        <v>4</v>
      </c>
      <c r="EW142" s="98">
        <v>0</v>
      </c>
      <c r="EX142" s="98">
        <v>3</v>
      </c>
      <c r="EY142" s="98">
        <v>6</v>
      </c>
      <c r="EZ142" s="98">
        <v>20</v>
      </c>
      <c r="FA142" s="98">
        <v>0</v>
      </c>
      <c r="FB142" s="98">
        <v>0</v>
      </c>
      <c r="FC142" s="98">
        <v>120</v>
      </c>
      <c r="FD142" s="98">
        <v>140</v>
      </c>
      <c r="FE142" s="98">
        <v>5</v>
      </c>
      <c r="FF142" s="98">
        <v>60</v>
      </c>
      <c r="FG142" s="98">
        <v>65</v>
      </c>
      <c r="FH142" s="98">
        <v>0</v>
      </c>
      <c r="FI142" s="98">
        <v>0</v>
      </c>
      <c r="FJ142" s="98">
        <v>9</v>
      </c>
      <c r="FK142" s="98">
        <v>7000</v>
      </c>
      <c r="FL142" s="98">
        <v>10550</v>
      </c>
      <c r="FM142" s="98">
        <v>30</v>
      </c>
      <c r="FN142" s="98">
        <v>769</v>
      </c>
      <c r="FO142" s="98">
        <v>1044</v>
      </c>
      <c r="FP142" s="98">
        <v>1</v>
      </c>
      <c r="FQ142" s="98">
        <v>484</v>
      </c>
      <c r="FR142" s="98">
        <v>0</v>
      </c>
      <c r="FS142" s="98">
        <v>0</v>
      </c>
      <c r="FT142" s="98">
        <v>0</v>
      </c>
      <c r="FU142" s="98">
        <v>0</v>
      </c>
      <c r="FV142" s="98">
        <v>1</v>
      </c>
      <c r="FW142" s="98">
        <v>1</v>
      </c>
    </row>
    <row r="143" spans="1:179" s="98" customFormat="1" ht="15" customHeight="1">
      <c r="A143" s="98" t="s">
        <v>8</v>
      </c>
      <c r="B143" s="98">
        <v>4</v>
      </c>
      <c r="O143" s="98">
        <v>1173</v>
      </c>
      <c r="P143" s="98">
        <v>2627</v>
      </c>
      <c r="Q143" s="98">
        <v>6</v>
      </c>
      <c r="R143" s="98">
        <v>206</v>
      </c>
      <c r="S143" s="98">
        <v>41</v>
      </c>
      <c r="T143" s="98">
        <v>2355</v>
      </c>
      <c r="U143" s="98">
        <v>1151958</v>
      </c>
      <c r="V143" s="98">
        <v>5262</v>
      </c>
      <c r="W143" s="98">
        <v>7675</v>
      </c>
      <c r="X143" s="98">
        <v>0</v>
      </c>
      <c r="Y143" s="98">
        <v>13940</v>
      </c>
      <c r="Z143" s="98">
        <v>0</v>
      </c>
      <c r="AA143" s="98">
        <v>95196</v>
      </c>
      <c r="AB143" s="98">
        <v>36421</v>
      </c>
      <c r="AC143" s="98">
        <v>0</v>
      </c>
      <c r="AD143" s="98">
        <v>3</v>
      </c>
      <c r="AE143" s="98">
        <v>0</v>
      </c>
      <c r="AF143" s="98">
        <v>1</v>
      </c>
      <c r="AG143" s="98">
        <v>37</v>
      </c>
      <c r="AH143" s="98">
        <v>0</v>
      </c>
      <c r="AI143" s="98">
        <v>0</v>
      </c>
      <c r="AJ143" s="98">
        <v>0</v>
      </c>
      <c r="AK143" s="98">
        <v>0</v>
      </c>
      <c r="AL143" s="98">
        <v>50</v>
      </c>
      <c r="AM143" s="98">
        <v>0</v>
      </c>
      <c r="AN143" s="98">
        <v>36371</v>
      </c>
      <c r="AO143" s="98">
        <v>0</v>
      </c>
      <c r="AP143" s="98">
        <v>0</v>
      </c>
      <c r="AQ143" s="98">
        <v>0</v>
      </c>
      <c r="AR143" s="98">
        <v>0</v>
      </c>
      <c r="AS143" s="98">
        <v>0</v>
      </c>
      <c r="AT143" s="98">
        <v>0</v>
      </c>
      <c r="AU143" s="98">
        <v>0</v>
      </c>
      <c r="AV143" s="98">
        <v>331</v>
      </c>
      <c r="AW143" s="98">
        <v>417</v>
      </c>
      <c r="AX143" s="98">
        <v>0</v>
      </c>
      <c r="AY143" s="98">
        <v>0</v>
      </c>
      <c r="AZ143" s="98">
        <v>0</v>
      </c>
      <c r="BA143" s="98">
        <v>0</v>
      </c>
      <c r="BB143" s="98">
        <v>0</v>
      </c>
      <c r="BC143" s="98">
        <v>0</v>
      </c>
      <c r="BD143" s="98">
        <v>1003</v>
      </c>
      <c r="BE143" s="98">
        <v>730</v>
      </c>
      <c r="BF143" s="98">
        <v>0</v>
      </c>
      <c r="BG143" s="98">
        <v>0</v>
      </c>
      <c r="BH143" s="98">
        <v>0</v>
      </c>
      <c r="BI143" s="98">
        <v>0</v>
      </c>
      <c r="BJ143" s="98">
        <v>0</v>
      </c>
      <c r="BK143" s="98">
        <v>0</v>
      </c>
      <c r="BL143" s="98">
        <v>0</v>
      </c>
      <c r="BM143" s="98">
        <v>0</v>
      </c>
      <c r="BN143" s="98">
        <v>0</v>
      </c>
      <c r="BO143" s="98">
        <v>0</v>
      </c>
      <c r="BP143" s="98">
        <v>0</v>
      </c>
      <c r="BQ143" s="98">
        <v>0</v>
      </c>
      <c r="BR143" s="98">
        <v>0</v>
      </c>
      <c r="BS143" s="98">
        <v>0</v>
      </c>
      <c r="BT143" s="98">
        <v>0</v>
      </c>
      <c r="BU143" s="98">
        <v>0</v>
      </c>
      <c r="BV143" s="98">
        <v>0</v>
      </c>
      <c r="BW143" s="98">
        <v>0</v>
      </c>
      <c r="BX143" s="98">
        <v>0</v>
      </c>
      <c r="BY143" s="98">
        <v>0</v>
      </c>
      <c r="BZ143" s="98">
        <v>0</v>
      </c>
      <c r="CA143" s="98">
        <v>0</v>
      </c>
      <c r="CB143" s="98">
        <v>154</v>
      </c>
      <c r="CC143" s="98">
        <v>195</v>
      </c>
      <c r="CD143" s="98">
        <v>1230</v>
      </c>
      <c r="CE143" s="98">
        <v>855</v>
      </c>
      <c r="CF143" s="98">
        <v>30</v>
      </c>
      <c r="CG143" s="98">
        <v>55</v>
      </c>
      <c r="CH143" s="98">
        <v>6255</v>
      </c>
      <c r="CI143" s="96">
        <v>6.8736263736263732</v>
      </c>
      <c r="CJ143" s="97">
        <v>0.34250000000000003</v>
      </c>
      <c r="CK143" s="97">
        <v>0.26666666666666666</v>
      </c>
      <c r="CL143" s="97">
        <v>0.56666666666666665</v>
      </c>
      <c r="CM143" s="97">
        <v>0.21666666666666667</v>
      </c>
      <c r="CN143" s="97">
        <v>0.17749999999999999</v>
      </c>
      <c r="CO143" s="97">
        <v>0.61</v>
      </c>
      <c r="CP143" s="97">
        <v>0.125</v>
      </c>
      <c r="CQ143" s="98">
        <v>3</v>
      </c>
      <c r="CR143" s="98">
        <v>1</v>
      </c>
      <c r="CS143" s="98">
        <v>2</v>
      </c>
      <c r="CT143" s="98">
        <v>0</v>
      </c>
      <c r="CU143" s="98">
        <v>2</v>
      </c>
      <c r="CV143" s="98">
        <v>1</v>
      </c>
      <c r="CW143" s="98">
        <v>0</v>
      </c>
      <c r="CX143" s="98">
        <v>1</v>
      </c>
      <c r="CY143" s="98">
        <v>0</v>
      </c>
      <c r="CZ143" s="98">
        <v>0</v>
      </c>
      <c r="DA143" s="98">
        <v>0</v>
      </c>
      <c r="DB143" s="98">
        <v>1</v>
      </c>
      <c r="DC143" s="98">
        <v>3</v>
      </c>
      <c r="DD143" s="98">
        <v>0</v>
      </c>
      <c r="DE143" s="98">
        <v>0</v>
      </c>
      <c r="DF143" s="98">
        <v>0</v>
      </c>
      <c r="DG143" s="98">
        <v>1</v>
      </c>
      <c r="DH143" s="98">
        <v>0</v>
      </c>
      <c r="DI143" s="98">
        <v>0</v>
      </c>
      <c r="DJ143" s="98">
        <v>0</v>
      </c>
      <c r="DK143" s="98">
        <v>4</v>
      </c>
      <c r="DL143" s="98">
        <v>0</v>
      </c>
      <c r="DM143" s="98">
        <v>0</v>
      </c>
      <c r="DN143" s="98">
        <v>0</v>
      </c>
      <c r="DO143" s="98">
        <v>2</v>
      </c>
      <c r="DP143" s="98">
        <v>0</v>
      </c>
      <c r="DQ143" s="98">
        <v>0</v>
      </c>
      <c r="DR143" s="98">
        <v>0</v>
      </c>
      <c r="DS143" s="98">
        <v>0</v>
      </c>
      <c r="DT143" s="98">
        <v>0</v>
      </c>
      <c r="DU143" s="98">
        <v>0</v>
      </c>
      <c r="DV143" s="98">
        <v>1</v>
      </c>
      <c r="DW143" s="98">
        <v>1</v>
      </c>
      <c r="DX143" s="98">
        <v>0</v>
      </c>
      <c r="DY143" s="98">
        <v>0</v>
      </c>
      <c r="DZ143" s="98">
        <v>0</v>
      </c>
      <c r="EA143" s="98">
        <v>0</v>
      </c>
      <c r="EB143" s="98">
        <v>0</v>
      </c>
      <c r="EC143" s="98">
        <v>0</v>
      </c>
      <c r="ED143" s="98">
        <v>4</v>
      </c>
      <c r="EE143" s="98">
        <v>0</v>
      </c>
      <c r="EF143" s="98">
        <v>4</v>
      </c>
      <c r="EG143" s="98">
        <v>0</v>
      </c>
      <c r="EH143" s="98">
        <v>4</v>
      </c>
      <c r="EI143" s="98">
        <v>0</v>
      </c>
      <c r="EJ143" s="98">
        <v>4</v>
      </c>
      <c r="EK143" s="98">
        <v>1</v>
      </c>
      <c r="EL143" s="98">
        <v>3</v>
      </c>
      <c r="EM143" s="98">
        <v>1</v>
      </c>
      <c r="EN143" s="98">
        <v>3</v>
      </c>
      <c r="EO143" s="98">
        <v>0</v>
      </c>
      <c r="EP143" s="98">
        <v>4</v>
      </c>
      <c r="EQ143" s="98">
        <v>1</v>
      </c>
      <c r="ER143" s="98">
        <v>3</v>
      </c>
      <c r="ES143" s="98">
        <v>0</v>
      </c>
      <c r="ET143" s="98">
        <v>4</v>
      </c>
      <c r="EU143" s="98">
        <v>0</v>
      </c>
      <c r="EV143" s="98">
        <v>4</v>
      </c>
      <c r="EW143" s="98">
        <v>0</v>
      </c>
      <c r="EX143" s="98">
        <v>4</v>
      </c>
      <c r="EY143" s="98">
        <v>0</v>
      </c>
      <c r="EZ143" s="98">
        <v>0</v>
      </c>
      <c r="FA143" s="98">
        <v>0</v>
      </c>
      <c r="FB143" s="98">
        <v>0</v>
      </c>
      <c r="FC143" s="98">
        <v>1</v>
      </c>
      <c r="FD143" s="98">
        <v>55</v>
      </c>
      <c r="FE143" s="98">
        <v>0</v>
      </c>
      <c r="FF143" s="98">
        <v>15</v>
      </c>
      <c r="FG143" s="98">
        <v>0</v>
      </c>
      <c r="FH143" s="98">
        <v>0</v>
      </c>
      <c r="FI143" s="98">
        <v>0</v>
      </c>
      <c r="FJ143" s="98">
        <v>0</v>
      </c>
      <c r="FK143" s="98">
        <v>0</v>
      </c>
      <c r="FL143" s="98">
        <v>0</v>
      </c>
      <c r="FM143" s="98">
        <v>0</v>
      </c>
      <c r="FN143" s="98">
        <v>0</v>
      </c>
      <c r="FO143" s="98">
        <v>0</v>
      </c>
      <c r="FP143" s="98">
        <v>0</v>
      </c>
      <c r="FQ143" s="98">
        <v>0</v>
      </c>
      <c r="FR143" s="98">
        <v>0</v>
      </c>
      <c r="FS143" s="98">
        <v>0</v>
      </c>
      <c r="FT143" s="98">
        <v>0</v>
      </c>
      <c r="FU143" s="98">
        <v>0</v>
      </c>
      <c r="FV143" s="98">
        <v>0</v>
      </c>
      <c r="FW143" s="98">
        <v>0</v>
      </c>
    </row>
    <row r="144" spans="1:179" s="98" customFormat="1" ht="15" customHeight="1">
      <c r="A144" s="98" t="s">
        <v>9</v>
      </c>
      <c r="B144" s="98">
        <v>40</v>
      </c>
      <c r="O144" s="98">
        <v>2398</v>
      </c>
      <c r="P144" s="98">
        <v>20782</v>
      </c>
      <c r="Q144" s="98">
        <v>140</v>
      </c>
      <c r="R144" s="98">
        <v>56</v>
      </c>
      <c r="S144" s="98">
        <v>4854</v>
      </c>
      <c r="T144" s="98">
        <v>62366</v>
      </c>
      <c r="U144" s="98">
        <v>414104</v>
      </c>
      <c r="V144" s="98">
        <v>65089</v>
      </c>
      <c r="W144" s="98">
        <v>46332</v>
      </c>
      <c r="X144" s="98">
        <v>13035</v>
      </c>
      <c r="Y144" s="98">
        <v>146709</v>
      </c>
      <c r="Z144" s="98">
        <v>3333</v>
      </c>
      <c r="AA144" s="98">
        <v>22300</v>
      </c>
      <c r="AB144" s="98">
        <v>31934</v>
      </c>
      <c r="AC144" s="98">
        <v>7404194</v>
      </c>
      <c r="AD144" s="98">
        <v>10</v>
      </c>
      <c r="AE144" s="98">
        <v>55</v>
      </c>
      <c r="AF144" s="98">
        <v>4</v>
      </c>
      <c r="AG144" s="98">
        <v>4785</v>
      </c>
      <c r="AH144" s="98">
        <v>0</v>
      </c>
      <c r="AI144" s="98">
        <v>2409000</v>
      </c>
      <c r="AJ144" s="98">
        <v>0</v>
      </c>
      <c r="AK144" s="98">
        <v>3766040</v>
      </c>
      <c r="AL144" s="98">
        <v>95</v>
      </c>
      <c r="AM144" s="98">
        <v>20</v>
      </c>
      <c r="AN144" s="98">
        <v>31839</v>
      </c>
      <c r="AO144" s="98">
        <v>1229134</v>
      </c>
      <c r="AP144" s="98">
        <v>591</v>
      </c>
      <c r="AQ144" s="98">
        <v>2</v>
      </c>
      <c r="AR144" s="98">
        <v>0</v>
      </c>
      <c r="AS144" s="98">
        <v>24</v>
      </c>
      <c r="AT144" s="98">
        <v>151</v>
      </c>
      <c r="AU144" s="98">
        <v>23</v>
      </c>
      <c r="AV144" s="98">
        <v>1751</v>
      </c>
      <c r="AW144" s="98">
        <v>112</v>
      </c>
      <c r="AX144" s="98">
        <v>0</v>
      </c>
      <c r="AY144" s="98">
        <v>0</v>
      </c>
      <c r="AZ144" s="98">
        <v>0</v>
      </c>
      <c r="BA144" s="98">
        <v>1</v>
      </c>
      <c r="BB144" s="98">
        <v>57</v>
      </c>
      <c r="BC144" s="98">
        <v>1260</v>
      </c>
      <c r="BD144" s="98">
        <v>5607</v>
      </c>
      <c r="BE144" s="98">
        <v>762</v>
      </c>
      <c r="BF144" s="98">
        <v>0</v>
      </c>
      <c r="BG144" s="98">
        <v>0</v>
      </c>
      <c r="BH144" s="98">
        <v>0</v>
      </c>
      <c r="BI144" s="98">
        <v>3</v>
      </c>
      <c r="BJ144" s="98">
        <v>8</v>
      </c>
      <c r="BK144" s="98">
        <v>8</v>
      </c>
      <c r="BL144" s="98">
        <v>15</v>
      </c>
      <c r="BM144" s="98">
        <v>4</v>
      </c>
      <c r="BN144" s="98">
        <v>0</v>
      </c>
      <c r="BO144" s="98">
        <v>0</v>
      </c>
      <c r="BP144" s="98">
        <v>0</v>
      </c>
      <c r="BQ144" s="98">
        <v>0</v>
      </c>
      <c r="BR144" s="98">
        <v>0</v>
      </c>
      <c r="BS144" s="98">
        <v>0</v>
      </c>
      <c r="BT144" s="98">
        <v>0</v>
      </c>
      <c r="BU144" s="98">
        <v>22</v>
      </c>
      <c r="BV144" s="98">
        <v>0</v>
      </c>
      <c r="BW144" s="98">
        <v>0</v>
      </c>
      <c r="BX144" s="98">
        <v>0</v>
      </c>
      <c r="BY144" s="98">
        <v>0</v>
      </c>
      <c r="BZ144" s="98">
        <v>0</v>
      </c>
      <c r="CA144" s="98">
        <v>0</v>
      </c>
      <c r="CB144" s="98">
        <v>2</v>
      </c>
      <c r="CC144" s="98">
        <v>33</v>
      </c>
      <c r="CD144" s="98">
        <v>24524</v>
      </c>
      <c r="CE144" s="98">
        <v>16018</v>
      </c>
      <c r="CF144" s="98">
        <v>1859</v>
      </c>
      <c r="CG144" s="98">
        <v>2242</v>
      </c>
      <c r="CH144" s="98">
        <v>88798.58</v>
      </c>
      <c r="CI144" s="96">
        <v>4.8630109529025196</v>
      </c>
      <c r="CJ144" s="97">
        <v>0.26</v>
      </c>
      <c r="CK144" s="97">
        <v>0.22807692307692309</v>
      </c>
      <c r="CL144" s="97">
        <v>0.40454545454545465</v>
      </c>
      <c r="CM144" s="97">
        <v>0.13500000000000004</v>
      </c>
      <c r="CN144" s="97">
        <v>0.20499999999999999</v>
      </c>
      <c r="CO144" s="97">
        <v>0.50700000000000001</v>
      </c>
      <c r="CP144" s="97">
        <v>0.22142857142857145</v>
      </c>
      <c r="CQ144" s="98">
        <v>22</v>
      </c>
      <c r="CR144" s="98">
        <v>5</v>
      </c>
      <c r="CS144" s="98">
        <v>10</v>
      </c>
      <c r="CT144" s="98">
        <v>5</v>
      </c>
      <c r="CU144" s="98">
        <v>23</v>
      </c>
      <c r="CV144" s="98">
        <v>6</v>
      </c>
      <c r="CW144" s="98">
        <v>4</v>
      </c>
      <c r="CX144" s="98">
        <v>0</v>
      </c>
      <c r="CY144" s="98">
        <v>8</v>
      </c>
      <c r="CZ144" s="98">
        <v>4</v>
      </c>
      <c r="DA144" s="98">
        <v>0</v>
      </c>
      <c r="DB144" s="98">
        <v>8</v>
      </c>
      <c r="DC144" s="98">
        <v>16</v>
      </c>
      <c r="DD144" s="98">
        <v>3</v>
      </c>
      <c r="DE144" s="98">
        <v>7</v>
      </c>
      <c r="DF144" s="98">
        <v>10</v>
      </c>
      <c r="DG144" s="98">
        <v>4</v>
      </c>
      <c r="DH144" s="98">
        <v>1</v>
      </c>
      <c r="DI144" s="98">
        <v>2</v>
      </c>
      <c r="DJ144" s="98">
        <v>4</v>
      </c>
      <c r="DK144" s="98">
        <v>18</v>
      </c>
      <c r="DL144" s="98">
        <v>3</v>
      </c>
      <c r="DM144" s="98">
        <v>4</v>
      </c>
      <c r="DN144" s="98">
        <v>4</v>
      </c>
      <c r="DO144" s="98">
        <v>18</v>
      </c>
      <c r="DP144" s="98">
        <v>3</v>
      </c>
      <c r="DQ144" s="98">
        <v>2</v>
      </c>
      <c r="DR144" s="98">
        <v>3</v>
      </c>
      <c r="DS144" s="98">
        <v>4</v>
      </c>
      <c r="DT144" s="98">
        <v>3</v>
      </c>
      <c r="DU144" s="98">
        <v>6</v>
      </c>
      <c r="DV144" s="98">
        <v>0</v>
      </c>
      <c r="DW144" s="98">
        <v>0</v>
      </c>
      <c r="DX144" s="98">
        <v>0</v>
      </c>
      <c r="DY144" s="98">
        <v>440</v>
      </c>
      <c r="DZ144" s="98">
        <v>11</v>
      </c>
      <c r="EA144" s="98">
        <v>81</v>
      </c>
      <c r="EB144" s="98">
        <v>0</v>
      </c>
      <c r="EC144" s="98">
        <v>4</v>
      </c>
      <c r="ED144" s="98">
        <v>36</v>
      </c>
      <c r="EE144" s="98">
        <v>6</v>
      </c>
      <c r="EF144" s="98">
        <v>34</v>
      </c>
      <c r="EG144" s="98">
        <v>1</v>
      </c>
      <c r="EH144" s="98">
        <v>39</v>
      </c>
      <c r="EI144" s="98">
        <v>0</v>
      </c>
      <c r="EJ144" s="98">
        <v>40</v>
      </c>
      <c r="EK144" s="98">
        <v>6</v>
      </c>
      <c r="EL144" s="98">
        <v>34</v>
      </c>
      <c r="EM144" s="98">
        <v>4</v>
      </c>
      <c r="EN144" s="98">
        <v>36</v>
      </c>
      <c r="EO144" s="98">
        <v>1</v>
      </c>
      <c r="EP144" s="98">
        <v>39</v>
      </c>
      <c r="EQ144" s="98">
        <v>6</v>
      </c>
      <c r="ER144" s="98">
        <v>34</v>
      </c>
      <c r="ES144" s="98">
        <v>6</v>
      </c>
      <c r="ET144" s="98">
        <v>34</v>
      </c>
      <c r="EU144" s="98">
        <v>5</v>
      </c>
      <c r="EV144" s="98">
        <v>35</v>
      </c>
      <c r="EW144" s="98">
        <v>1</v>
      </c>
      <c r="EX144" s="98">
        <v>39</v>
      </c>
      <c r="EY144" s="98">
        <v>35</v>
      </c>
      <c r="EZ144" s="98">
        <v>2321</v>
      </c>
      <c r="FA144" s="98">
        <v>25</v>
      </c>
      <c r="FB144" s="98">
        <v>0</v>
      </c>
      <c r="FC144" s="98">
        <v>118</v>
      </c>
      <c r="FD144" s="98">
        <v>167</v>
      </c>
      <c r="FE144" s="98">
        <v>164</v>
      </c>
      <c r="FF144" s="98">
        <v>520</v>
      </c>
      <c r="FG144" s="98">
        <v>58</v>
      </c>
      <c r="FH144" s="98">
        <v>33</v>
      </c>
      <c r="FI144" s="98">
        <v>7127</v>
      </c>
      <c r="FJ144" s="98">
        <v>8</v>
      </c>
      <c r="FK144" s="98">
        <v>5288</v>
      </c>
      <c r="FL144" s="98">
        <v>10750</v>
      </c>
      <c r="FM144" s="98">
        <v>21</v>
      </c>
      <c r="FN144" s="98">
        <v>750</v>
      </c>
      <c r="FO144" s="98">
        <v>1000</v>
      </c>
      <c r="FP144" s="98">
        <v>4</v>
      </c>
      <c r="FQ144" s="98">
        <v>1148</v>
      </c>
      <c r="FR144" s="98">
        <v>0</v>
      </c>
      <c r="FS144" s="98">
        <v>0</v>
      </c>
      <c r="FT144" s="98">
        <v>0</v>
      </c>
      <c r="FU144" s="98">
        <v>0</v>
      </c>
      <c r="FV144" s="98">
        <v>2</v>
      </c>
      <c r="FW144" s="98">
        <v>1</v>
      </c>
    </row>
    <row r="145" spans="1:179" s="98" customFormat="1" ht="15" customHeight="1">
      <c r="A145" s="98" t="s">
        <v>10</v>
      </c>
      <c r="B145" s="98">
        <v>41</v>
      </c>
      <c r="O145" s="98">
        <v>4354</v>
      </c>
      <c r="P145" s="98">
        <v>27550</v>
      </c>
      <c r="Q145" s="98">
        <v>348</v>
      </c>
      <c r="R145" s="98">
        <v>644</v>
      </c>
      <c r="S145" s="98">
        <v>11410</v>
      </c>
      <c r="T145" s="98">
        <v>239162</v>
      </c>
      <c r="U145" s="98">
        <v>1273871</v>
      </c>
      <c r="V145" s="98">
        <v>286766</v>
      </c>
      <c r="W145" s="98">
        <v>122368</v>
      </c>
      <c r="X145" s="98">
        <v>88185</v>
      </c>
      <c r="Y145" s="98">
        <v>186249</v>
      </c>
      <c r="Z145" s="98">
        <v>92741</v>
      </c>
      <c r="AA145" s="98">
        <v>354454</v>
      </c>
      <c r="AB145" s="98">
        <v>3967909</v>
      </c>
      <c r="AC145" s="98">
        <v>16711064</v>
      </c>
      <c r="AD145" s="98">
        <v>325</v>
      </c>
      <c r="AE145" s="98">
        <v>83</v>
      </c>
      <c r="AF145" s="98">
        <v>61</v>
      </c>
      <c r="AG145" s="98">
        <v>10941</v>
      </c>
      <c r="AH145" s="98">
        <v>250100</v>
      </c>
      <c r="AI145" s="98">
        <v>2870000</v>
      </c>
      <c r="AJ145" s="98">
        <v>155100</v>
      </c>
      <c r="AK145" s="98">
        <v>9122220</v>
      </c>
      <c r="AL145" s="98">
        <v>4176</v>
      </c>
      <c r="AM145" s="98">
        <v>744</v>
      </c>
      <c r="AN145" s="98">
        <v>3558533</v>
      </c>
      <c r="AO145" s="98">
        <v>4720100</v>
      </c>
      <c r="AP145" s="98">
        <v>356</v>
      </c>
      <c r="AQ145" s="98">
        <v>368</v>
      </c>
      <c r="AR145" s="98">
        <v>5</v>
      </c>
      <c r="AS145" s="98">
        <v>376</v>
      </c>
      <c r="AT145" s="98">
        <v>1331</v>
      </c>
      <c r="AU145" s="98">
        <v>166</v>
      </c>
      <c r="AV145" s="98">
        <v>10379</v>
      </c>
      <c r="AW145" s="98">
        <v>1180</v>
      </c>
      <c r="AX145" s="98">
        <v>6790</v>
      </c>
      <c r="AY145" s="98">
        <v>26</v>
      </c>
      <c r="AZ145" s="98">
        <v>0</v>
      </c>
      <c r="BA145" s="98">
        <v>27</v>
      </c>
      <c r="BB145" s="98">
        <v>2493</v>
      </c>
      <c r="BC145" s="98">
        <v>42</v>
      </c>
      <c r="BD145" s="98">
        <v>13510</v>
      </c>
      <c r="BE145" s="98">
        <v>7056</v>
      </c>
      <c r="BF145" s="98">
        <v>55</v>
      </c>
      <c r="BG145" s="98">
        <v>15</v>
      </c>
      <c r="BH145" s="98">
        <v>0</v>
      </c>
      <c r="BI145" s="98">
        <v>15</v>
      </c>
      <c r="BJ145" s="98">
        <v>63</v>
      </c>
      <c r="BK145" s="98">
        <v>32</v>
      </c>
      <c r="BL145" s="98">
        <v>168</v>
      </c>
      <c r="BM145" s="98">
        <v>137</v>
      </c>
      <c r="BN145" s="98">
        <v>15</v>
      </c>
      <c r="BO145" s="98">
        <v>0</v>
      </c>
      <c r="BP145" s="98">
        <v>0</v>
      </c>
      <c r="BQ145" s="98">
        <v>2</v>
      </c>
      <c r="BR145" s="98">
        <v>0</v>
      </c>
      <c r="BS145" s="98">
        <v>0</v>
      </c>
      <c r="BT145" s="98">
        <v>1</v>
      </c>
      <c r="BU145" s="98">
        <v>0</v>
      </c>
      <c r="BV145" s="98">
        <v>12</v>
      </c>
      <c r="BW145" s="98">
        <v>15</v>
      </c>
      <c r="BX145" s="98">
        <v>0</v>
      </c>
      <c r="BY145" s="98">
        <v>16</v>
      </c>
      <c r="BZ145" s="98">
        <v>22</v>
      </c>
      <c r="CA145" s="98">
        <v>18</v>
      </c>
      <c r="CB145" s="98">
        <v>303</v>
      </c>
      <c r="CC145" s="98">
        <v>254</v>
      </c>
      <c r="CD145" s="98">
        <v>219751</v>
      </c>
      <c r="CE145" s="98">
        <v>101218.76000000001</v>
      </c>
      <c r="CF145" s="98">
        <v>31002</v>
      </c>
      <c r="CG145" s="98">
        <v>28138.239999999998</v>
      </c>
      <c r="CH145" s="98">
        <v>1363208.18</v>
      </c>
      <c r="CI145" s="96">
        <v>10.538341025224765</v>
      </c>
      <c r="CJ145" s="97">
        <v>0.22851851851851848</v>
      </c>
      <c r="CK145" s="97">
        <v>0.14652173913043479</v>
      </c>
      <c r="CL145" s="97">
        <v>0.49843749999999998</v>
      </c>
      <c r="CM145" s="97">
        <v>0.14333333333333334</v>
      </c>
      <c r="CN145" s="97">
        <v>0.2218181818181818</v>
      </c>
      <c r="CO145" s="97">
        <v>0.47810810810810817</v>
      </c>
      <c r="CP145" s="97">
        <v>8.666666666666667E-2</v>
      </c>
      <c r="CQ145" s="98">
        <v>27</v>
      </c>
      <c r="CR145" s="98">
        <v>10</v>
      </c>
      <c r="CS145" s="98">
        <v>18</v>
      </c>
      <c r="CT145" s="98">
        <v>8</v>
      </c>
      <c r="CU145" s="98">
        <v>23</v>
      </c>
      <c r="CV145" s="98">
        <v>8</v>
      </c>
      <c r="CW145" s="98">
        <v>7</v>
      </c>
      <c r="CX145" s="98">
        <v>7</v>
      </c>
      <c r="CY145" s="98">
        <v>15</v>
      </c>
      <c r="CZ145" s="98">
        <v>6</v>
      </c>
      <c r="DA145" s="98">
        <v>2</v>
      </c>
      <c r="DB145" s="98">
        <v>6</v>
      </c>
      <c r="DC145" s="98">
        <v>19</v>
      </c>
      <c r="DD145" s="98">
        <v>6</v>
      </c>
      <c r="DE145" s="98">
        <v>4</v>
      </c>
      <c r="DF145" s="98">
        <v>11</v>
      </c>
      <c r="DG145" s="98">
        <v>4</v>
      </c>
      <c r="DH145" s="98">
        <v>8</v>
      </c>
      <c r="DI145" s="98">
        <v>0</v>
      </c>
      <c r="DJ145" s="98">
        <v>6</v>
      </c>
      <c r="DK145" s="98">
        <v>19</v>
      </c>
      <c r="DL145" s="98">
        <v>3</v>
      </c>
      <c r="DM145" s="98">
        <v>13</v>
      </c>
      <c r="DN145" s="98">
        <v>1</v>
      </c>
      <c r="DO145" s="98">
        <v>17</v>
      </c>
      <c r="DP145" s="98">
        <v>3</v>
      </c>
      <c r="DQ145" s="98">
        <v>8</v>
      </c>
      <c r="DR145" s="98">
        <v>7</v>
      </c>
      <c r="DS145" s="98">
        <v>10</v>
      </c>
      <c r="DT145" s="98">
        <v>6</v>
      </c>
      <c r="DU145" s="98">
        <v>9</v>
      </c>
      <c r="DV145" s="98">
        <v>5</v>
      </c>
      <c r="DW145" s="98">
        <v>6</v>
      </c>
      <c r="DX145" s="98">
        <v>3</v>
      </c>
      <c r="DY145" s="98">
        <v>2044</v>
      </c>
      <c r="DZ145" s="98">
        <v>326</v>
      </c>
      <c r="EA145" s="98">
        <v>221</v>
      </c>
      <c r="EB145" s="98">
        <v>532</v>
      </c>
      <c r="EC145" s="98">
        <v>7</v>
      </c>
      <c r="ED145" s="98">
        <v>34</v>
      </c>
      <c r="EE145" s="98">
        <v>14</v>
      </c>
      <c r="EF145" s="98">
        <v>27</v>
      </c>
      <c r="EG145" s="98">
        <v>6</v>
      </c>
      <c r="EH145" s="98">
        <v>35</v>
      </c>
      <c r="EI145" s="98">
        <v>5</v>
      </c>
      <c r="EJ145" s="98">
        <v>36</v>
      </c>
      <c r="EK145" s="98">
        <v>11</v>
      </c>
      <c r="EL145" s="98">
        <v>30</v>
      </c>
      <c r="EM145" s="98">
        <v>14</v>
      </c>
      <c r="EN145" s="98">
        <v>27</v>
      </c>
      <c r="EO145" s="98">
        <v>6</v>
      </c>
      <c r="EP145" s="98">
        <v>35</v>
      </c>
      <c r="EQ145" s="98">
        <v>13</v>
      </c>
      <c r="ER145" s="98">
        <v>28</v>
      </c>
      <c r="ES145" s="98">
        <v>7</v>
      </c>
      <c r="ET145" s="98">
        <v>34</v>
      </c>
      <c r="EU145" s="98">
        <v>5</v>
      </c>
      <c r="EV145" s="98">
        <v>36</v>
      </c>
      <c r="EW145" s="98">
        <v>2</v>
      </c>
      <c r="EX145" s="98">
        <v>38</v>
      </c>
      <c r="EY145" s="98">
        <v>50</v>
      </c>
      <c r="EZ145" s="98">
        <v>3748</v>
      </c>
      <c r="FA145" s="98">
        <v>11716</v>
      </c>
      <c r="FB145" s="98">
        <v>77</v>
      </c>
      <c r="FC145" s="98">
        <v>279</v>
      </c>
      <c r="FD145" s="98">
        <v>1390</v>
      </c>
      <c r="FE145" s="98">
        <v>5111</v>
      </c>
      <c r="FF145" s="98">
        <v>2434</v>
      </c>
      <c r="FG145" s="98">
        <v>1187</v>
      </c>
      <c r="FH145" s="98">
        <v>165</v>
      </c>
      <c r="FI145" s="98">
        <v>0</v>
      </c>
      <c r="FJ145" s="98">
        <v>7</v>
      </c>
      <c r="FK145" s="98">
        <v>4000</v>
      </c>
      <c r="FL145" s="98">
        <v>6600</v>
      </c>
      <c r="FM145" s="98">
        <v>15</v>
      </c>
      <c r="FN145" s="98">
        <v>19</v>
      </c>
      <c r="FO145" s="98">
        <v>50</v>
      </c>
      <c r="FP145" s="98">
        <v>1</v>
      </c>
      <c r="FQ145" s="98">
        <v>484</v>
      </c>
      <c r="FR145" s="98">
        <v>0</v>
      </c>
      <c r="FS145" s="98">
        <v>0</v>
      </c>
      <c r="FT145" s="98">
        <v>0</v>
      </c>
      <c r="FU145" s="98">
        <v>0</v>
      </c>
      <c r="FV145" s="98">
        <v>1</v>
      </c>
      <c r="FW145" s="98">
        <v>1</v>
      </c>
    </row>
    <row r="146" spans="1:179" s="98" customFormat="1" ht="15" customHeight="1">
      <c r="A146" s="98" t="s">
        <v>11</v>
      </c>
      <c r="B146" s="98">
        <v>10</v>
      </c>
      <c r="O146" s="98">
        <v>1856</v>
      </c>
      <c r="P146" s="98">
        <v>9755</v>
      </c>
      <c r="Q146" s="98">
        <v>100</v>
      </c>
      <c r="R146" s="98">
        <v>364</v>
      </c>
      <c r="S146" s="98">
        <v>78624</v>
      </c>
      <c r="T146" s="98">
        <v>508764</v>
      </c>
      <c r="U146" s="98">
        <v>97100</v>
      </c>
      <c r="V146" s="98">
        <v>129838</v>
      </c>
      <c r="W146" s="98">
        <v>129930</v>
      </c>
      <c r="X146" s="98">
        <v>53188</v>
      </c>
      <c r="Y146" s="98">
        <v>1126500</v>
      </c>
      <c r="Z146" s="98">
        <v>60478</v>
      </c>
      <c r="AA146" s="98">
        <v>96426</v>
      </c>
      <c r="AB146" s="98">
        <v>30868542</v>
      </c>
      <c r="AC146" s="98">
        <v>34438580</v>
      </c>
      <c r="AD146" s="98">
        <v>31</v>
      </c>
      <c r="AE146" s="98">
        <v>378</v>
      </c>
      <c r="AF146" s="98">
        <v>520</v>
      </c>
      <c r="AG146" s="98">
        <v>77700</v>
      </c>
      <c r="AH146" s="98">
        <v>2296400</v>
      </c>
      <c r="AI146" s="98">
        <v>20356000</v>
      </c>
      <c r="AJ146" s="98">
        <v>6852592</v>
      </c>
      <c r="AK146" s="98">
        <v>12852580</v>
      </c>
      <c r="AL146" s="98">
        <v>15389</v>
      </c>
      <c r="AM146" s="98">
        <v>0</v>
      </c>
      <c r="AN146" s="98">
        <v>21704330</v>
      </c>
      <c r="AO146" s="98">
        <v>1230000</v>
      </c>
      <c r="AP146" s="98">
        <v>19</v>
      </c>
      <c r="AQ146" s="98">
        <v>11</v>
      </c>
      <c r="AR146" s="98">
        <v>2</v>
      </c>
      <c r="AS146" s="98">
        <v>22</v>
      </c>
      <c r="AT146" s="98">
        <v>1494</v>
      </c>
      <c r="AU146" s="98">
        <v>396</v>
      </c>
      <c r="AV146" s="98">
        <v>1800</v>
      </c>
      <c r="AW146" s="98">
        <v>22</v>
      </c>
      <c r="AX146" s="98">
        <v>0</v>
      </c>
      <c r="AY146" s="98">
        <v>100</v>
      </c>
      <c r="AZ146" s="98">
        <v>0</v>
      </c>
      <c r="BA146" s="98">
        <v>0</v>
      </c>
      <c r="BB146" s="98">
        <v>89</v>
      </c>
      <c r="BC146" s="98">
        <v>4</v>
      </c>
      <c r="BD146" s="98">
        <v>1690</v>
      </c>
      <c r="BE146" s="98">
        <v>0</v>
      </c>
      <c r="BF146" s="98">
        <v>0</v>
      </c>
      <c r="BG146" s="98">
        <v>0</v>
      </c>
      <c r="BH146" s="98">
        <v>0</v>
      </c>
      <c r="BI146" s="98">
        <v>0</v>
      </c>
      <c r="BJ146" s="98">
        <v>510</v>
      </c>
      <c r="BK146" s="98">
        <v>0</v>
      </c>
      <c r="BL146" s="98">
        <v>525</v>
      </c>
      <c r="BM146" s="98">
        <v>0</v>
      </c>
      <c r="BN146" s="98">
        <v>0</v>
      </c>
      <c r="BO146" s="98">
        <v>0</v>
      </c>
      <c r="BP146" s="98">
        <v>0</v>
      </c>
      <c r="BQ146" s="98">
        <v>0</v>
      </c>
      <c r="BR146" s="98">
        <v>2</v>
      </c>
      <c r="BS146" s="98">
        <v>0</v>
      </c>
      <c r="BT146" s="98">
        <v>2</v>
      </c>
      <c r="BU146" s="98">
        <v>0</v>
      </c>
      <c r="BV146" s="98">
        <v>0</v>
      </c>
      <c r="BW146" s="98">
        <v>0</v>
      </c>
      <c r="BX146" s="98">
        <v>0</v>
      </c>
      <c r="BY146" s="98">
        <v>0</v>
      </c>
      <c r="BZ146" s="98">
        <v>8</v>
      </c>
      <c r="CA146" s="98">
        <v>0</v>
      </c>
      <c r="CB146" s="98">
        <v>133</v>
      </c>
      <c r="CC146" s="98">
        <v>1</v>
      </c>
      <c r="CD146" s="98">
        <v>995329</v>
      </c>
      <c r="CE146" s="98">
        <v>494531</v>
      </c>
      <c r="CF146" s="98">
        <v>56561</v>
      </c>
      <c r="CG146" s="98">
        <v>169792</v>
      </c>
      <c r="CH146" s="98">
        <v>14526624.190000001</v>
      </c>
      <c r="CI146" s="96">
        <v>21.866809052223093</v>
      </c>
      <c r="CJ146" s="97">
        <v>0.13999999999999999</v>
      </c>
      <c r="CK146" s="97">
        <v>5.8428571428571427E-2</v>
      </c>
      <c r="CL146" s="97">
        <v>0.40375</v>
      </c>
      <c r="CM146" s="97">
        <v>0.11400000000000002</v>
      </c>
      <c r="CN146" s="97">
        <v>0.18428571428571433</v>
      </c>
      <c r="CO146" s="97">
        <v>0.36100000000000004</v>
      </c>
      <c r="CP146" s="97">
        <v>6.4250000000000002E-2</v>
      </c>
      <c r="CQ146" s="98">
        <v>7</v>
      </c>
      <c r="CR146" s="98">
        <v>0</v>
      </c>
      <c r="CS146" s="98">
        <v>4</v>
      </c>
      <c r="CT146" s="98">
        <v>2</v>
      </c>
      <c r="CU146" s="98">
        <v>6</v>
      </c>
      <c r="CV146" s="98">
        <v>0</v>
      </c>
      <c r="CW146" s="98">
        <v>1</v>
      </c>
      <c r="CX146" s="98">
        <v>0</v>
      </c>
      <c r="CY146" s="98">
        <v>1</v>
      </c>
      <c r="CZ146" s="98">
        <v>1</v>
      </c>
      <c r="DA146" s="98">
        <v>0</v>
      </c>
      <c r="DB146" s="98">
        <v>0</v>
      </c>
      <c r="DC146" s="98">
        <v>5</v>
      </c>
      <c r="DD146" s="98">
        <v>1</v>
      </c>
      <c r="DE146" s="98">
        <v>0</v>
      </c>
      <c r="DF146" s="98">
        <v>3</v>
      </c>
      <c r="DG146" s="98">
        <v>1</v>
      </c>
      <c r="DH146" s="98">
        <v>1</v>
      </c>
      <c r="DI146" s="98">
        <v>1</v>
      </c>
      <c r="DJ146" s="98">
        <v>2</v>
      </c>
      <c r="DK146" s="98">
        <v>5</v>
      </c>
      <c r="DL146" s="98">
        <v>0</v>
      </c>
      <c r="DM146" s="98">
        <v>1</v>
      </c>
      <c r="DN146" s="98">
        <v>0</v>
      </c>
      <c r="DO146" s="98">
        <v>5</v>
      </c>
      <c r="DP146" s="98">
        <v>0</v>
      </c>
      <c r="DQ146" s="98">
        <v>1</v>
      </c>
      <c r="DR146" s="98">
        <v>1</v>
      </c>
      <c r="DS146" s="98">
        <v>2</v>
      </c>
      <c r="DT146" s="98">
        <v>1</v>
      </c>
      <c r="DU146" s="98">
        <v>2</v>
      </c>
      <c r="DV146" s="98">
        <v>1</v>
      </c>
      <c r="DW146" s="98">
        <v>1</v>
      </c>
      <c r="DX146" s="98">
        <v>0</v>
      </c>
      <c r="DY146" s="98">
        <v>0</v>
      </c>
      <c r="DZ146" s="98">
        <v>0</v>
      </c>
      <c r="EA146" s="98">
        <v>0</v>
      </c>
      <c r="EB146" s="98">
        <v>0</v>
      </c>
      <c r="EC146" s="98">
        <v>0</v>
      </c>
      <c r="ED146" s="98">
        <v>9</v>
      </c>
      <c r="EE146" s="98">
        <v>2</v>
      </c>
      <c r="EF146" s="98">
        <v>7</v>
      </c>
      <c r="EG146" s="98">
        <v>0</v>
      </c>
      <c r="EH146" s="98">
        <v>9</v>
      </c>
      <c r="EI146" s="98">
        <v>1</v>
      </c>
      <c r="EJ146" s="98">
        <v>8</v>
      </c>
      <c r="EK146" s="98">
        <v>2</v>
      </c>
      <c r="EL146" s="98">
        <v>7</v>
      </c>
      <c r="EM146" s="98">
        <v>1</v>
      </c>
      <c r="EN146" s="98">
        <v>8</v>
      </c>
      <c r="EO146" s="98">
        <v>0</v>
      </c>
      <c r="EP146" s="98">
        <v>9</v>
      </c>
      <c r="EQ146" s="98">
        <v>2</v>
      </c>
      <c r="ER146" s="98">
        <v>7</v>
      </c>
      <c r="ES146" s="98">
        <v>1</v>
      </c>
      <c r="ET146" s="98">
        <v>8</v>
      </c>
      <c r="EU146" s="98">
        <v>2</v>
      </c>
      <c r="EV146" s="98">
        <v>7</v>
      </c>
      <c r="EW146" s="98">
        <v>0</v>
      </c>
      <c r="EX146" s="98">
        <v>9</v>
      </c>
      <c r="EY146" s="98">
        <v>0</v>
      </c>
      <c r="EZ146" s="98">
        <v>530</v>
      </c>
      <c r="FA146" s="98">
        <v>0</v>
      </c>
      <c r="FB146" s="98">
        <v>60</v>
      </c>
      <c r="FC146" s="98">
        <v>1361</v>
      </c>
      <c r="FD146" s="98">
        <v>500</v>
      </c>
      <c r="FE146" s="98">
        <v>0</v>
      </c>
      <c r="FF146" s="98">
        <v>4892</v>
      </c>
      <c r="FG146" s="98">
        <v>2</v>
      </c>
      <c r="FH146" s="98">
        <v>235</v>
      </c>
      <c r="FI146" s="98">
        <v>0</v>
      </c>
      <c r="FJ146" s="98">
        <v>0</v>
      </c>
      <c r="FK146" s="98">
        <v>0</v>
      </c>
      <c r="FL146" s="98">
        <v>0</v>
      </c>
      <c r="FM146" s="98">
        <v>0</v>
      </c>
      <c r="FN146" s="98">
        <v>0</v>
      </c>
      <c r="FO146" s="98">
        <v>0</v>
      </c>
      <c r="FP146" s="98">
        <v>0</v>
      </c>
      <c r="FQ146" s="98">
        <v>0</v>
      </c>
      <c r="FR146" s="98">
        <v>0</v>
      </c>
      <c r="FS146" s="98">
        <v>0</v>
      </c>
      <c r="FT146" s="98">
        <v>0</v>
      </c>
      <c r="FU146" s="98">
        <v>0</v>
      </c>
      <c r="FV146" s="98">
        <v>0</v>
      </c>
      <c r="FW146" s="98">
        <v>0</v>
      </c>
    </row>
    <row r="148" spans="1:179">
      <c r="A148" s="101"/>
      <c r="B148" s="98" t="s">
        <v>192</v>
      </c>
    </row>
    <row r="149" spans="1:179">
      <c r="A149" s="102"/>
      <c r="B149" s="98" t="s">
        <v>193</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EB149"/>
  <sheetViews>
    <sheetView zoomScale="90" zoomScaleNormal="90" workbookViewId="0">
      <pane xSplit="1" ySplit="1" topLeftCell="R113" activePane="bottomRight" state="frozen"/>
      <selection pane="bottomRight" activeCell="T120" sqref="T120:U120"/>
      <selection pane="bottomLeft" activeCell="D5" sqref="D5"/>
      <selection pane="topRight" activeCell="D5" sqref="D5"/>
    </sheetView>
  </sheetViews>
  <sheetFormatPr defaultRowHeight="12.75"/>
  <cols>
    <col min="1" max="1" width="73.140625" style="103" customWidth="1"/>
    <col min="2" max="2" width="9.28515625" style="103" bestFit="1" customWidth="1"/>
    <col min="3" max="3" width="18" style="103" customWidth="1"/>
    <col min="4" max="8" width="9.28515625" style="103" bestFit="1" customWidth="1"/>
    <col min="9" max="9" width="12.85546875" style="103" customWidth="1"/>
    <col min="10" max="13" width="9.28515625" style="103" bestFit="1" customWidth="1"/>
    <col min="14" max="14" width="33" style="103" customWidth="1"/>
    <col min="15" max="41" width="16.7109375" style="68" customWidth="1"/>
    <col min="42" max="42" width="11.7109375" style="103" customWidth="1"/>
    <col min="43" max="81" width="9.42578125" style="103" bestFit="1" customWidth="1"/>
    <col min="82" max="82" width="12.7109375" style="68" customWidth="1"/>
    <col min="83" max="85" width="9.42578125" style="68" bestFit="1" customWidth="1"/>
    <col min="86" max="86" width="14.85546875" style="68" bestFit="1" customWidth="1"/>
    <col min="87" max="87" width="14.140625" style="108" customWidth="1"/>
    <col min="88" max="88" width="14.140625" style="103" customWidth="1"/>
    <col min="89" max="118" width="9.42578125" style="103" bestFit="1" customWidth="1"/>
    <col min="119" max="120" width="9.28515625" style="103" bestFit="1" customWidth="1"/>
    <col min="121" max="124" width="9.42578125" style="103" bestFit="1" customWidth="1"/>
    <col min="125" max="125" width="12.85546875" style="103" customWidth="1"/>
    <col min="126" max="126" width="13.28515625" style="103" customWidth="1"/>
    <col min="127" max="127" width="12.42578125" style="103" customWidth="1"/>
    <col min="128" max="128" width="12.140625" style="103" customWidth="1"/>
    <col min="129" max="130" width="9.42578125" style="103" bestFit="1" customWidth="1"/>
    <col min="131" max="131" width="13.5703125" style="103" bestFit="1" customWidth="1"/>
    <col min="132" max="132" width="12.42578125" style="103" customWidth="1"/>
    <col min="133" max="190" width="9.28515625" style="103" bestFit="1" customWidth="1"/>
    <col min="191" max="16384" width="9.140625" style="103"/>
  </cols>
  <sheetData>
    <row r="1" spans="15:94" ht="70.5" customHeight="1">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CD1" s="103"/>
      <c r="CE1" s="103"/>
      <c r="CF1" s="103"/>
      <c r="CG1" s="103"/>
      <c r="CH1" s="103"/>
      <c r="CI1" s="103"/>
    </row>
    <row r="2" spans="15:94" ht="12.75" customHeight="1">
      <c r="O2" s="104"/>
      <c r="P2" s="104"/>
      <c r="Q2" s="104"/>
      <c r="R2" s="104"/>
      <c r="S2" s="104"/>
      <c r="T2" s="105"/>
      <c r="CI2" s="106"/>
      <c r="CJ2" s="107"/>
      <c r="CK2" s="108"/>
      <c r="CL2" s="108"/>
      <c r="CM2" s="108"/>
      <c r="CN2" s="108"/>
      <c r="CO2" s="108"/>
      <c r="CP2" s="108"/>
    </row>
    <row r="3" spans="15:94" ht="12.75" customHeight="1">
      <c r="O3" s="104"/>
      <c r="P3" s="104"/>
      <c r="Q3" s="104"/>
      <c r="R3" s="104"/>
      <c r="S3" s="104"/>
      <c r="T3" s="105"/>
      <c r="CI3" s="106"/>
      <c r="CJ3" s="108"/>
      <c r="CK3" s="108"/>
      <c r="CL3" s="108"/>
      <c r="CM3" s="108"/>
      <c r="CN3" s="108"/>
      <c r="CO3" s="108"/>
      <c r="CP3" s="108"/>
    </row>
    <row r="4" spans="15:94" ht="12.75" customHeight="1">
      <c r="O4" s="104"/>
      <c r="P4" s="104"/>
      <c r="Q4" s="104"/>
      <c r="R4" s="104"/>
      <c r="S4" s="104"/>
      <c r="T4" s="105"/>
      <c r="CI4" s="106"/>
      <c r="CJ4" s="108"/>
      <c r="CK4" s="108"/>
      <c r="CL4" s="108"/>
      <c r="CM4" s="108"/>
      <c r="CN4" s="108"/>
      <c r="CO4" s="108"/>
      <c r="CP4" s="108"/>
    </row>
    <row r="5" spans="15:94" ht="12.75" customHeight="1">
      <c r="O5" s="104"/>
      <c r="P5" s="104"/>
      <c r="Q5" s="104"/>
      <c r="R5" s="104"/>
      <c r="S5" s="104"/>
      <c r="T5" s="105"/>
      <c r="CI5" s="106"/>
      <c r="CJ5" s="108"/>
      <c r="CK5" s="108"/>
      <c r="CL5" s="108"/>
      <c r="CM5" s="108"/>
      <c r="CN5" s="108"/>
      <c r="CO5" s="108"/>
      <c r="CP5" s="108"/>
    </row>
    <row r="6" spans="15:94" ht="12.75" customHeight="1">
      <c r="O6" s="104"/>
      <c r="P6" s="104"/>
      <c r="Q6" s="104"/>
      <c r="R6" s="104"/>
      <c r="S6" s="104"/>
      <c r="T6" s="105"/>
      <c r="CI6" s="106"/>
      <c r="CJ6" s="108"/>
      <c r="CK6" s="108"/>
      <c r="CL6" s="108"/>
      <c r="CM6" s="108"/>
      <c r="CN6" s="108"/>
      <c r="CO6" s="108"/>
      <c r="CP6" s="108"/>
    </row>
    <row r="7" spans="15:94" ht="12.75" customHeight="1">
      <c r="O7" s="104"/>
      <c r="P7" s="104"/>
      <c r="Q7" s="104"/>
      <c r="R7" s="104"/>
      <c r="S7" s="104"/>
      <c r="T7" s="105"/>
      <c r="CI7" s="106"/>
      <c r="CJ7" s="108"/>
      <c r="CK7" s="108"/>
      <c r="CL7" s="108"/>
      <c r="CM7" s="108"/>
      <c r="CN7" s="108"/>
      <c r="CO7" s="108"/>
      <c r="CP7" s="108"/>
    </row>
    <row r="8" spans="15:94" ht="12.75" customHeight="1">
      <c r="O8" s="104"/>
      <c r="P8" s="104"/>
      <c r="Q8" s="104"/>
      <c r="R8" s="104"/>
      <c r="S8" s="104"/>
      <c r="T8" s="105"/>
      <c r="CI8" s="106"/>
      <c r="CJ8" s="108"/>
      <c r="CK8" s="108"/>
      <c r="CL8" s="108"/>
      <c r="CM8" s="108"/>
      <c r="CN8" s="108"/>
      <c r="CO8" s="108"/>
      <c r="CP8" s="108"/>
    </row>
    <row r="9" spans="15:94" ht="12.75" customHeight="1">
      <c r="O9" s="104"/>
      <c r="P9" s="104"/>
      <c r="Q9" s="104"/>
      <c r="R9" s="104"/>
      <c r="S9" s="104"/>
      <c r="T9" s="105"/>
      <c r="CI9" s="106"/>
      <c r="CJ9" s="108"/>
      <c r="CK9" s="108"/>
      <c r="CL9" s="108"/>
      <c r="CM9" s="108"/>
      <c r="CN9" s="108"/>
      <c r="CO9" s="108"/>
      <c r="CP9" s="108"/>
    </row>
    <row r="10" spans="15:94" ht="12.75" customHeight="1">
      <c r="O10" s="104"/>
      <c r="P10" s="104"/>
      <c r="Q10" s="104"/>
      <c r="R10" s="104"/>
      <c r="S10" s="104"/>
      <c r="T10" s="105"/>
      <c r="CI10" s="106"/>
      <c r="CJ10" s="108"/>
      <c r="CK10" s="108"/>
      <c r="CL10" s="108"/>
      <c r="CM10" s="108"/>
      <c r="CN10" s="108"/>
      <c r="CO10" s="108"/>
      <c r="CP10" s="108"/>
    </row>
    <row r="11" spans="15:94" ht="12.75" customHeight="1">
      <c r="O11" s="104"/>
      <c r="P11" s="104"/>
      <c r="Q11" s="104"/>
      <c r="R11" s="104"/>
      <c r="S11" s="104"/>
      <c r="T11" s="105"/>
      <c r="CI11" s="106"/>
      <c r="CJ11" s="108"/>
      <c r="CK11" s="108"/>
      <c r="CL11" s="108"/>
      <c r="CM11" s="108"/>
      <c r="CN11" s="108"/>
      <c r="CO11" s="108"/>
      <c r="CP11" s="108"/>
    </row>
    <row r="12" spans="15:94" ht="12.75" customHeight="1">
      <c r="O12" s="104"/>
      <c r="P12" s="104"/>
      <c r="Q12" s="104"/>
      <c r="R12" s="104"/>
      <c r="S12" s="104"/>
      <c r="T12" s="105"/>
      <c r="CI12" s="106"/>
      <c r="CJ12" s="108"/>
      <c r="CK12" s="108"/>
      <c r="CL12" s="108"/>
      <c r="CM12" s="108"/>
      <c r="CN12" s="108"/>
      <c r="CO12" s="108"/>
      <c r="CP12" s="108"/>
    </row>
    <row r="13" spans="15:94" ht="12.75" customHeight="1">
      <c r="O13" s="104"/>
      <c r="P13" s="104"/>
      <c r="Q13" s="104"/>
      <c r="R13" s="104"/>
      <c r="S13" s="104"/>
      <c r="T13" s="105"/>
      <c r="CI13" s="106"/>
      <c r="CJ13" s="108"/>
      <c r="CK13" s="108"/>
      <c r="CL13" s="108"/>
      <c r="CM13" s="108"/>
      <c r="CN13" s="108"/>
      <c r="CO13" s="108"/>
      <c r="CP13" s="108"/>
    </row>
    <row r="14" spans="15:94" ht="12.75" customHeight="1">
      <c r="O14" s="104"/>
      <c r="P14" s="104"/>
      <c r="Q14" s="104"/>
      <c r="R14" s="104"/>
      <c r="S14" s="104"/>
      <c r="T14" s="105"/>
      <c r="CI14" s="106"/>
      <c r="CJ14" s="108"/>
      <c r="CK14" s="108"/>
      <c r="CL14" s="108"/>
      <c r="CM14" s="108"/>
      <c r="CN14" s="108"/>
      <c r="CO14" s="108"/>
      <c r="CP14" s="108"/>
    </row>
    <row r="15" spans="15:94" ht="12.75" customHeight="1">
      <c r="O15" s="104"/>
      <c r="P15" s="104"/>
      <c r="Q15" s="104"/>
      <c r="R15" s="104"/>
      <c r="S15" s="104"/>
      <c r="T15" s="105"/>
      <c r="CI15" s="106"/>
      <c r="CJ15" s="108"/>
      <c r="CK15" s="108"/>
      <c r="CL15" s="108"/>
      <c r="CM15" s="108"/>
      <c r="CN15" s="108"/>
      <c r="CO15" s="108"/>
      <c r="CP15" s="108"/>
    </row>
    <row r="16" spans="15:94" ht="12.75" customHeight="1">
      <c r="O16" s="104"/>
      <c r="P16" s="104"/>
      <c r="Q16" s="104"/>
      <c r="R16" s="104"/>
      <c r="S16" s="104"/>
      <c r="T16" s="105"/>
      <c r="CI16" s="106"/>
      <c r="CJ16" s="108"/>
      <c r="CK16" s="108"/>
      <c r="CL16" s="108"/>
      <c r="CM16" s="108"/>
      <c r="CN16" s="108"/>
      <c r="CO16" s="108"/>
      <c r="CP16" s="108"/>
    </row>
    <row r="17" spans="15:94" ht="12.75" customHeight="1">
      <c r="O17" s="104"/>
      <c r="P17" s="104"/>
      <c r="Q17" s="104"/>
      <c r="R17" s="104"/>
      <c r="S17" s="104"/>
      <c r="T17" s="105"/>
      <c r="CI17" s="106"/>
      <c r="CJ17" s="108"/>
      <c r="CK17" s="108"/>
      <c r="CL17" s="108"/>
      <c r="CM17" s="108"/>
      <c r="CN17" s="108"/>
      <c r="CO17" s="108"/>
      <c r="CP17" s="108"/>
    </row>
    <row r="18" spans="15:94" ht="12.75" customHeight="1">
      <c r="O18" s="104"/>
      <c r="P18" s="104"/>
      <c r="Q18" s="104"/>
      <c r="R18" s="104"/>
      <c r="S18" s="104"/>
      <c r="T18" s="105"/>
      <c r="CI18" s="106"/>
      <c r="CJ18" s="107"/>
      <c r="CK18" s="108"/>
      <c r="CL18" s="108"/>
      <c r="CM18" s="108"/>
      <c r="CN18" s="108"/>
      <c r="CO18" s="108"/>
      <c r="CP18" s="108"/>
    </row>
    <row r="19" spans="15:94" ht="12.75" customHeight="1">
      <c r="O19" s="104"/>
      <c r="P19" s="104"/>
      <c r="Q19" s="104"/>
      <c r="R19" s="104"/>
      <c r="S19" s="104"/>
      <c r="T19" s="105"/>
      <c r="CI19" s="106"/>
      <c r="CJ19" s="107"/>
      <c r="CK19" s="108"/>
      <c r="CL19" s="108"/>
      <c r="CM19" s="108"/>
      <c r="CN19" s="108"/>
      <c r="CO19" s="108"/>
      <c r="CP19" s="108"/>
    </row>
    <row r="20" spans="15:94" ht="12.75" customHeight="1">
      <c r="O20" s="104"/>
      <c r="P20" s="104"/>
      <c r="Q20" s="104"/>
      <c r="R20" s="104"/>
      <c r="S20" s="104"/>
      <c r="T20" s="105"/>
      <c r="CI20" s="106"/>
      <c r="CJ20" s="108"/>
      <c r="CK20" s="108"/>
      <c r="CL20" s="108"/>
      <c r="CM20" s="108"/>
      <c r="CN20" s="108"/>
      <c r="CO20" s="108"/>
      <c r="CP20" s="108"/>
    </row>
    <row r="21" spans="15:94" ht="12.75" customHeight="1">
      <c r="O21" s="104"/>
      <c r="P21" s="104"/>
      <c r="Q21" s="104"/>
      <c r="R21" s="104"/>
      <c r="S21" s="104"/>
      <c r="T21" s="105"/>
      <c r="CI21" s="106"/>
      <c r="CJ21" s="108"/>
      <c r="CK21" s="108"/>
      <c r="CL21" s="108"/>
      <c r="CM21" s="108"/>
      <c r="CN21" s="108"/>
      <c r="CO21" s="108"/>
      <c r="CP21" s="108"/>
    </row>
    <row r="22" spans="15:94" ht="12.75" customHeight="1">
      <c r="O22" s="104"/>
      <c r="P22" s="104"/>
      <c r="Q22" s="104"/>
      <c r="R22" s="104"/>
      <c r="S22" s="104"/>
      <c r="T22" s="105"/>
      <c r="CI22" s="106"/>
      <c r="CJ22" s="108"/>
      <c r="CK22" s="108"/>
      <c r="CL22" s="108"/>
      <c r="CM22" s="108"/>
      <c r="CN22" s="108"/>
      <c r="CO22" s="108"/>
      <c r="CP22" s="108"/>
    </row>
    <row r="23" spans="15:94" ht="12.75" customHeight="1">
      <c r="O23" s="104"/>
      <c r="P23" s="104"/>
      <c r="Q23" s="104"/>
      <c r="R23" s="104"/>
      <c r="S23" s="104"/>
      <c r="T23" s="105"/>
      <c r="CI23" s="106"/>
      <c r="CJ23" s="108"/>
      <c r="CK23" s="108"/>
      <c r="CL23" s="108"/>
      <c r="CM23" s="108"/>
      <c r="CN23" s="108"/>
      <c r="CO23" s="108"/>
      <c r="CP23" s="108"/>
    </row>
    <row r="24" spans="15:94" ht="12.75" customHeight="1">
      <c r="O24" s="104"/>
      <c r="P24" s="104"/>
      <c r="Q24" s="104"/>
      <c r="R24" s="104"/>
      <c r="S24" s="104"/>
      <c r="T24" s="105"/>
      <c r="CI24" s="106"/>
      <c r="CJ24" s="108"/>
      <c r="CK24" s="108"/>
      <c r="CL24" s="108"/>
      <c r="CM24" s="108"/>
      <c r="CN24" s="108"/>
      <c r="CO24" s="108"/>
      <c r="CP24" s="108"/>
    </row>
    <row r="25" spans="15:94" ht="12.75" customHeight="1">
      <c r="O25" s="104"/>
      <c r="P25" s="104"/>
      <c r="Q25" s="104"/>
      <c r="R25" s="104"/>
      <c r="S25" s="104"/>
      <c r="T25" s="105"/>
      <c r="CI25" s="106"/>
      <c r="CJ25" s="108"/>
      <c r="CK25" s="108"/>
      <c r="CL25" s="108"/>
      <c r="CM25" s="108"/>
      <c r="CN25" s="108"/>
      <c r="CO25" s="108"/>
      <c r="CP25" s="108"/>
    </row>
    <row r="26" spans="15:94" ht="12.75" customHeight="1">
      <c r="O26" s="104"/>
      <c r="P26" s="104"/>
      <c r="Q26" s="104"/>
      <c r="R26" s="104"/>
      <c r="S26" s="104"/>
      <c r="T26" s="105"/>
      <c r="CI26" s="106"/>
      <c r="CJ26" s="108"/>
      <c r="CK26" s="108"/>
      <c r="CL26" s="108"/>
      <c r="CM26" s="108"/>
      <c r="CN26" s="108"/>
      <c r="CO26" s="108"/>
      <c r="CP26" s="108"/>
    </row>
    <row r="27" spans="15:94" ht="12.75" customHeight="1">
      <c r="O27" s="104"/>
      <c r="P27" s="104"/>
      <c r="Q27" s="104"/>
      <c r="R27" s="104"/>
      <c r="S27" s="104"/>
      <c r="T27" s="105"/>
      <c r="CI27" s="106"/>
      <c r="CJ27" s="108"/>
      <c r="CK27" s="108"/>
      <c r="CL27" s="108"/>
      <c r="CM27" s="108"/>
      <c r="CN27" s="108"/>
      <c r="CO27" s="108"/>
      <c r="CP27" s="108"/>
    </row>
    <row r="28" spans="15:94" ht="12.75" customHeight="1">
      <c r="O28" s="104"/>
      <c r="P28" s="104"/>
      <c r="Q28" s="104"/>
      <c r="R28" s="104"/>
      <c r="S28" s="104"/>
      <c r="T28" s="105"/>
      <c r="CI28" s="106"/>
      <c r="CJ28" s="108"/>
      <c r="CK28" s="108"/>
      <c r="CL28" s="108"/>
      <c r="CM28" s="108"/>
      <c r="CN28" s="108"/>
      <c r="CO28" s="108"/>
      <c r="CP28" s="108"/>
    </row>
    <row r="29" spans="15:94">
      <c r="O29" s="104"/>
      <c r="P29" s="104"/>
      <c r="Q29" s="104"/>
      <c r="R29" s="104"/>
      <c r="S29" s="104"/>
      <c r="T29" s="105"/>
      <c r="CI29" s="106"/>
      <c r="CJ29" s="108"/>
      <c r="CK29" s="108"/>
      <c r="CL29" s="108"/>
      <c r="CM29" s="108"/>
      <c r="CN29" s="108"/>
      <c r="CO29" s="108"/>
      <c r="CP29" s="108"/>
    </row>
    <row r="30" spans="15:94" ht="12.75" customHeight="1">
      <c r="O30" s="104"/>
      <c r="P30" s="104"/>
      <c r="Q30" s="104"/>
      <c r="R30" s="104"/>
      <c r="S30" s="104"/>
      <c r="T30" s="105"/>
      <c r="CI30" s="106"/>
      <c r="CJ30" s="108"/>
      <c r="CK30" s="108"/>
      <c r="CL30" s="108"/>
      <c r="CM30" s="108"/>
      <c r="CN30" s="108"/>
      <c r="CO30" s="108"/>
      <c r="CP30" s="108"/>
    </row>
    <row r="31" spans="15:94" ht="12.75" customHeight="1">
      <c r="O31" s="104"/>
      <c r="P31" s="104"/>
      <c r="Q31" s="104"/>
      <c r="R31" s="104"/>
      <c r="S31" s="104"/>
      <c r="T31" s="105"/>
      <c r="CI31" s="106"/>
      <c r="CJ31" s="108"/>
      <c r="CK31" s="108"/>
      <c r="CL31" s="108"/>
      <c r="CM31" s="108"/>
      <c r="CN31" s="108"/>
      <c r="CO31" s="108"/>
      <c r="CP31" s="108"/>
    </row>
    <row r="32" spans="15:94" ht="12.75" customHeight="1">
      <c r="O32" s="104"/>
      <c r="P32" s="104"/>
      <c r="Q32" s="104"/>
      <c r="R32" s="104"/>
      <c r="S32" s="104"/>
      <c r="T32" s="105"/>
      <c r="CI32" s="106"/>
      <c r="CJ32" s="108"/>
      <c r="CK32" s="108"/>
      <c r="CL32" s="108"/>
      <c r="CM32" s="108"/>
      <c r="CN32" s="108"/>
      <c r="CO32" s="108"/>
      <c r="CP32" s="108"/>
    </row>
    <row r="33" spans="1:94" ht="12.75" customHeight="1">
      <c r="O33" s="104"/>
      <c r="P33" s="104"/>
      <c r="Q33" s="104"/>
      <c r="R33" s="104"/>
      <c r="S33" s="104"/>
      <c r="T33" s="105"/>
      <c r="CI33" s="106"/>
      <c r="CJ33" s="108"/>
      <c r="CK33" s="108"/>
      <c r="CL33" s="108"/>
      <c r="CM33" s="108"/>
      <c r="CN33" s="108"/>
      <c r="CO33" s="108"/>
      <c r="CP33" s="108"/>
    </row>
    <row r="34" spans="1:94">
      <c r="O34" s="104"/>
      <c r="P34" s="104"/>
      <c r="Q34" s="104"/>
      <c r="R34" s="104"/>
      <c r="S34" s="104"/>
      <c r="T34" s="105"/>
      <c r="CI34" s="106"/>
      <c r="CJ34" s="108"/>
      <c r="CK34" s="108"/>
      <c r="CL34" s="108"/>
      <c r="CM34" s="108"/>
      <c r="CN34" s="108"/>
      <c r="CO34" s="108"/>
      <c r="CP34" s="108"/>
    </row>
    <row r="35" spans="1:94" ht="12.75" customHeight="1">
      <c r="O35" s="104"/>
      <c r="P35" s="104"/>
      <c r="Q35" s="104"/>
      <c r="R35" s="104"/>
      <c r="S35" s="104"/>
      <c r="T35" s="105"/>
      <c r="CI35" s="106"/>
      <c r="CJ35" s="108"/>
      <c r="CK35" s="108"/>
      <c r="CL35" s="108"/>
      <c r="CM35" s="108"/>
      <c r="CN35" s="108"/>
      <c r="CO35" s="108"/>
      <c r="CP35" s="108"/>
    </row>
    <row r="36" spans="1:94" ht="12.75" customHeight="1">
      <c r="O36" s="104"/>
      <c r="P36" s="104"/>
      <c r="Q36" s="104"/>
      <c r="R36" s="104"/>
      <c r="S36" s="104"/>
      <c r="T36" s="105"/>
      <c r="CI36" s="106"/>
      <c r="CJ36" s="108"/>
      <c r="CK36" s="108"/>
      <c r="CL36" s="108"/>
      <c r="CM36" s="108"/>
      <c r="CN36" s="108"/>
      <c r="CO36" s="108"/>
      <c r="CP36" s="108"/>
    </row>
    <row r="37" spans="1:94">
      <c r="O37" s="104"/>
      <c r="P37" s="104"/>
      <c r="Q37" s="104"/>
      <c r="R37" s="104"/>
      <c r="S37" s="104"/>
      <c r="T37" s="105"/>
      <c r="CI37" s="106"/>
      <c r="CJ37" s="108"/>
      <c r="CK37" s="108"/>
      <c r="CL37" s="108"/>
      <c r="CM37" s="108"/>
      <c r="CN37" s="108"/>
      <c r="CO37" s="108"/>
      <c r="CP37" s="108"/>
    </row>
    <row r="38" spans="1:94" ht="12.75" customHeight="1">
      <c r="O38" s="104"/>
      <c r="P38" s="104"/>
      <c r="Q38" s="104"/>
      <c r="R38" s="104"/>
      <c r="S38" s="104"/>
      <c r="T38" s="105"/>
      <c r="CI38" s="106"/>
      <c r="CJ38" s="108"/>
      <c r="CK38" s="108"/>
      <c r="CL38" s="108"/>
      <c r="CM38" s="108"/>
      <c r="CN38" s="108"/>
      <c r="CO38" s="108"/>
      <c r="CP38" s="108"/>
    </row>
    <row r="39" spans="1:94">
      <c r="O39" s="104"/>
      <c r="P39" s="104"/>
      <c r="Q39" s="104"/>
      <c r="R39" s="104"/>
      <c r="S39" s="104"/>
      <c r="T39" s="105"/>
      <c r="CI39" s="106"/>
      <c r="CJ39" s="108"/>
      <c r="CK39" s="108"/>
      <c r="CL39" s="108"/>
      <c r="CM39" s="108"/>
      <c r="CN39" s="108"/>
      <c r="CO39" s="108"/>
      <c r="CP39" s="108"/>
    </row>
    <row r="40" spans="1:94" ht="12.75" customHeight="1">
      <c r="O40" s="104"/>
      <c r="P40" s="104"/>
      <c r="Q40" s="104"/>
      <c r="R40" s="104"/>
      <c r="S40" s="104"/>
      <c r="T40" s="105"/>
      <c r="CI40" s="106"/>
      <c r="CJ40" s="108"/>
      <c r="CK40" s="108"/>
      <c r="CL40" s="108"/>
      <c r="CM40" s="108"/>
      <c r="CN40" s="108"/>
      <c r="CO40" s="108"/>
      <c r="CP40" s="108"/>
    </row>
    <row r="41" spans="1:94" ht="12.75" customHeight="1">
      <c r="O41" s="104"/>
      <c r="P41" s="104"/>
      <c r="Q41" s="104"/>
      <c r="R41" s="104"/>
      <c r="S41" s="104"/>
      <c r="T41" s="105"/>
      <c r="CI41" s="106"/>
      <c r="CJ41" s="108"/>
      <c r="CK41" s="108"/>
      <c r="CL41" s="108"/>
      <c r="CM41" s="108"/>
      <c r="CN41" s="108"/>
      <c r="CO41" s="108"/>
      <c r="CP41" s="108"/>
    </row>
    <row r="42" spans="1:94" ht="12.75" customHeight="1">
      <c r="O42" s="104"/>
      <c r="P42" s="104"/>
      <c r="Q42" s="104"/>
      <c r="R42" s="104"/>
      <c r="S42" s="104"/>
      <c r="T42" s="105"/>
      <c r="CI42" s="106"/>
      <c r="CJ42" s="108"/>
      <c r="CK42" s="108"/>
      <c r="CL42" s="108"/>
      <c r="CM42" s="108"/>
      <c r="CN42" s="108"/>
      <c r="CO42" s="108"/>
      <c r="CP42" s="108"/>
    </row>
    <row r="43" spans="1:94" ht="12.75" customHeight="1">
      <c r="O43" s="104"/>
      <c r="P43" s="104"/>
      <c r="Q43" s="104"/>
      <c r="R43" s="104"/>
      <c r="S43" s="104"/>
      <c r="T43" s="105"/>
      <c r="CI43" s="106"/>
      <c r="CJ43" s="108"/>
      <c r="CK43" s="108"/>
      <c r="CL43" s="108"/>
      <c r="CM43" s="108"/>
      <c r="CN43" s="108"/>
      <c r="CO43" s="108"/>
      <c r="CP43" s="108"/>
    </row>
    <row r="44" spans="1:94" ht="12.75" customHeight="1">
      <c r="O44" s="104"/>
      <c r="P44" s="104"/>
      <c r="Q44" s="104"/>
      <c r="R44" s="104"/>
      <c r="S44" s="104"/>
      <c r="T44" s="105"/>
      <c r="CI44" s="106"/>
      <c r="CJ44" s="108"/>
      <c r="CK44" s="108"/>
      <c r="CL44" s="108"/>
      <c r="CM44" s="108"/>
      <c r="CN44" s="108"/>
      <c r="CO44" s="108"/>
      <c r="CP44" s="108"/>
    </row>
    <row r="45" spans="1:94" ht="12.75" customHeight="1">
      <c r="O45" s="104"/>
      <c r="P45" s="104"/>
      <c r="Q45" s="104"/>
      <c r="R45" s="104"/>
      <c r="S45" s="104"/>
      <c r="T45" s="105"/>
      <c r="CI45" s="106"/>
      <c r="CJ45" s="108"/>
      <c r="CK45" s="108"/>
      <c r="CL45" s="108"/>
      <c r="CM45" s="108"/>
      <c r="CN45" s="108"/>
      <c r="CO45" s="108"/>
      <c r="CP45" s="108"/>
    </row>
    <row r="46" spans="1:94" ht="12.75" customHeight="1">
      <c r="O46" s="104"/>
      <c r="P46" s="104"/>
      <c r="Q46" s="104"/>
      <c r="R46" s="104"/>
      <c r="S46" s="104"/>
      <c r="T46" s="105"/>
      <c r="CI46" s="106"/>
      <c r="CJ46" s="108"/>
      <c r="CK46" s="108"/>
      <c r="CL46" s="108"/>
      <c r="CM46" s="108"/>
      <c r="CN46" s="108"/>
      <c r="CO46" s="108"/>
      <c r="CP46" s="108"/>
    </row>
    <row r="47" spans="1:94" ht="12.75" customHeight="1">
      <c r="O47" s="104"/>
      <c r="P47" s="104"/>
      <c r="Q47" s="104"/>
      <c r="R47" s="104"/>
      <c r="S47" s="104"/>
      <c r="T47" s="105"/>
      <c r="CI47" s="106"/>
      <c r="CJ47" s="108"/>
      <c r="CK47" s="108"/>
      <c r="CL47" s="108"/>
      <c r="CM47" s="108"/>
      <c r="CN47" s="108"/>
      <c r="CO47" s="108"/>
      <c r="CP47" s="108"/>
    </row>
    <row r="48" spans="1:94" ht="12.75" customHeight="1">
      <c r="A48" s="88"/>
      <c r="O48" s="104"/>
      <c r="P48" s="104"/>
      <c r="Q48" s="104"/>
      <c r="R48" s="104"/>
      <c r="S48" s="104"/>
      <c r="T48" s="105"/>
      <c r="CI48" s="106"/>
      <c r="CJ48" s="107"/>
      <c r="CK48" s="108"/>
      <c r="CL48" s="108"/>
      <c r="CM48" s="108"/>
      <c r="CN48" s="108"/>
      <c r="CO48" s="108"/>
      <c r="CP48" s="108"/>
    </row>
    <row r="49" spans="15:94" ht="12.75" customHeight="1">
      <c r="O49" s="104"/>
      <c r="P49" s="104"/>
      <c r="Q49" s="104"/>
      <c r="R49" s="104"/>
      <c r="S49" s="104"/>
      <c r="T49" s="105"/>
      <c r="CI49" s="106"/>
      <c r="CJ49" s="107"/>
      <c r="CK49" s="108"/>
      <c r="CL49" s="108"/>
      <c r="CM49" s="108"/>
      <c r="CN49" s="108"/>
      <c r="CO49" s="108"/>
      <c r="CP49" s="108"/>
    </row>
    <row r="50" spans="15:94">
      <c r="O50" s="104"/>
      <c r="P50" s="104"/>
      <c r="Q50" s="104"/>
      <c r="R50" s="104"/>
      <c r="S50" s="104"/>
      <c r="T50" s="105"/>
      <c r="CI50" s="106"/>
      <c r="CJ50" s="108"/>
      <c r="CK50" s="108"/>
      <c r="CL50" s="108"/>
      <c r="CM50" s="108"/>
      <c r="CN50" s="108"/>
      <c r="CO50" s="108"/>
      <c r="CP50" s="108"/>
    </row>
    <row r="51" spans="15:94" ht="12.75" customHeight="1">
      <c r="O51" s="104"/>
      <c r="P51" s="104"/>
      <c r="Q51" s="104"/>
      <c r="R51" s="104"/>
      <c r="S51" s="104"/>
      <c r="T51" s="105"/>
      <c r="CI51" s="106"/>
      <c r="CJ51" s="108"/>
      <c r="CK51" s="108"/>
      <c r="CL51" s="108"/>
      <c r="CM51" s="108"/>
      <c r="CN51" s="108"/>
      <c r="CO51" s="108"/>
      <c r="CP51" s="108"/>
    </row>
    <row r="52" spans="15:94" ht="12.75" customHeight="1">
      <c r="O52" s="104"/>
      <c r="P52" s="104"/>
      <c r="Q52" s="104"/>
      <c r="R52" s="104"/>
      <c r="S52" s="104"/>
      <c r="T52" s="105"/>
      <c r="CI52" s="106"/>
      <c r="CJ52" s="108"/>
      <c r="CK52" s="108"/>
      <c r="CL52" s="108"/>
      <c r="CM52" s="108"/>
      <c r="CN52" s="108"/>
      <c r="CO52" s="108"/>
      <c r="CP52" s="108"/>
    </row>
    <row r="53" spans="15:94" ht="12.75" customHeight="1">
      <c r="O53" s="104"/>
      <c r="P53" s="104"/>
      <c r="Q53" s="104"/>
      <c r="R53" s="104"/>
      <c r="S53" s="104"/>
      <c r="T53" s="105"/>
      <c r="CI53" s="106"/>
      <c r="CJ53" s="108"/>
      <c r="CK53" s="108"/>
      <c r="CL53" s="108"/>
      <c r="CM53" s="108"/>
      <c r="CN53" s="108"/>
      <c r="CO53" s="108"/>
      <c r="CP53" s="108"/>
    </row>
    <row r="54" spans="15:94" ht="12.75" customHeight="1">
      <c r="O54" s="104"/>
      <c r="P54" s="104"/>
      <c r="Q54" s="104"/>
      <c r="R54" s="104"/>
      <c r="S54" s="104"/>
      <c r="T54" s="105"/>
      <c r="CI54" s="106"/>
      <c r="CJ54" s="108"/>
      <c r="CK54" s="108"/>
      <c r="CL54" s="108"/>
      <c r="CM54" s="108"/>
      <c r="CN54" s="108"/>
      <c r="CO54" s="108"/>
      <c r="CP54" s="108"/>
    </row>
    <row r="55" spans="15:94" ht="12.75" customHeight="1">
      <c r="O55" s="104"/>
      <c r="P55" s="104"/>
      <c r="Q55" s="104"/>
      <c r="R55" s="104"/>
      <c r="S55" s="104"/>
      <c r="T55" s="105"/>
      <c r="CI55" s="106"/>
      <c r="CJ55" s="108"/>
      <c r="CK55" s="108"/>
      <c r="CL55" s="108"/>
      <c r="CM55" s="108"/>
      <c r="CN55" s="108"/>
      <c r="CO55" s="108"/>
      <c r="CP55" s="108"/>
    </row>
    <row r="56" spans="15:94" ht="12.75" customHeight="1">
      <c r="O56" s="104"/>
      <c r="P56" s="104"/>
      <c r="Q56" s="104"/>
      <c r="R56" s="104"/>
      <c r="S56" s="104"/>
      <c r="T56" s="105"/>
      <c r="CI56" s="106"/>
      <c r="CJ56" s="108"/>
      <c r="CK56" s="108"/>
      <c r="CL56" s="108"/>
      <c r="CM56" s="108"/>
      <c r="CN56" s="108"/>
      <c r="CO56" s="108"/>
      <c r="CP56" s="108"/>
    </row>
    <row r="57" spans="15:94" ht="12.75" customHeight="1">
      <c r="O57" s="104"/>
      <c r="P57" s="104"/>
      <c r="Q57" s="104"/>
      <c r="R57" s="104"/>
      <c r="S57" s="104"/>
      <c r="T57" s="105"/>
      <c r="CI57" s="106"/>
      <c r="CJ57" s="108"/>
      <c r="CK57" s="108"/>
      <c r="CL57" s="108"/>
      <c r="CM57" s="108"/>
      <c r="CN57" s="108"/>
      <c r="CO57" s="108"/>
      <c r="CP57" s="108"/>
    </row>
    <row r="58" spans="15:94" ht="12.75" customHeight="1">
      <c r="O58" s="104"/>
      <c r="P58" s="104"/>
      <c r="Q58" s="104"/>
      <c r="R58" s="104"/>
      <c r="S58" s="104"/>
      <c r="T58" s="105"/>
      <c r="CI58" s="106"/>
      <c r="CJ58" s="108"/>
      <c r="CK58" s="108"/>
      <c r="CL58" s="108"/>
      <c r="CM58" s="108"/>
      <c r="CN58" s="108"/>
      <c r="CO58" s="108"/>
      <c r="CP58" s="108"/>
    </row>
    <row r="59" spans="15:94" ht="12.75" customHeight="1">
      <c r="O59" s="104"/>
      <c r="P59" s="104"/>
      <c r="Q59" s="104"/>
      <c r="R59" s="104"/>
      <c r="S59" s="104"/>
      <c r="T59" s="105"/>
      <c r="CI59" s="106"/>
      <c r="CJ59" s="108"/>
      <c r="CK59" s="108"/>
      <c r="CL59" s="108"/>
      <c r="CM59" s="108"/>
      <c r="CN59" s="108"/>
      <c r="CO59" s="108"/>
      <c r="CP59" s="108"/>
    </row>
    <row r="60" spans="15:94" ht="12.75" customHeight="1">
      <c r="O60" s="104"/>
      <c r="P60" s="104"/>
      <c r="Q60" s="104"/>
      <c r="R60" s="104"/>
      <c r="S60" s="104"/>
      <c r="T60" s="105"/>
      <c r="CI60" s="106"/>
      <c r="CJ60" s="108"/>
      <c r="CK60" s="108"/>
      <c r="CL60" s="108"/>
      <c r="CM60" s="108"/>
      <c r="CN60" s="108"/>
      <c r="CO60" s="108"/>
      <c r="CP60" s="108"/>
    </row>
    <row r="61" spans="15:94" ht="12.75" customHeight="1">
      <c r="O61" s="104"/>
      <c r="P61" s="104"/>
      <c r="Q61" s="104"/>
      <c r="R61" s="104"/>
      <c r="S61" s="104"/>
      <c r="T61" s="105"/>
      <c r="CI61" s="106"/>
      <c r="CJ61" s="108"/>
      <c r="CK61" s="108"/>
      <c r="CL61" s="108"/>
      <c r="CM61" s="108"/>
      <c r="CN61" s="108"/>
      <c r="CO61" s="108"/>
      <c r="CP61" s="108"/>
    </row>
    <row r="62" spans="15:94" ht="12.75" customHeight="1">
      <c r="O62" s="104"/>
      <c r="P62" s="104"/>
      <c r="Q62" s="104"/>
      <c r="R62" s="104"/>
      <c r="S62" s="104"/>
      <c r="T62" s="105"/>
      <c r="CI62" s="106"/>
      <c r="CJ62" s="107"/>
      <c r="CK62" s="108"/>
      <c r="CL62" s="108"/>
      <c r="CM62" s="108"/>
      <c r="CN62" s="108"/>
      <c r="CO62" s="108"/>
      <c r="CP62" s="108"/>
    </row>
    <row r="63" spans="15:94" ht="12.75" customHeight="1">
      <c r="O63" s="104"/>
      <c r="P63" s="104"/>
      <c r="Q63" s="104"/>
      <c r="R63" s="104"/>
      <c r="S63" s="104"/>
      <c r="T63" s="105"/>
      <c r="CI63" s="106"/>
      <c r="CJ63" s="108"/>
      <c r="CK63" s="108"/>
      <c r="CL63" s="108"/>
      <c r="CM63" s="108"/>
      <c r="CN63" s="108"/>
      <c r="CO63" s="108"/>
      <c r="CP63" s="108"/>
    </row>
    <row r="64" spans="15:94" ht="12.75" customHeight="1">
      <c r="O64" s="104"/>
      <c r="P64" s="104"/>
      <c r="Q64" s="104"/>
      <c r="R64" s="104"/>
      <c r="S64" s="104"/>
      <c r="T64" s="105"/>
      <c r="CI64" s="106"/>
      <c r="CJ64" s="108"/>
      <c r="CK64" s="108"/>
      <c r="CL64" s="108"/>
      <c r="CM64" s="108"/>
      <c r="CN64" s="108"/>
      <c r="CO64" s="108"/>
      <c r="CP64" s="108"/>
    </row>
    <row r="65" spans="15:94" ht="12.75" customHeight="1">
      <c r="O65" s="104"/>
      <c r="P65" s="104"/>
      <c r="Q65" s="104"/>
      <c r="R65" s="104"/>
      <c r="S65" s="104"/>
      <c r="T65" s="105"/>
      <c r="CI65" s="106"/>
      <c r="CJ65" s="108"/>
      <c r="CK65" s="108"/>
      <c r="CL65" s="108"/>
      <c r="CM65" s="108"/>
      <c r="CN65" s="108"/>
      <c r="CO65" s="108"/>
      <c r="CP65" s="108"/>
    </row>
    <row r="66" spans="15:94" ht="12.75" customHeight="1">
      <c r="O66" s="104"/>
      <c r="P66" s="104"/>
      <c r="Q66" s="104"/>
      <c r="R66" s="104"/>
      <c r="S66" s="104"/>
      <c r="T66" s="105"/>
      <c r="CI66" s="106"/>
      <c r="CJ66" s="107"/>
      <c r="CK66" s="108"/>
      <c r="CL66" s="108"/>
      <c r="CM66" s="108"/>
      <c r="CN66" s="108"/>
      <c r="CO66" s="108"/>
      <c r="CP66" s="108"/>
    </row>
    <row r="67" spans="15:94" ht="12.75" customHeight="1">
      <c r="O67" s="104"/>
      <c r="P67" s="104"/>
      <c r="Q67" s="104"/>
      <c r="R67" s="104"/>
      <c r="S67" s="104"/>
      <c r="T67" s="105"/>
      <c r="CI67" s="106"/>
      <c r="CJ67" s="108"/>
      <c r="CK67" s="108"/>
      <c r="CL67" s="108"/>
      <c r="CM67" s="108"/>
      <c r="CN67" s="108"/>
      <c r="CO67" s="108"/>
      <c r="CP67" s="108"/>
    </row>
    <row r="68" spans="15:94" ht="12.75" customHeight="1">
      <c r="O68" s="104"/>
      <c r="P68" s="104"/>
      <c r="Q68" s="104"/>
      <c r="R68" s="104"/>
      <c r="S68" s="104"/>
      <c r="T68" s="105"/>
      <c r="CI68" s="106"/>
      <c r="CJ68" s="108"/>
      <c r="CK68" s="108"/>
      <c r="CL68" s="108"/>
      <c r="CM68" s="108"/>
      <c r="CN68" s="108"/>
      <c r="CO68" s="108"/>
      <c r="CP68" s="108"/>
    </row>
    <row r="69" spans="15:94" ht="12.75" customHeight="1">
      <c r="O69" s="104"/>
      <c r="P69" s="104"/>
      <c r="Q69" s="104"/>
      <c r="R69" s="104"/>
      <c r="S69" s="104"/>
      <c r="T69" s="105"/>
      <c r="CI69" s="106"/>
      <c r="CJ69" s="107"/>
      <c r="CK69" s="108"/>
      <c r="CL69" s="108"/>
      <c r="CM69" s="108"/>
      <c r="CN69" s="108"/>
      <c r="CO69" s="108"/>
      <c r="CP69" s="108"/>
    </row>
    <row r="70" spans="15:94" ht="12.75" customHeight="1">
      <c r="O70" s="104"/>
      <c r="P70" s="104"/>
      <c r="Q70" s="104"/>
      <c r="R70" s="104"/>
      <c r="S70" s="104"/>
      <c r="T70" s="105"/>
      <c r="CI70" s="106"/>
      <c r="CJ70" s="108"/>
      <c r="CK70" s="108"/>
      <c r="CL70" s="108"/>
      <c r="CM70" s="108"/>
      <c r="CN70" s="108"/>
      <c r="CO70" s="108"/>
      <c r="CP70" s="108"/>
    </row>
    <row r="71" spans="15:94" ht="12.75" customHeight="1">
      <c r="O71" s="104"/>
      <c r="P71" s="104"/>
      <c r="Q71" s="104"/>
      <c r="R71" s="104"/>
      <c r="S71" s="104"/>
      <c r="T71" s="105"/>
      <c r="CI71" s="106"/>
      <c r="CJ71" s="107"/>
      <c r="CK71" s="108"/>
      <c r="CL71" s="108"/>
      <c r="CM71" s="108"/>
      <c r="CN71" s="108"/>
      <c r="CO71" s="108"/>
      <c r="CP71" s="108"/>
    </row>
    <row r="72" spans="15:94" ht="12.75" customHeight="1">
      <c r="O72" s="104"/>
      <c r="P72" s="104"/>
      <c r="Q72" s="104"/>
      <c r="R72" s="104"/>
      <c r="S72" s="104"/>
      <c r="T72" s="105"/>
      <c r="CI72" s="106"/>
      <c r="CJ72" s="107"/>
      <c r="CK72" s="108"/>
      <c r="CL72" s="108"/>
      <c r="CM72" s="108"/>
      <c r="CN72" s="108"/>
      <c r="CO72" s="108"/>
      <c r="CP72" s="108"/>
    </row>
    <row r="73" spans="15:94" ht="12.75" customHeight="1">
      <c r="O73" s="104"/>
      <c r="P73" s="104"/>
      <c r="Q73" s="104"/>
      <c r="R73" s="104"/>
      <c r="S73" s="104"/>
      <c r="T73" s="105"/>
      <c r="CI73" s="106"/>
      <c r="CJ73" s="108"/>
      <c r="CK73" s="108"/>
      <c r="CL73" s="108"/>
      <c r="CM73" s="108"/>
      <c r="CN73" s="108"/>
      <c r="CO73" s="108"/>
      <c r="CP73" s="108"/>
    </row>
    <row r="74" spans="15:94" ht="12.75" customHeight="1">
      <c r="O74" s="104"/>
      <c r="P74" s="104"/>
      <c r="Q74" s="104"/>
      <c r="R74" s="104"/>
      <c r="S74" s="104"/>
      <c r="T74" s="105"/>
      <c r="CI74" s="106"/>
      <c r="CJ74" s="108"/>
      <c r="CK74" s="108"/>
      <c r="CL74" s="108"/>
      <c r="CM74" s="108"/>
      <c r="CN74" s="108"/>
      <c r="CO74" s="108"/>
      <c r="CP74" s="108"/>
    </row>
    <row r="75" spans="15:94" ht="12.75" customHeight="1">
      <c r="O75" s="104"/>
      <c r="P75" s="104"/>
      <c r="Q75" s="104"/>
      <c r="R75" s="104"/>
      <c r="S75" s="104"/>
      <c r="T75" s="105"/>
      <c r="CI75" s="106"/>
      <c r="CJ75" s="108"/>
      <c r="CK75" s="108"/>
      <c r="CL75" s="108"/>
      <c r="CM75" s="108"/>
      <c r="CN75" s="108"/>
      <c r="CO75" s="108"/>
      <c r="CP75" s="108"/>
    </row>
    <row r="76" spans="15:94" ht="12.75" customHeight="1">
      <c r="O76" s="104"/>
      <c r="P76" s="104"/>
      <c r="Q76" s="104"/>
      <c r="R76" s="104"/>
      <c r="S76" s="104"/>
      <c r="T76" s="105"/>
      <c r="CI76" s="106"/>
      <c r="CJ76" s="108"/>
      <c r="CK76" s="108"/>
      <c r="CL76" s="108"/>
      <c r="CM76" s="108"/>
      <c r="CN76" s="108"/>
      <c r="CO76" s="108"/>
      <c r="CP76" s="108"/>
    </row>
    <row r="77" spans="15:94" ht="12.75" customHeight="1">
      <c r="O77" s="104"/>
      <c r="P77" s="104"/>
      <c r="Q77" s="104"/>
      <c r="R77" s="104"/>
      <c r="S77" s="104"/>
      <c r="T77" s="105"/>
      <c r="CI77" s="106"/>
      <c r="CJ77" s="108"/>
      <c r="CK77" s="108"/>
      <c r="CL77" s="108"/>
      <c r="CM77" s="108"/>
      <c r="CN77" s="108"/>
      <c r="CO77" s="108"/>
      <c r="CP77" s="108"/>
    </row>
    <row r="78" spans="15:94" ht="12.75" customHeight="1">
      <c r="O78" s="104"/>
      <c r="P78" s="104"/>
      <c r="Q78" s="104"/>
      <c r="R78" s="104"/>
      <c r="S78" s="104"/>
      <c r="T78" s="105"/>
      <c r="CI78" s="106"/>
      <c r="CJ78" s="108"/>
      <c r="CK78" s="108"/>
      <c r="CL78" s="108"/>
      <c r="CM78" s="108"/>
      <c r="CN78" s="108"/>
      <c r="CO78" s="108"/>
      <c r="CP78" s="108"/>
    </row>
    <row r="79" spans="15:94" ht="12.75" customHeight="1">
      <c r="O79" s="104"/>
      <c r="P79" s="104"/>
      <c r="Q79" s="104"/>
      <c r="R79" s="104"/>
      <c r="S79" s="104"/>
      <c r="T79" s="105"/>
      <c r="CI79" s="106"/>
      <c r="CJ79" s="107"/>
      <c r="CK79" s="108"/>
      <c r="CL79" s="108"/>
      <c r="CM79" s="108"/>
      <c r="CN79" s="108"/>
      <c r="CO79" s="108"/>
      <c r="CP79" s="108"/>
    </row>
    <row r="80" spans="15:94" ht="12.75" customHeight="1">
      <c r="O80" s="104"/>
      <c r="P80" s="104"/>
      <c r="Q80" s="104"/>
      <c r="R80" s="104"/>
      <c r="S80" s="104"/>
      <c r="T80" s="105"/>
      <c r="CI80" s="106"/>
      <c r="CJ80" s="108"/>
      <c r="CK80" s="108"/>
      <c r="CL80" s="108"/>
      <c r="CM80" s="108"/>
      <c r="CN80" s="108"/>
      <c r="CO80" s="108"/>
      <c r="CP80" s="108"/>
    </row>
    <row r="81" spans="15:94" ht="12.75" customHeight="1">
      <c r="O81" s="104"/>
      <c r="P81" s="104"/>
      <c r="Q81" s="104"/>
      <c r="R81" s="104"/>
      <c r="S81" s="104"/>
      <c r="T81" s="105"/>
      <c r="CI81" s="106"/>
      <c r="CJ81" s="108"/>
      <c r="CK81" s="108"/>
      <c r="CL81" s="108"/>
      <c r="CM81" s="108"/>
      <c r="CN81" s="108"/>
      <c r="CO81" s="108"/>
      <c r="CP81" s="108"/>
    </row>
    <row r="82" spans="15:94" ht="12.75" customHeight="1">
      <c r="O82" s="104"/>
      <c r="P82" s="104"/>
      <c r="Q82" s="104"/>
      <c r="R82" s="104"/>
      <c r="S82" s="104"/>
      <c r="T82" s="105"/>
      <c r="CI82" s="106"/>
      <c r="CJ82" s="108"/>
      <c r="CK82" s="108"/>
      <c r="CL82" s="108"/>
      <c r="CM82" s="108"/>
      <c r="CN82" s="108"/>
      <c r="CO82" s="108"/>
      <c r="CP82" s="108"/>
    </row>
    <row r="83" spans="15:94" ht="12.75" customHeight="1">
      <c r="O83" s="104"/>
      <c r="P83" s="104"/>
      <c r="Q83" s="104"/>
      <c r="R83" s="104"/>
      <c r="S83" s="104"/>
      <c r="T83" s="105"/>
      <c r="CI83" s="106"/>
      <c r="CJ83" s="108"/>
      <c r="CK83" s="108"/>
      <c r="CL83" s="108"/>
      <c r="CM83" s="108"/>
      <c r="CN83" s="108"/>
      <c r="CO83" s="108"/>
      <c r="CP83" s="108"/>
    </row>
    <row r="84" spans="15:94" ht="12.75" customHeight="1">
      <c r="O84" s="104"/>
      <c r="P84" s="104"/>
      <c r="Q84" s="104"/>
      <c r="R84" s="104"/>
      <c r="S84" s="104"/>
      <c r="T84" s="105"/>
      <c r="CI84" s="106"/>
      <c r="CJ84" s="108"/>
      <c r="CK84" s="108"/>
      <c r="CL84" s="108"/>
      <c r="CM84" s="108"/>
      <c r="CN84" s="108"/>
      <c r="CO84" s="108"/>
      <c r="CP84" s="108"/>
    </row>
    <row r="85" spans="15:94" ht="12.75" customHeight="1">
      <c r="O85" s="104"/>
      <c r="P85" s="104"/>
      <c r="Q85" s="104"/>
      <c r="R85" s="104"/>
      <c r="S85" s="104"/>
      <c r="T85" s="105"/>
      <c r="CI85" s="106"/>
      <c r="CJ85" s="107"/>
      <c r="CK85" s="108"/>
      <c r="CL85" s="108"/>
      <c r="CM85" s="108"/>
      <c r="CN85" s="108"/>
      <c r="CO85" s="108"/>
      <c r="CP85" s="108"/>
    </row>
    <row r="86" spans="15:94" ht="12.75" customHeight="1">
      <c r="O86" s="104"/>
      <c r="P86" s="104"/>
      <c r="Q86" s="104"/>
      <c r="R86" s="104"/>
      <c r="S86" s="104"/>
      <c r="T86" s="105"/>
      <c r="CI86" s="106"/>
      <c r="CJ86" s="108"/>
      <c r="CK86" s="108"/>
      <c r="CL86" s="108"/>
      <c r="CM86" s="108"/>
      <c r="CN86" s="108"/>
      <c r="CO86" s="108"/>
      <c r="CP86" s="108"/>
    </row>
    <row r="87" spans="15:94" ht="12.75" customHeight="1">
      <c r="O87" s="104"/>
      <c r="P87" s="104"/>
      <c r="Q87" s="104"/>
      <c r="R87" s="104"/>
      <c r="S87" s="104"/>
      <c r="T87" s="105"/>
      <c r="CI87" s="106"/>
      <c r="CJ87" s="107"/>
      <c r="CK87" s="108"/>
      <c r="CL87" s="108"/>
      <c r="CM87" s="108"/>
      <c r="CN87" s="108"/>
      <c r="CO87" s="108"/>
      <c r="CP87" s="108"/>
    </row>
    <row r="88" spans="15:94" ht="12.75" customHeight="1">
      <c r="O88" s="104"/>
      <c r="P88" s="104"/>
      <c r="Q88" s="104"/>
      <c r="R88" s="104"/>
      <c r="S88" s="104"/>
      <c r="T88" s="105"/>
      <c r="CI88" s="106"/>
      <c r="CJ88" s="108"/>
      <c r="CK88" s="108"/>
      <c r="CL88" s="108"/>
      <c r="CM88" s="108"/>
      <c r="CN88" s="108"/>
      <c r="CO88" s="108"/>
      <c r="CP88" s="108"/>
    </row>
    <row r="89" spans="15:94" ht="12.75" customHeight="1">
      <c r="O89" s="104"/>
      <c r="P89" s="104"/>
      <c r="Q89" s="104"/>
      <c r="R89" s="104"/>
      <c r="S89" s="104"/>
      <c r="T89" s="105"/>
      <c r="CI89" s="106"/>
      <c r="CJ89" s="108"/>
      <c r="CK89" s="108"/>
      <c r="CL89" s="108"/>
      <c r="CM89" s="108"/>
      <c r="CN89" s="108"/>
      <c r="CO89" s="108"/>
      <c r="CP89" s="108"/>
    </row>
    <row r="90" spans="15:94" ht="12.75" customHeight="1">
      <c r="O90" s="104"/>
      <c r="P90" s="104"/>
      <c r="Q90" s="104"/>
      <c r="R90" s="104"/>
      <c r="S90" s="104"/>
      <c r="T90" s="105"/>
      <c r="CI90" s="106"/>
      <c r="CJ90" s="108"/>
      <c r="CK90" s="108"/>
      <c r="CL90" s="108"/>
      <c r="CM90" s="108"/>
      <c r="CN90" s="108"/>
      <c r="CO90" s="108"/>
      <c r="CP90" s="108"/>
    </row>
    <row r="91" spans="15:94" ht="12.75" customHeight="1">
      <c r="O91" s="104"/>
      <c r="P91" s="104"/>
      <c r="Q91" s="104"/>
      <c r="R91" s="104"/>
      <c r="S91" s="104"/>
      <c r="T91" s="105"/>
      <c r="CI91" s="106"/>
      <c r="CJ91" s="108"/>
      <c r="CK91" s="108"/>
      <c r="CL91" s="108"/>
      <c r="CM91" s="108"/>
      <c r="CN91" s="108"/>
      <c r="CO91" s="108"/>
      <c r="CP91" s="108"/>
    </row>
    <row r="92" spans="15:94" ht="12.75" customHeight="1">
      <c r="O92" s="104"/>
      <c r="P92" s="104"/>
      <c r="Q92" s="104"/>
      <c r="R92" s="104"/>
      <c r="S92" s="104"/>
      <c r="T92" s="105"/>
      <c r="CI92" s="106"/>
      <c r="CJ92" s="108"/>
      <c r="CK92" s="108"/>
      <c r="CL92" s="108"/>
      <c r="CM92" s="108"/>
      <c r="CN92" s="108"/>
      <c r="CO92" s="108"/>
      <c r="CP92" s="108"/>
    </row>
    <row r="93" spans="15:94" ht="12.75" customHeight="1">
      <c r="O93" s="104"/>
      <c r="P93" s="104"/>
      <c r="Q93" s="104"/>
      <c r="R93" s="104"/>
      <c r="S93" s="104"/>
      <c r="T93" s="105"/>
      <c r="CI93" s="106"/>
      <c r="CJ93" s="108"/>
      <c r="CK93" s="108"/>
      <c r="CL93" s="108"/>
      <c r="CM93" s="108"/>
      <c r="CN93" s="108"/>
      <c r="CO93" s="108"/>
      <c r="CP93" s="108"/>
    </row>
    <row r="94" spans="15:94" ht="12.75" customHeight="1">
      <c r="O94" s="104"/>
      <c r="P94" s="104"/>
      <c r="Q94" s="104"/>
      <c r="R94" s="104"/>
      <c r="S94" s="104"/>
      <c r="T94" s="105"/>
      <c r="CI94" s="106"/>
      <c r="CJ94" s="108"/>
      <c r="CK94" s="108"/>
      <c r="CL94" s="108"/>
      <c r="CM94" s="108"/>
      <c r="CN94" s="108"/>
      <c r="CO94" s="108"/>
      <c r="CP94" s="108"/>
    </row>
    <row r="95" spans="15:94" ht="12.75" customHeight="1">
      <c r="O95" s="104"/>
      <c r="P95" s="104"/>
      <c r="Q95" s="104"/>
      <c r="R95" s="104"/>
      <c r="S95" s="104"/>
      <c r="T95" s="105"/>
      <c r="CI95" s="106"/>
      <c r="CJ95" s="108"/>
      <c r="CK95" s="108"/>
      <c r="CL95" s="108"/>
      <c r="CM95" s="108"/>
      <c r="CN95" s="108"/>
      <c r="CO95" s="108"/>
      <c r="CP95" s="108"/>
    </row>
    <row r="96" spans="15:94" ht="12.75" customHeight="1">
      <c r="O96" s="104"/>
      <c r="P96" s="104"/>
      <c r="Q96" s="104"/>
      <c r="R96" s="104"/>
      <c r="S96" s="104"/>
      <c r="T96" s="105"/>
      <c r="CI96" s="106"/>
      <c r="CJ96" s="108"/>
      <c r="CK96" s="108"/>
      <c r="CL96" s="108"/>
      <c r="CM96" s="108"/>
      <c r="CN96" s="108"/>
      <c r="CO96" s="108"/>
      <c r="CP96" s="108"/>
    </row>
    <row r="97" spans="15:132" ht="12.75" customHeight="1">
      <c r="O97" s="104"/>
      <c r="P97" s="104"/>
      <c r="Q97" s="104"/>
      <c r="R97" s="104"/>
      <c r="S97" s="104"/>
      <c r="T97" s="105"/>
      <c r="CI97" s="106"/>
      <c r="CJ97" s="108"/>
      <c r="CK97" s="108"/>
      <c r="CL97" s="108"/>
      <c r="CM97" s="108"/>
      <c r="CN97" s="108"/>
      <c r="CO97" s="108"/>
      <c r="CP97" s="108"/>
    </row>
    <row r="98" spans="15:132" ht="12.75" customHeight="1">
      <c r="O98" s="104"/>
      <c r="P98" s="104"/>
      <c r="Q98" s="104"/>
      <c r="R98" s="104"/>
      <c r="S98" s="104"/>
      <c r="T98" s="105"/>
      <c r="CI98" s="106"/>
      <c r="CJ98" s="108"/>
      <c r="CK98" s="108"/>
      <c r="CL98" s="108"/>
      <c r="CM98" s="108"/>
      <c r="CN98" s="108"/>
      <c r="CO98" s="108"/>
      <c r="CP98" s="108"/>
    </row>
    <row r="99" spans="15:132">
      <c r="CJ99" s="109"/>
    </row>
    <row r="100" spans="15:132">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J100" s="110"/>
      <c r="CK100" s="111"/>
      <c r="CL100" s="111"/>
      <c r="CM100" s="111"/>
      <c r="CN100" s="111"/>
      <c r="CO100" s="111"/>
      <c r="CP100" s="111"/>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row>
    <row r="101" spans="15:132">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row>
    <row r="102" spans="15:132">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row>
    <row r="103" spans="15:132">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row>
    <row r="104" spans="15:132">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J104" s="109"/>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c r="DU104" s="68"/>
      <c r="DV104" s="68"/>
      <c r="DW104" s="68"/>
      <c r="DX104" s="68"/>
      <c r="DY104" s="68"/>
      <c r="DZ104" s="68"/>
      <c r="EA104" s="68"/>
      <c r="EB104" s="68"/>
    </row>
    <row r="118" spans="1:132" s="112" customFormat="1">
      <c r="A118" s="103"/>
      <c r="B118" s="103"/>
      <c r="C118" s="103"/>
      <c r="D118" s="103"/>
      <c r="E118" s="103"/>
      <c r="F118" s="103"/>
      <c r="G118" s="103"/>
      <c r="H118" s="103"/>
      <c r="I118" s="103"/>
      <c r="J118" s="103"/>
      <c r="K118" s="103"/>
      <c r="L118" s="103"/>
      <c r="M118" s="103"/>
      <c r="N118" s="103"/>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103"/>
      <c r="AQ118" s="103"/>
      <c r="AR118" s="103"/>
      <c r="AS118" s="103"/>
      <c r="AT118" s="103"/>
      <c r="AU118" s="103"/>
      <c r="AV118" s="103"/>
      <c r="AW118" s="103"/>
      <c r="AX118" s="103"/>
      <c r="AY118" s="103"/>
      <c r="AZ118" s="103"/>
      <c r="BA118" s="103"/>
      <c r="BB118" s="103"/>
      <c r="BC118" s="103"/>
      <c r="BD118" s="103"/>
      <c r="BE118" s="103"/>
      <c r="BF118" s="103"/>
      <c r="BG118" s="103"/>
      <c r="BH118" s="103"/>
      <c r="BI118" s="103"/>
      <c r="BJ118" s="103"/>
      <c r="BK118" s="103"/>
      <c r="BL118" s="103"/>
      <c r="BM118" s="103"/>
      <c r="BN118" s="103"/>
      <c r="BO118" s="103"/>
      <c r="BP118" s="103"/>
      <c r="BQ118" s="103"/>
      <c r="BR118" s="103"/>
      <c r="BS118" s="103"/>
      <c r="BT118" s="103"/>
      <c r="BU118" s="103"/>
      <c r="BV118" s="103"/>
      <c r="BW118" s="103"/>
      <c r="BX118" s="103"/>
      <c r="BY118" s="103"/>
      <c r="BZ118" s="103"/>
      <c r="CA118" s="103"/>
      <c r="CB118" s="103"/>
      <c r="CC118" s="103"/>
      <c r="CD118" s="68"/>
      <c r="CE118" s="68"/>
      <c r="CF118" s="68"/>
      <c r="CG118" s="68"/>
      <c r="CH118" s="68"/>
      <c r="CI118" s="108"/>
      <c r="CJ118" s="103"/>
      <c r="CK118" s="103"/>
      <c r="CL118" s="103"/>
      <c r="CM118" s="103"/>
      <c r="CN118" s="103"/>
      <c r="CO118" s="103"/>
      <c r="CP118" s="103"/>
      <c r="CQ118" s="103"/>
      <c r="CR118" s="103"/>
      <c r="CS118" s="103"/>
      <c r="CT118" s="103"/>
      <c r="CU118" s="103"/>
      <c r="CV118" s="103"/>
      <c r="CW118" s="103"/>
      <c r="CX118" s="103"/>
      <c r="CY118" s="103"/>
      <c r="CZ118" s="103"/>
      <c r="DA118" s="103"/>
      <c r="DB118" s="103"/>
      <c r="DC118" s="103"/>
      <c r="DD118" s="103"/>
      <c r="DE118" s="103"/>
      <c r="DF118" s="103"/>
      <c r="DG118" s="103"/>
      <c r="DH118" s="103"/>
      <c r="DI118" s="103"/>
      <c r="DJ118" s="103"/>
      <c r="DK118" s="103"/>
      <c r="DL118" s="103"/>
      <c r="DM118" s="103"/>
      <c r="DN118" s="103"/>
      <c r="DO118" s="103"/>
      <c r="DP118" s="103"/>
      <c r="DQ118" s="103"/>
      <c r="DR118" s="103"/>
      <c r="DS118" s="103"/>
      <c r="DT118" s="103"/>
      <c r="DU118" s="103"/>
      <c r="DV118" s="103"/>
      <c r="DW118" s="103"/>
      <c r="DX118" s="103"/>
      <c r="DY118" s="103"/>
      <c r="DZ118" s="103"/>
      <c r="EA118" s="103"/>
      <c r="EB118" s="103"/>
    </row>
    <row r="119" spans="1:132" s="112" customFormat="1">
      <c r="A119" s="113">
        <v>1</v>
      </c>
      <c r="B119" s="113">
        <v>2</v>
      </c>
      <c r="C119" s="113">
        <v>3</v>
      </c>
      <c r="D119" s="113">
        <v>4</v>
      </c>
      <c r="E119" s="113">
        <v>5</v>
      </c>
      <c r="F119" s="113">
        <v>6</v>
      </c>
      <c r="G119" s="113">
        <v>7</v>
      </c>
      <c r="H119" s="113">
        <v>8</v>
      </c>
      <c r="I119" s="113">
        <v>9</v>
      </c>
      <c r="J119" s="113">
        <v>10</v>
      </c>
      <c r="K119" s="113">
        <v>11</v>
      </c>
      <c r="L119" s="113">
        <v>12</v>
      </c>
      <c r="M119" s="113">
        <v>13</v>
      </c>
      <c r="N119" s="113">
        <v>14</v>
      </c>
      <c r="O119" s="113">
        <v>15</v>
      </c>
      <c r="P119" s="113">
        <v>16</v>
      </c>
      <c r="Q119" s="113">
        <v>17</v>
      </c>
      <c r="R119" s="113">
        <v>18</v>
      </c>
      <c r="S119" s="113">
        <v>19</v>
      </c>
      <c r="T119" s="113">
        <v>20</v>
      </c>
      <c r="U119" s="113">
        <v>21</v>
      </c>
      <c r="V119" s="113">
        <v>22</v>
      </c>
      <c r="W119" s="113">
        <v>23</v>
      </c>
      <c r="X119" s="113">
        <v>24</v>
      </c>
      <c r="Y119" s="113">
        <v>25</v>
      </c>
      <c r="Z119" s="113">
        <v>26</v>
      </c>
      <c r="AA119" s="113">
        <v>27</v>
      </c>
      <c r="AB119" s="113">
        <v>28</v>
      </c>
      <c r="AC119" s="113">
        <v>29</v>
      </c>
      <c r="AD119" s="113">
        <v>30</v>
      </c>
      <c r="AE119" s="113">
        <v>31</v>
      </c>
      <c r="AF119" s="113">
        <v>32</v>
      </c>
      <c r="AG119" s="113">
        <v>33</v>
      </c>
      <c r="AH119" s="113">
        <v>34</v>
      </c>
      <c r="AI119" s="113">
        <v>35</v>
      </c>
      <c r="AJ119" s="113">
        <v>36</v>
      </c>
      <c r="AK119" s="113">
        <v>37</v>
      </c>
      <c r="AL119" s="113">
        <v>38</v>
      </c>
      <c r="AM119" s="113">
        <v>39</v>
      </c>
      <c r="AN119" s="113">
        <v>40</v>
      </c>
      <c r="AO119" s="113">
        <v>41</v>
      </c>
      <c r="AP119" s="113">
        <v>42</v>
      </c>
      <c r="AQ119" s="113">
        <v>43</v>
      </c>
      <c r="AR119" s="113">
        <v>44</v>
      </c>
      <c r="AS119" s="113">
        <v>45</v>
      </c>
      <c r="AT119" s="113">
        <v>46</v>
      </c>
      <c r="AU119" s="113">
        <v>47</v>
      </c>
      <c r="AV119" s="113">
        <v>48</v>
      </c>
      <c r="AW119" s="113">
        <v>49</v>
      </c>
      <c r="AX119" s="113">
        <v>50</v>
      </c>
      <c r="AY119" s="113">
        <v>51</v>
      </c>
      <c r="AZ119" s="113">
        <v>52</v>
      </c>
      <c r="BA119" s="113">
        <v>53</v>
      </c>
      <c r="BB119" s="113">
        <v>54</v>
      </c>
      <c r="BC119" s="113">
        <v>55</v>
      </c>
      <c r="BD119" s="113">
        <v>56</v>
      </c>
      <c r="BE119" s="113">
        <v>57</v>
      </c>
      <c r="BF119" s="113">
        <v>58</v>
      </c>
      <c r="BG119" s="113">
        <v>59</v>
      </c>
      <c r="BH119" s="113">
        <v>60</v>
      </c>
      <c r="BI119" s="113">
        <v>61</v>
      </c>
      <c r="BJ119" s="113">
        <v>62</v>
      </c>
      <c r="BK119" s="113">
        <v>63</v>
      </c>
      <c r="BL119" s="113">
        <v>64</v>
      </c>
      <c r="BM119" s="113">
        <v>65</v>
      </c>
      <c r="BN119" s="113">
        <v>66</v>
      </c>
      <c r="BO119" s="113">
        <v>67</v>
      </c>
      <c r="BP119" s="113">
        <v>68</v>
      </c>
      <c r="BQ119" s="113">
        <v>69</v>
      </c>
      <c r="BR119" s="113">
        <v>70</v>
      </c>
      <c r="BS119" s="113">
        <v>71</v>
      </c>
      <c r="BT119" s="113">
        <v>72</v>
      </c>
      <c r="BU119" s="113">
        <v>73</v>
      </c>
      <c r="BV119" s="113">
        <v>74</v>
      </c>
      <c r="BW119" s="113">
        <v>75</v>
      </c>
      <c r="BX119" s="113">
        <v>76</v>
      </c>
      <c r="BY119" s="113">
        <v>77</v>
      </c>
      <c r="BZ119" s="113">
        <v>78</v>
      </c>
      <c r="CA119" s="113">
        <v>79</v>
      </c>
      <c r="CB119" s="113">
        <v>80</v>
      </c>
      <c r="CC119" s="113">
        <v>81</v>
      </c>
      <c r="CD119" s="113">
        <v>82</v>
      </c>
      <c r="CE119" s="113">
        <v>83</v>
      </c>
      <c r="CF119" s="113">
        <v>84</v>
      </c>
      <c r="CG119" s="113">
        <v>85</v>
      </c>
      <c r="CH119" s="113">
        <v>86</v>
      </c>
      <c r="CI119" s="113">
        <v>87</v>
      </c>
      <c r="CJ119" s="113">
        <v>88</v>
      </c>
      <c r="CK119" s="113">
        <v>89</v>
      </c>
      <c r="CL119" s="113">
        <v>90</v>
      </c>
      <c r="CM119" s="113">
        <v>91</v>
      </c>
      <c r="CN119" s="113">
        <v>92</v>
      </c>
      <c r="CO119" s="113">
        <v>93</v>
      </c>
      <c r="CP119" s="113">
        <v>94</v>
      </c>
      <c r="CQ119" s="113">
        <v>95</v>
      </c>
      <c r="CR119" s="113">
        <v>96</v>
      </c>
      <c r="CS119" s="113">
        <v>97</v>
      </c>
      <c r="CT119" s="113">
        <v>98</v>
      </c>
      <c r="CU119" s="113">
        <v>99</v>
      </c>
      <c r="CV119" s="113">
        <v>100</v>
      </c>
      <c r="CW119" s="113">
        <v>101</v>
      </c>
      <c r="CX119" s="113">
        <v>102</v>
      </c>
      <c r="CY119" s="113">
        <v>103</v>
      </c>
      <c r="CZ119" s="113">
        <v>104</v>
      </c>
      <c r="DA119" s="113">
        <v>105</v>
      </c>
      <c r="DB119" s="113">
        <v>106</v>
      </c>
      <c r="DC119" s="113">
        <v>107</v>
      </c>
      <c r="DD119" s="113">
        <v>108</v>
      </c>
      <c r="DE119" s="113">
        <v>109</v>
      </c>
      <c r="DF119" s="113">
        <v>110</v>
      </c>
      <c r="DG119" s="113">
        <v>111</v>
      </c>
      <c r="DH119" s="113">
        <v>112</v>
      </c>
      <c r="DI119" s="113">
        <v>113</v>
      </c>
      <c r="DJ119" s="113">
        <v>114</v>
      </c>
      <c r="DK119" s="113">
        <v>115</v>
      </c>
      <c r="DL119" s="113">
        <v>116</v>
      </c>
      <c r="DM119" s="113">
        <v>117</v>
      </c>
      <c r="DN119" s="113">
        <v>118</v>
      </c>
      <c r="DO119" s="113">
        <v>119</v>
      </c>
      <c r="DP119" s="113">
        <v>120</v>
      </c>
      <c r="DQ119" s="113">
        <v>121</v>
      </c>
      <c r="DR119" s="113">
        <v>122</v>
      </c>
      <c r="DS119" s="113">
        <v>123</v>
      </c>
      <c r="DT119" s="113">
        <v>124</v>
      </c>
      <c r="DU119" s="113">
        <v>125</v>
      </c>
      <c r="DV119" s="113">
        <v>126</v>
      </c>
      <c r="DW119" s="113">
        <v>127</v>
      </c>
      <c r="DX119" s="113">
        <v>128</v>
      </c>
      <c r="DY119" s="113">
        <v>129</v>
      </c>
      <c r="DZ119" s="113">
        <v>130</v>
      </c>
      <c r="EA119" s="113">
        <v>131</v>
      </c>
      <c r="EB119" s="113">
        <v>132</v>
      </c>
    </row>
    <row r="120" spans="1:132" s="67" customFormat="1">
      <c r="A120" s="68" t="s">
        <v>13</v>
      </c>
      <c r="B120" s="68">
        <v>97</v>
      </c>
      <c r="C120" s="68"/>
      <c r="D120" s="68"/>
      <c r="E120" s="68"/>
      <c r="F120" s="68"/>
      <c r="G120" s="68"/>
      <c r="H120" s="68"/>
      <c r="I120" s="68"/>
      <c r="J120" s="68"/>
      <c r="K120" s="68"/>
      <c r="L120" s="68"/>
      <c r="M120" s="68"/>
      <c r="N120" s="68"/>
      <c r="O120" s="68">
        <v>7753</v>
      </c>
      <c r="P120" s="68">
        <v>59634</v>
      </c>
      <c r="Q120" s="68">
        <v>513</v>
      </c>
      <c r="R120" s="68">
        <v>1389</v>
      </c>
      <c r="S120" s="68">
        <v>80734</v>
      </c>
      <c r="T120" s="341">
        <v>720574</v>
      </c>
      <c r="U120" s="341">
        <v>1968943</v>
      </c>
      <c r="V120" s="68">
        <v>549873</v>
      </c>
      <c r="W120" s="68">
        <v>319637</v>
      </c>
      <c r="X120" s="68">
        <v>192294</v>
      </c>
      <c r="Y120" s="68">
        <v>1616971</v>
      </c>
      <c r="Z120" s="68">
        <v>178756</v>
      </c>
      <c r="AA120" s="68">
        <v>663141</v>
      </c>
      <c r="AB120" s="68">
        <v>19431304.800000001</v>
      </c>
      <c r="AC120" s="68">
        <v>45220052</v>
      </c>
      <c r="AD120" s="68">
        <v>1969</v>
      </c>
      <c r="AE120" s="68">
        <v>297</v>
      </c>
      <c r="AF120" s="68">
        <v>98</v>
      </c>
      <c r="AG120" s="68">
        <v>78375</v>
      </c>
      <c r="AH120" s="68">
        <v>1607940</v>
      </c>
      <c r="AI120" s="68">
        <v>16318089</v>
      </c>
      <c r="AJ120" s="68">
        <v>6892592</v>
      </c>
      <c r="AK120" s="68">
        <v>22616310</v>
      </c>
      <c r="AL120" s="68">
        <v>4367</v>
      </c>
      <c r="AM120" s="68">
        <v>10470</v>
      </c>
      <c r="AN120" s="68">
        <v>13149473.800000001</v>
      </c>
      <c r="AO120" s="68">
        <v>4052284</v>
      </c>
      <c r="AP120" s="68">
        <v>10136</v>
      </c>
      <c r="AQ120" s="68">
        <v>42</v>
      </c>
      <c r="AR120" s="68">
        <v>30</v>
      </c>
      <c r="AS120" s="68">
        <v>61</v>
      </c>
      <c r="AT120" s="68">
        <v>1919</v>
      </c>
      <c r="AU120" s="68">
        <v>594</v>
      </c>
      <c r="AV120" s="68">
        <v>5207</v>
      </c>
      <c r="AW120" s="68">
        <v>908</v>
      </c>
      <c r="AX120" s="68">
        <v>3551</v>
      </c>
      <c r="AY120" s="68">
        <v>553</v>
      </c>
      <c r="AZ120" s="68">
        <v>433</v>
      </c>
      <c r="BA120" s="68">
        <v>496</v>
      </c>
      <c r="BB120" s="68">
        <v>10831</v>
      </c>
      <c r="BC120" s="68">
        <v>1184</v>
      </c>
      <c r="BD120" s="68">
        <v>25739</v>
      </c>
      <c r="BE120" s="68">
        <v>8423</v>
      </c>
      <c r="BF120" s="68">
        <v>55</v>
      </c>
      <c r="BG120" s="68">
        <v>9</v>
      </c>
      <c r="BH120" s="68">
        <v>10</v>
      </c>
      <c r="BI120" s="68">
        <v>11</v>
      </c>
      <c r="BJ120" s="68">
        <v>54</v>
      </c>
      <c r="BK120" s="68">
        <v>51</v>
      </c>
      <c r="BL120" s="68">
        <v>178</v>
      </c>
      <c r="BM120" s="68">
        <v>100</v>
      </c>
      <c r="BN120" s="68">
        <v>30</v>
      </c>
      <c r="BO120" s="68">
        <v>0</v>
      </c>
      <c r="BP120" s="68">
        <v>0</v>
      </c>
      <c r="BQ120" s="68">
        <v>0</v>
      </c>
      <c r="BR120" s="68">
        <v>0</v>
      </c>
      <c r="BS120" s="68">
        <v>0</v>
      </c>
      <c r="BT120" s="68">
        <v>159</v>
      </c>
      <c r="BU120" s="68">
        <v>0</v>
      </c>
      <c r="BV120" s="68">
        <v>9</v>
      </c>
      <c r="BW120" s="68">
        <v>2</v>
      </c>
      <c r="BX120" s="68">
        <v>2</v>
      </c>
      <c r="BY120" s="68">
        <v>5</v>
      </c>
      <c r="BZ120" s="68">
        <v>87</v>
      </c>
      <c r="CA120" s="68">
        <v>4</v>
      </c>
      <c r="CB120" s="68">
        <v>274</v>
      </c>
      <c r="CC120" s="68">
        <v>34</v>
      </c>
      <c r="CD120" s="68">
        <v>1049080</v>
      </c>
      <c r="CE120" s="68">
        <v>567235</v>
      </c>
      <c r="CF120" s="68">
        <v>95928</v>
      </c>
      <c r="CG120" s="68">
        <v>113331</v>
      </c>
      <c r="CH120" s="68">
        <v>14039488.979999999</v>
      </c>
      <c r="CI120" s="114">
        <v>20.62913660100563</v>
      </c>
      <c r="CJ120" s="115">
        <v>0.19913461538461533</v>
      </c>
      <c r="CK120" s="115">
        <v>0.13018604651162785</v>
      </c>
      <c r="CL120" s="115">
        <v>0.42453448275862071</v>
      </c>
      <c r="CM120" s="115">
        <v>0.1131578947368421</v>
      </c>
      <c r="CN120" s="115">
        <v>0.18983606557377047</v>
      </c>
      <c r="CO120" s="115">
        <v>0.46960526315789469</v>
      </c>
      <c r="CP120" s="115">
        <v>0.14124999999999999</v>
      </c>
      <c r="CQ120" s="68">
        <v>58</v>
      </c>
      <c r="CR120" s="68">
        <v>15</v>
      </c>
      <c r="CS120" s="68">
        <v>36</v>
      </c>
      <c r="CT120" s="68">
        <v>18</v>
      </c>
      <c r="CU120" s="68">
        <v>52</v>
      </c>
      <c r="CV120" s="68">
        <v>18.556701030927837</v>
      </c>
      <c r="CW120" s="68">
        <v>12.371134020618557</v>
      </c>
      <c r="CX120" s="68">
        <v>9.2783505154639183</v>
      </c>
      <c r="CY120" s="68">
        <v>16.494845360824741</v>
      </c>
      <c r="CZ120" s="68">
        <v>12.371134020618557</v>
      </c>
      <c r="DA120" s="68">
        <v>2.0618556701030926</v>
      </c>
      <c r="DB120" s="68">
        <v>13.402061855670103</v>
      </c>
      <c r="DC120" s="68">
        <v>52</v>
      </c>
      <c r="DD120" s="68">
        <v>3</v>
      </c>
      <c r="DE120" s="68">
        <v>8</v>
      </c>
      <c r="DF120" s="68">
        <v>25</v>
      </c>
      <c r="DG120" s="68">
        <v>8</v>
      </c>
      <c r="DH120" s="68">
        <v>9</v>
      </c>
      <c r="DI120" s="68">
        <v>8</v>
      </c>
      <c r="DJ120" s="68">
        <v>11</v>
      </c>
      <c r="DK120" s="68">
        <v>43</v>
      </c>
      <c r="DL120" s="68">
        <v>2</v>
      </c>
      <c r="DM120" s="68">
        <v>26</v>
      </c>
      <c r="DN120" s="68">
        <v>4</v>
      </c>
      <c r="DO120" s="68">
        <v>0</v>
      </c>
      <c r="DP120" s="68">
        <v>0</v>
      </c>
      <c r="DQ120" s="68">
        <v>1969</v>
      </c>
      <c r="DR120" s="68">
        <v>297</v>
      </c>
      <c r="DS120" s="68">
        <v>98</v>
      </c>
      <c r="DT120" s="68">
        <v>78375</v>
      </c>
      <c r="DU120" s="68">
        <v>1607940</v>
      </c>
      <c r="DV120" s="68">
        <v>16318089</v>
      </c>
      <c r="DW120" s="68">
        <v>6892592</v>
      </c>
      <c r="DX120" s="68">
        <v>22616310</v>
      </c>
      <c r="DY120" s="68">
        <v>4367</v>
      </c>
      <c r="DZ120" s="68">
        <v>10470</v>
      </c>
      <c r="EA120" s="68">
        <v>13149473.800000001</v>
      </c>
      <c r="EB120" s="68">
        <v>4052284</v>
      </c>
    </row>
    <row r="121" spans="1:132" s="67" customFormat="1">
      <c r="A121" s="68" t="s">
        <v>1</v>
      </c>
      <c r="B121" s="68">
        <v>13</v>
      </c>
      <c r="C121" s="68"/>
      <c r="D121" s="68"/>
      <c r="E121" s="68"/>
      <c r="F121" s="68"/>
      <c r="G121" s="68"/>
      <c r="H121" s="68"/>
      <c r="I121" s="68"/>
      <c r="J121" s="68"/>
      <c r="K121" s="68"/>
      <c r="L121" s="68"/>
      <c r="M121" s="68"/>
      <c r="N121" s="68"/>
      <c r="O121" s="68">
        <v>1456</v>
      </c>
      <c r="P121" s="68">
        <v>1130</v>
      </c>
      <c r="Q121" s="68">
        <v>1</v>
      </c>
      <c r="R121" s="68">
        <v>15</v>
      </c>
      <c r="S121" s="68">
        <v>2908</v>
      </c>
      <c r="T121" s="68">
        <v>183696</v>
      </c>
      <c r="U121" s="68">
        <v>9050</v>
      </c>
      <c r="V121" s="68">
        <v>28430</v>
      </c>
      <c r="W121" s="68">
        <v>8234</v>
      </c>
      <c r="X121" s="68">
        <v>0</v>
      </c>
      <c r="Y121" s="68">
        <v>5000</v>
      </c>
      <c r="Z121" s="68">
        <v>1056</v>
      </c>
      <c r="AA121" s="68">
        <v>265</v>
      </c>
      <c r="AB121" s="68">
        <v>416077</v>
      </c>
      <c r="AC121" s="68">
        <v>15346785</v>
      </c>
      <c r="AD121" s="68">
        <v>3</v>
      </c>
      <c r="AE121" s="68">
        <v>9</v>
      </c>
      <c r="AF121" s="68">
        <v>0</v>
      </c>
      <c r="AG121" s="68">
        <v>2896</v>
      </c>
      <c r="AH121" s="68">
        <v>0</v>
      </c>
      <c r="AI121" s="68">
        <v>346228</v>
      </c>
      <c r="AJ121" s="68">
        <v>0</v>
      </c>
      <c r="AK121" s="68">
        <v>12938000</v>
      </c>
      <c r="AL121" s="68">
        <v>0</v>
      </c>
      <c r="AM121" s="68">
        <v>0</v>
      </c>
      <c r="AN121" s="68">
        <v>416077</v>
      </c>
      <c r="AO121" s="68">
        <v>2062557</v>
      </c>
      <c r="AP121" s="68">
        <v>100</v>
      </c>
      <c r="AQ121" s="68">
        <v>1</v>
      </c>
      <c r="AR121" s="68">
        <v>0</v>
      </c>
      <c r="AS121" s="68">
        <v>7</v>
      </c>
      <c r="AT121" s="68">
        <v>321</v>
      </c>
      <c r="AU121" s="68">
        <v>0</v>
      </c>
      <c r="AV121" s="68">
        <v>878</v>
      </c>
      <c r="AW121" s="68">
        <v>117</v>
      </c>
      <c r="AX121" s="68">
        <v>17</v>
      </c>
      <c r="AY121" s="68">
        <v>8</v>
      </c>
      <c r="AZ121" s="68">
        <v>0</v>
      </c>
      <c r="BA121" s="68">
        <v>0</v>
      </c>
      <c r="BB121" s="68">
        <v>0</v>
      </c>
      <c r="BC121" s="68">
        <v>0</v>
      </c>
      <c r="BD121" s="68">
        <v>439</v>
      </c>
      <c r="BE121" s="68">
        <v>57</v>
      </c>
      <c r="BF121" s="68">
        <v>0</v>
      </c>
      <c r="BG121" s="68">
        <v>0</v>
      </c>
      <c r="BH121" s="68">
        <v>0</v>
      </c>
      <c r="BI121" s="68">
        <v>0</v>
      </c>
      <c r="BJ121" s="68">
        <v>0</v>
      </c>
      <c r="BK121" s="68">
        <v>0</v>
      </c>
      <c r="BL121" s="68">
        <v>0</v>
      </c>
      <c r="BM121" s="68">
        <v>0</v>
      </c>
      <c r="BN121" s="68">
        <v>0</v>
      </c>
      <c r="BO121" s="68">
        <v>0</v>
      </c>
      <c r="BP121" s="68">
        <v>0</v>
      </c>
      <c r="BQ121" s="68">
        <v>0</v>
      </c>
      <c r="BR121" s="68">
        <v>0</v>
      </c>
      <c r="BS121" s="68">
        <v>0</v>
      </c>
      <c r="BT121" s="68">
        <v>0</v>
      </c>
      <c r="BU121" s="68">
        <v>0</v>
      </c>
      <c r="BV121" s="68">
        <v>2</v>
      </c>
      <c r="BW121" s="68">
        <v>0</v>
      </c>
      <c r="BX121" s="68">
        <v>0</v>
      </c>
      <c r="BY121" s="68">
        <v>0</v>
      </c>
      <c r="BZ121" s="68">
        <v>0</v>
      </c>
      <c r="CA121" s="68">
        <v>0</v>
      </c>
      <c r="CB121" s="68">
        <v>12</v>
      </c>
      <c r="CC121" s="68">
        <v>0</v>
      </c>
      <c r="CD121" s="68">
        <v>158078</v>
      </c>
      <c r="CE121" s="68">
        <v>75621</v>
      </c>
      <c r="CF121" s="68">
        <v>11332</v>
      </c>
      <c r="CG121" s="68">
        <v>21508</v>
      </c>
      <c r="CH121" s="68">
        <v>1770069.9</v>
      </c>
      <c r="CI121" s="114">
        <v>18.223907380905803</v>
      </c>
      <c r="CJ121" s="116">
        <v>0.18571428571428572</v>
      </c>
      <c r="CK121" s="116">
        <v>0.14500000000000002</v>
      </c>
      <c r="CL121" s="116">
        <v>0.41777777777777775</v>
      </c>
      <c r="CM121" s="116">
        <v>8.1428571428571433E-2</v>
      </c>
      <c r="CN121" s="116">
        <v>0.17300000000000001</v>
      </c>
      <c r="CO121" s="116">
        <v>0.48000000000000004</v>
      </c>
      <c r="CP121" s="116">
        <v>0.17799999999999999</v>
      </c>
      <c r="CQ121" s="68">
        <v>6</v>
      </c>
      <c r="CR121" s="68">
        <v>1</v>
      </c>
      <c r="CS121" s="68">
        <v>3</v>
      </c>
      <c r="CT121" s="68">
        <v>1</v>
      </c>
      <c r="CU121" s="68">
        <v>7</v>
      </c>
      <c r="CV121" s="68">
        <v>3</v>
      </c>
      <c r="CW121" s="68">
        <v>2</v>
      </c>
      <c r="CX121" s="68">
        <v>1</v>
      </c>
      <c r="CY121" s="68">
        <v>2</v>
      </c>
      <c r="CZ121" s="68">
        <v>1</v>
      </c>
      <c r="DA121" s="68">
        <v>1</v>
      </c>
      <c r="DB121" s="68">
        <v>3</v>
      </c>
      <c r="DC121" s="68">
        <v>9</v>
      </c>
      <c r="DD121" s="68">
        <v>1</v>
      </c>
      <c r="DE121" s="68">
        <v>2</v>
      </c>
      <c r="DF121" s="68">
        <v>2</v>
      </c>
      <c r="DG121" s="68">
        <v>3</v>
      </c>
      <c r="DH121" s="68">
        <v>1</v>
      </c>
      <c r="DI121" s="68">
        <v>0</v>
      </c>
      <c r="DJ121" s="68">
        <v>3</v>
      </c>
      <c r="DK121" s="68">
        <v>4</v>
      </c>
      <c r="DL121" s="68">
        <v>1</v>
      </c>
      <c r="DM121" s="68">
        <v>2</v>
      </c>
      <c r="DN121" s="68">
        <v>0</v>
      </c>
      <c r="DO121" s="68">
        <v>0</v>
      </c>
      <c r="DP121" s="68">
        <v>0</v>
      </c>
      <c r="DQ121" s="68">
        <v>3</v>
      </c>
      <c r="DR121" s="68">
        <v>9</v>
      </c>
      <c r="DS121" s="68">
        <v>0</v>
      </c>
      <c r="DT121" s="68">
        <v>2896</v>
      </c>
      <c r="DU121" s="68">
        <v>0</v>
      </c>
      <c r="DV121" s="68">
        <v>346228</v>
      </c>
      <c r="DW121" s="68">
        <v>0</v>
      </c>
      <c r="DX121" s="68">
        <v>12938000</v>
      </c>
      <c r="DY121" s="68">
        <v>0</v>
      </c>
      <c r="DZ121" s="68">
        <v>0</v>
      </c>
      <c r="EA121" s="68">
        <v>416077</v>
      </c>
      <c r="EB121" s="68">
        <v>2062557</v>
      </c>
    </row>
    <row r="122" spans="1:132" s="67" customFormat="1">
      <c r="A122" s="68" t="s">
        <v>2</v>
      </c>
      <c r="B122" s="68">
        <v>12</v>
      </c>
      <c r="C122" s="68"/>
      <c r="D122" s="68"/>
      <c r="E122" s="68"/>
      <c r="F122" s="68"/>
      <c r="G122" s="68"/>
      <c r="H122" s="68"/>
      <c r="I122" s="68"/>
      <c r="J122" s="68"/>
      <c r="K122" s="68"/>
      <c r="L122" s="68"/>
      <c r="M122" s="68"/>
      <c r="N122" s="68"/>
      <c r="O122" s="68">
        <v>684</v>
      </c>
      <c r="P122" s="68">
        <v>3566</v>
      </c>
      <c r="Q122" s="68">
        <v>8</v>
      </c>
      <c r="R122" s="68">
        <v>48</v>
      </c>
      <c r="S122" s="68">
        <v>20</v>
      </c>
      <c r="T122" s="68">
        <v>7950</v>
      </c>
      <c r="U122" s="68">
        <v>75893</v>
      </c>
      <c r="V122" s="68">
        <v>11604</v>
      </c>
      <c r="W122" s="68">
        <v>62151</v>
      </c>
      <c r="X122" s="68">
        <v>0</v>
      </c>
      <c r="Y122" s="68">
        <v>1352</v>
      </c>
      <c r="Z122" s="68">
        <v>12273</v>
      </c>
      <c r="AA122" s="68">
        <v>123322</v>
      </c>
      <c r="AB122" s="68">
        <v>569000</v>
      </c>
      <c r="AC122" s="68">
        <v>11000</v>
      </c>
      <c r="AD122" s="68">
        <v>5</v>
      </c>
      <c r="AE122" s="68">
        <v>12</v>
      </c>
      <c r="AF122" s="68">
        <v>0</v>
      </c>
      <c r="AG122" s="68">
        <v>3</v>
      </c>
      <c r="AH122" s="68">
        <v>0</v>
      </c>
      <c r="AI122" s="68">
        <v>1000</v>
      </c>
      <c r="AJ122" s="68">
        <v>0</v>
      </c>
      <c r="AK122" s="68">
        <v>10000</v>
      </c>
      <c r="AL122" s="68">
        <v>0</v>
      </c>
      <c r="AM122" s="68">
        <v>0</v>
      </c>
      <c r="AN122" s="68">
        <v>569000</v>
      </c>
      <c r="AO122" s="68">
        <v>0</v>
      </c>
      <c r="AP122" s="68">
        <v>0</v>
      </c>
      <c r="AQ122" s="68">
        <v>0</v>
      </c>
      <c r="AR122" s="68">
        <v>0</v>
      </c>
      <c r="AS122" s="68">
        <v>0</v>
      </c>
      <c r="AT122" s="68">
        <v>45</v>
      </c>
      <c r="AU122" s="68">
        <v>0</v>
      </c>
      <c r="AV122" s="68">
        <v>906</v>
      </c>
      <c r="AW122" s="68">
        <v>35</v>
      </c>
      <c r="AX122" s="68">
        <v>0</v>
      </c>
      <c r="AY122" s="68">
        <v>0</v>
      </c>
      <c r="AZ122" s="68">
        <v>0</v>
      </c>
      <c r="BA122" s="68">
        <v>0</v>
      </c>
      <c r="BB122" s="68">
        <v>80</v>
      </c>
      <c r="BC122" s="68">
        <v>0</v>
      </c>
      <c r="BD122" s="68">
        <v>2369</v>
      </c>
      <c r="BE122" s="68">
        <v>0</v>
      </c>
      <c r="BF122" s="68">
        <v>0</v>
      </c>
      <c r="BG122" s="68">
        <v>0</v>
      </c>
      <c r="BH122" s="68">
        <v>0</v>
      </c>
      <c r="BI122" s="68">
        <v>0</v>
      </c>
      <c r="BJ122" s="68">
        <v>0</v>
      </c>
      <c r="BK122" s="68">
        <v>0</v>
      </c>
      <c r="BL122" s="68">
        <v>0</v>
      </c>
      <c r="BM122" s="68">
        <v>0</v>
      </c>
      <c r="BN122" s="68">
        <v>0</v>
      </c>
      <c r="BO122" s="68">
        <v>0</v>
      </c>
      <c r="BP122" s="68">
        <v>0</v>
      </c>
      <c r="BQ122" s="68">
        <v>0</v>
      </c>
      <c r="BR122" s="68">
        <v>0</v>
      </c>
      <c r="BS122" s="68">
        <v>0</v>
      </c>
      <c r="BT122" s="68">
        <v>0</v>
      </c>
      <c r="BU122" s="68">
        <v>0</v>
      </c>
      <c r="BV122" s="68">
        <v>0</v>
      </c>
      <c r="BW122" s="68">
        <v>0</v>
      </c>
      <c r="BX122" s="68">
        <v>0</v>
      </c>
      <c r="BY122" s="68">
        <v>2</v>
      </c>
      <c r="BZ122" s="68">
        <v>5</v>
      </c>
      <c r="CA122" s="68">
        <v>0</v>
      </c>
      <c r="CB122" s="68">
        <v>12</v>
      </c>
      <c r="CC122" s="68">
        <v>2</v>
      </c>
      <c r="CD122" s="68">
        <v>22550</v>
      </c>
      <c r="CE122" s="68">
        <v>17168</v>
      </c>
      <c r="CF122" s="68">
        <v>1056</v>
      </c>
      <c r="CG122" s="68">
        <v>197</v>
      </c>
      <c r="CH122" s="68">
        <v>395210</v>
      </c>
      <c r="CI122" s="114">
        <v>22.758997984451483</v>
      </c>
      <c r="CJ122" s="116">
        <v>0.14374999999999999</v>
      </c>
      <c r="CK122" s="116">
        <v>0.21299999999999999</v>
      </c>
      <c r="CL122" s="116">
        <v>0.53859999999999997</v>
      </c>
      <c r="CM122" s="116">
        <v>0.05</v>
      </c>
      <c r="CN122" s="116">
        <v>0.23428571428571426</v>
      </c>
      <c r="CO122" s="116">
        <v>0.62</v>
      </c>
      <c r="CP122" s="116">
        <v>0</v>
      </c>
      <c r="CQ122" s="68">
        <v>8</v>
      </c>
      <c r="CR122" s="68">
        <v>1</v>
      </c>
      <c r="CS122" s="68">
        <v>2</v>
      </c>
      <c r="CT122" s="68">
        <v>4</v>
      </c>
      <c r="CU122" s="68">
        <v>7</v>
      </c>
      <c r="CV122" s="68">
        <v>2</v>
      </c>
      <c r="CW122" s="68">
        <v>4</v>
      </c>
      <c r="CX122" s="68">
        <v>2</v>
      </c>
      <c r="CY122" s="68">
        <v>1</v>
      </c>
      <c r="CZ122" s="68">
        <v>3</v>
      </c>
      <c r="DA122" s="68">
        <v>0</v>
      </c>
      <c r="DB122" s="68">
        <v>3</v>
      </c>
      <c r="DC122" s="68">
        <v>6</v>
      </c>
      <c r="DD122" s="68">
        <v>0</v>
      </c>
      <c r="DE122" s="68">
        <v>0</v>
      </c>
      <c r="DF122" s="68">
        <v>5</v>
      </c>
      <c r="DG122" s="68">
        <v>0</v>
      </c>
      <c r="DH122" s="68">
        <v>1</v>
      </c>
      <c r="DI122" s="68">
        <v>1</v>
      </c>
      <c r="DJ122" s="68">
        <v>0</v>
      </c>
      <c r="DK122" s="68">
        <v>9</v>
      </c>
      <c r="DL122" s="68">
        <v>0</v>
      </c>
      <c r="DM122" s="68">
        <v>5</v>
      </c>
      <c r="DN122" s="68">
        <v>0</v>
      </c>
      <c r="DO122" s="68">
        <v>0</v>
      </c>
      <c r="DP122" s="68">
        <v>0</v>
      </c>
      <c r="DQ122" s="68">
        <v>5</v>
      </c>
      <c r="DR122" s="68">
        <v>12</v>
      </c>
      <c r="DS122" s="68">
        <v>0</v>
      </c>
      <c r="DT122" s="68">
        <v>3</v>
      </c>
      <c r="DU122" s="68">
        <v>0</v>
      </c>
      <c r="DV122" s="68">
        <v>1000</v>
      </c>
      <c r="DW122" s="68">
        <v>0</v>
      </c>
      <c r="DX122" s="68">
        <v>10000</v>
      </c>
      <c r="DY122" s="68">
        <v>0</v>
      </c>
      <c r="DZ122" s="68">
        <v>0</v>
      </c>
      <c r="EA122" s="68">
        <v>569000</v>
      </c>
      <c r="EB122" s="68">
        <v>0</v>
      </c>
    </row>
    <row r="123" spans="1:132" s="67" customFormat="1">
      <c r="A123" s="68" t="s">
        <v>4</v>
      </c>
      <c r="B123" s="68">
        <v>28</v>
      </c>
      <c r="C123" s="68"/>
      <c r="D123" s="68"/>
      <c r="E123" s="68"/>
      <c r="F123" s="68"/>
      <c r="G123" s="68"/>
      <c r="H123" s="68"/>
      <c r="I123" s="68"/>
      <c r="J123" s="68"/>
      <c r="K123" s="68"/>
      <c r="L123" s="68"/>
      <c r="M123" s="68"/>
      <c r="N123" s="68"/>
      <c r="O123" s="68">
        <v>2941</v>
      </c>
      <c r="P123" s="68">
        <v>38566</v>
      </c>
      <c r="Q123" s="68">
        <v>246</v>
      </c>
      <c r="R123" s="68">
        <v>812</v>
      </c>
      <c r="S123" s="68">
        <v>6013</v>
      </c>
      <c r="T123" s="68">
        <v>432604</v>
      </c>
      <c r="U123" s="68">
        <v>193768</v>
      </c>
      <c r="V123" s="68">
        <v>315163</v>
      </c>
      <c r="W123" s="68">
        <v>201059</v>
      </c>
      <c r="X123" s="68">
        <v>66223</v>
      </c>
      <c r="Y123" s="68">
        <v>1230917</v>
      </c>
      <c r="Z123" s="68">
        <v>105034</v>
      </c>
      <c r="AA123" s="68">
        <v>449172</v>
      </c>
      <c r="AB123" s="68">
        <v>15488576.800000001</v>
      </c>
      <c r="AC123" s="68">
        <v>4796336</v>
      </c>
      <c r="AD123" s="68">
        <v>1938</v>
      </c>
      <c r="AE123" s="68">
        <v>155</v>
      </c>
      <c r="AF123" s="68">
        <v>82</v>
      </c>
      <c r="AG123" s="68">
        <v>3843</v>
      </c>
      <c r="AH123" s="68">
        <v>1587400</v>
      </c>
      <c r="AI123" s="68">
        <v>2138500</v>
      </c>
      <c r="AJ123" s="68">
        <v>6852592</v>
      </c>
      <c r="AK123" s="68">
        <v>2020500</v>
      </c>
      <c r="AL123" s="68">
        <v>4310</v>
      </c>
      <c r="AM123" s="68">
        <v>7940</v>
      </c>
      <c r="AN123" s="68">
        <v>7044443.7999999998</v>
      </c>
      <c r="AO123" s="68">
        <v>629396</v>
      </c>
      <c r="AP123" s="68">
        <v>23</v>
      </c>
      <c r="AQ123" s="68">
        <v>27</v>
      </c>
      <c r="AR123" s="68">
        <v>16</v>
      </c>
      <c r="AS123" s="68">
        <v>31</v>
      </c>
      <c r="AT123" s="68">
        <v>1541</v>
      </c>
      <c r="AU123" s="68">
        <v>590</v>
      </c>
      <c r="AV123" s="68">
        <v>2429</v>
      </c>
      <c r="AW123" s="68">
        <v>44</v>
      </c>
      <c r="AX123" s="68">
        <v>34</v>
      </c>
      <c r="AY123" s="68">
        <v>146</v>
      </c>
      <c r="AZ123" s="68">
        <v>34</v>
      </c>
      <c r="BA123" s="68">
        <v>496</v>
      </c>
      <c r="BB123" s="68">
        <v>10267</v>
      </c>
      <c r="BC123" s="68">
        <v>1145</v>
      </c>
      <c r="BD123" s="68">
        <v>11420</v>
      </c>
      <c r="BE123" s="68">
        <v>686</v>
      </c>
      <c r="BF123" s="68">
        <v>9</v>
      </c>
      <c r="BG123" s="68">
        <v>9</v>
      </c>
      <c r="BH123" s="68">
        <v>9</v>
      </c>
      <c r="BI123" s="68">
        <v>10</v>
      </c>
      <c r="BJ123" s="68">
        <v>29</v>
      </c>
      <c r="BK123" s="68">
        <v>22</v>
      </c>
      <c r="BL123" s="68">
        <v>88</v>
      </c>
      <c r="BM123" s="68">
        <v>11</v>
      </c>
      <c r="BN123" s="68">
        <v>18</v>
      </c>
      <c r="BO123" s="68">
        <v>0</v>
      </c>
      <c r="BP123" s="68">
        <v>0</v>
      </c>
      <c r="BQ123" s="68">
        <v>0</v>
      </c>
      <c r="BR123" s="68">
        <v>0</v>
      </c>
      <c r="BS123" s="68">
        <v>0</v>
      </c>
      <c r="BT123" s="68">
        <v>158</v>
      </c>
      <c r="BU123" s="68">
        <v>0</v>
      </c>
      <c r="BV123" s="68">
        <v>3</v>
      </c>
      <c r="BW123" s="68">
        <v>2</v>
      </c>
      <c r="BX123" s="68">
        <v>2</v>
      </c>
      <c r="BY123" s="68">
        <v>3</v>
      </c>
      <c r="BZ123" s="68">
        <v>80</v>
      </c>
      <c r="CA123" s="68">
        <v>4</v>
      </c>
      <c r="CB123" s="68">
        <v>179</v>
      </c>
      <c r="CC123" s="68">
        <v>5</v>
      </c>
      <c r="CD123" s="68">
        <v>772568</v>
      </c>
      <c r="CE123" s="68">
        <v>430761</v>
      </c>
      <c r="CF123" s="68">
        <v>75877</v>
      </c>
      <c r="CG123" s="68">
        <v>81537</v>
      </c>
      <c r="CH123" s="68">
        <v>11000625.5</v>
      </c>
      <c r="CI123" s="114">
        <v>21.473098665230001</v>
      </c>
      <c r="CJ123" s="116">
        <v>0.23190476190476192</v>
      </c>
      <c r="CK123" s="116">
        <v>0.11058823529411768</v>
      </c>
      <c r="CL123" s="116">
        <v>0.54736842105263162</v>
      </c>
      <c r="CM123" s="116">
        <v>0.11375</v>
      </c>
      <c r="CN123" s="116">
        <v>0.2</v>
      </c>
      <c r="CO123" s="116">
        <v>0.4321739130434783</v>
      </c>
      <c r="CP123" s="116">
        <v>0.15611111111111112</v>
      </c>
      <c r="CQ123" s="68">
        <v>18</v>
      </c>
      <c r="CR123" s="68">
        <v>6</v>
      </c>
      <c r="CS123" s="68">
        <v>15</v>
      </c>
      <c r="CT123" s="68">
        <v>5</v>
      </c>
      <c r="CU123" s="68">
        <v>11</v>
      </c>
      <c r="CV123" s="68">
        <v>5</v>
      </c>
      <c r="CW123" s="68">
        <v>4</v>
      </c>
      <c r="CX123" s="68">
        <v>4</v>
      </c>
      <c r="CY123" s="68">
        <v>4</v>
      </c>
      <c r="CZ123" s="68">
        <v>4</v>
      </c>
      <c r="DA123" s="68">
        <v>0</v>
      </c>
      <c r="DB123" s="68">
        <v>2</v>
      </c>
      <c r="DC123" s="68">
        <v>16</v>
      </c>
      <c r="DD123" s="68">
        <v>2</v>
      </c>
      <c r="DE123" s="68">
        <v>2</v>
      </c>
      <c r="DF123" s="68">
        <v>8</v>
      </c>
      <c r="DG123" s="68">
        <v>3</v>
      </c>
      <c r="DH123" s="68">
        <v>6</v>
      </c>
      <c r="DI123" s="68">
        <v>4</v>
      </c>
      <c r="DJ123" s="68">
        <v>5</v>
      </c>
      <c r="DK123" s="68">
        <v>11</v>
      </c>
      <c r="DL123" s="68">
        <v>1</v>
      </c>
      <c r="DM123" s="68">
        <v>9</v>
      </c>
      <c r="DN123" s="68">
        <v>1</v>
      </c>
      <c r="DO123" s="68">
        <v>0</v>
      </c>
      <c r="DP123" s="68">
        <v>0</v>
      </c>
      <c r="DQ123" s="68">
        <v>1938</v>
      </c>
      <c r="DR123" s="68">
        <v>155</v>
      </c>
      <c r="DS123" s="68">
        <v>82</v>
      </c>
      <c r="DT123" s="68">
        <v>3843</v>
      </c>
      <c r="DU123" s="68">
        <v>1587400</v>
      </c>
      <c r="DV123" s="68">
        <v>2138500</v>
      </c>
      <c r="DW123" s="68">
        <v>6852592</v>
      </c>
      <c r="DX123" s="68">
        <v>2020500</v>
      </c>
      <c r="DY123" s="68">
        <v>4310</v>
      </c>
      <c r="DZ123" s="68">
        <v>7940</v>
      </c>
      <c r="EA123" s="68">
        <v>7044443.7999999998</v>
      </c>
      <c r="EB123" s="68">
        <v>629396</v>
      </c>
    </row>
    <row r="124" spans="1:132" s="67" customFormat="1">
      <c r="A124" s="68" t="s">
        <v>3</v>
      </c>
      <c r="B124" s="68">
        <v>18</v>
      </c>
      <c r="C124" s="68"/>
      <c r="D124" s="68"/>
      <c r="E124" s="68"/>
      <c r="F124" s="68"/>
      <c r="G124" s="68"/>
      <c r="H124" s="68"/>
      <c r="I124" s="68"/>
      <c r="J124" s="68"/>
      <c r="K124" s="68"/>
      <c r="L124" s="68"/>
      <c r="M124" s="68"/>
      <c r="N124" s="68"/>
      <c r="O124" s="68">
        <v>50</v>
      </c>
      <c r="P124" s="68">
        <v>7985</v>
      </c>
      <c r="Q124" s="68">
        <v>203</v>
      </c>
      <c r="R124" s="68">
        <v>10</v>
      </c>
      <c r="S124" s="68">
        <v>1127</v>
      </c>
      <c r="T124" s="68">
        <v>3037</v>
      </c>
      <c r="U124" s="68">
        <v>3884</v>
      </c>
      <c r="V124" s="68">
        <v>111585</v>
      </c>
      <c r="W124" s="68">
        <v>24022</v>
      </c>
      <c r="X124" s="68">
        <v>124708</v>
      </c>
      <c r="Y124" s="68">
        <v>344344</v>
      </c>
      <c r="Z124" s="68">
        <v>16700</v>
      </c>
      <c r="AA124" s="68">
        <v>17817</v>
      </c>
      <c r="AB124" s="68">
        <v>930510</v>
      </c>
      <c r="AC124" s="68">
        <v>394429</v>
      </c>
      <c r="AD124" s="68">
        <v>7</v>
      </c>
      <c r="AE124" s="68">
        <v>7</v>
      </c>
      <c r="AF124" s="68">
        <v>5</v>
      </c>
      <c r="AG124" s="68">
        <v>1108</v>
      </c>
      <c r="AH124" s="68">
        <v>0</v>
      </c>
      <c r="AI124" s="68">
        <v>84000</v>
      </c>
      <c r="AJ124" s="68">
        <v>0</v>
      </c>
      <c r="AK124" s="68">
        <v>195810</v>
      </c>
      <c r="AL124" s="68">
        <v>57</v>
      </c>
      <c r="AM124" s="68">
        <v>2089</v>
      </c>
      <c r="AN124" s="68">
        <v>653352</v>
      </c>
      <c r="AO124" s="68">
        <v>389631</v>
      </c>
      <c r="AP124" s="68">
        <v>22</v>
      </c>
      <c r="AQ124" s="68">
        <v>0</v>
      </c>
      <c r="AR124" s="68">
        <v>0</v>
      </c>
      <c r="AS124" s="68">
        <v>0</v>
      </c>
      <c r="AT124" s="68">
        <v>3</v>
      </c>
      <c r="AU124" s="68">
        <v>3</v>
      </c>
      <c r="AV124" s="68">
        <v>40</v>
      </c>
      <c r="AW124" s="68">
        <v>28</v>
      </c>
      <c r="AX124" s="68">
        <v>3500</v>
      </c>
      <c r="AY124" s="68">
        <v>0</v>
      </c>
      <c r="AZ124" s="68">
        <v>0</v>
      </c>
      <c r="BA124" s="68">
        <v>0</v>
      </c>
      <c r="BB124" s="68">
        <v>118</v>
      </c>
      <c r="BC124" s="68">
        <v>39</v>
      </c>
      <c r="BD124" s="68">
        <v>7064</v>
      </c>
      <c r="BE124" s="68">
        <v>6856</v>
      </c>
      <c r="BF124" s="68">
        <v>46</v>
      </c>
      <c r="BG124" s="68">
        <v>0</v>
      </c>
      <c r="BH124" s="68">
        <v>1</v>
      </c>
      <c r="BI124" s="68">
        <v>1</v>
      </c>
      <c r="BJ124" s="68">
        <v>25</v>
      </c>
      <c r="BK124" s="68">
        <v>29</v>
      </c>
      <c r="BL124" s="68">
        <v>88</v>
      </c>
      <c r="BM124" s="68">
        <v>50</v>
      </c>
      <c r="BN124" s="68">
        <v>3</v>
      </c>
      <c r="BO124" s="68">
        <v>0</v>
      </c>
      <c r="BP124" s="68">
        <v>0</v>
      </c>
      <c r="BQ124" s="68">
        <v>0</v>
      </c>
      <c r="BR124" s="68">
        <v>0</v>
      </c>
      <c r="BS124" s="68">
        <v>0</v>
      </c>
      <c r="BT124" s="68">
        <v>0</v>
      </c>
      <c r="BU124" s="68">
        <v>0</v>
      </c>
      <c r="BV124" s="68">
        <v>4</v>
      </c>
      <c r="BW124" s="68">
        <v>0</v>
      </c>
      <c r="BX124" s="68">
        <v>0</v>
      </c>
      <c r="BY124" s="68">
        <v>0</v>
      </c>
      <c r="BZ124" s="68">
        <v>0</v>
      </c>
      <c r="CA124" s="68">
        <v>0</v>
      </c>
      <c r="CB124" s="68">
        <v>8</v>
      </c>
      <c r="CC124" s="68">
        <v>7</v>
      </c>
      <c r="CD124" s="68">
        <v>792</v>
      </c>
      <c r="CE124" s="68">
        <v>598</v>
      </c>
      <c r="CF124" s="68">
        <v>0</v>
      </c>
      <c r="CG124" s="68">
        <v>0</v>
      </c>
      <c r="CH124" s="68">
        <v>1698.29</v>
      </c>
      <c r="CI124" s="114">
        <v>2.8399498327759196</v>
      </c>
      <c r="CJ124" s="116">
        <v>0.17500000000000002</v>
      </c>
      <c r="CK124" s="116">
        <v>0.11</v>
      </c>
      <c r="CL124" s="116">
        <v>0.22500000000000001</v>
      </c>
      <c r="CM124" s="116">
        <v>0.19285714285714284</v>
      </c>
      <c r="CN124" s="116">
        <v>0.26777777777777778</v>
      </c>
      <c r="CO124" s="116">
        <v>0.35499999999999998</v>
      </c>
      <c r="CP124" s="116">
        <v>6.5000000000000002E-2</v>
      </c>
      <c r="CQ124" s="68">
        <v>7</v>
      </c>
      <c r="CR124" s="68">
        <v>5</v>
      </c>
      <c r="CS124" s="68">
        <v>5</v>
      </c>
      <c r="CT124" s="68">
        <v>3</v>
      </c>
      <c r="CU124" s="68">
        <v>7</v>
      </c>
      <c r="CV124" s="68">
        <v>2</v>
      </c>
      <c r="CW124" s="68">
        <v>0</v>
      </c>
      <c r="CX124" s="68">
        <v>0</v>
      </c>
      <c r="CY124" s="68">
        <v>2</v>
      </c>
      <c r="CZ124" s="68">
        <v>2</v>
      </c>
      <c r="DA124" s="68">
        <v>0</v>
      </c>
      <c r="DB124" s="68">
        <v>2</v>
      </c>
      <c r="DC124" s="68">
        <v>4</v>
      </c>
      <c r="DD124" s="68">
        <v>0</v>
      </c>
      <c r="DE124" s="68">
        <v>2</v>
      </c>
      <c r="DF124" s="68">
        <v>4</v>
      </c>
      <c r="DG124" s="68">
        <v>0</v>
      </c>
      <c r="DH124" s="68">
        <v>1</v>
      </c>
      <c r="DI124" s="68">
        <v>0</v>
      </c>
      <c r="DJ124" s="68">
        <v>1</v>
      </c>
      <c r="DK124" s="68">
        <v>2</v>
      </c>
      <c r="DL124" s="68">
        <v>0</v>
      </c>
      <c r="DM124" s="68">
        <v>3</v>
      </c>
      <c r="DN124" s="68">
        <v>1</v>
      </c>
      <c r="DO124" s="68">
        <v>0</v>
      </c>
      <c r="DP124" s="68">
        <v>0</v>
      </c>
      <c r="DQ124" s="68">
        <v>7</v>
      </c>
      <c r="DR124" s="68">
        <v>7</v>
      </c>
      <c r="DS124" s="68">
        <v>5</v>
      </c>
      <c r="DT124" s="68">
        <v>1108</v>
      </c>
      <c r="DU124" s="68">
        <v>0</v>
      </c>
      <c r="DV124" s="68">
        <v>84000</v>
      </c>
      <c r="DW124" s="68">
        <v>0</v>
      </c>
      <c r="DX124" s="68">
        <v>195810</v>
      </c>
      <c r="DY124" s="68">
        <v>57</v>
      </c>
      <c r="DZ124" s="68">
        <v>2089</v>
      </c>
      <c r="EA124" s="68">
        <v>653352</v>
      </c>
      <c r="EB124" s="68">
        <v>389631</v>
      </c>
    </row>
    <row r="125" spans="1:132" s="67" customFormat="1">
      <c r="A125" s="68" t="s">
        <v>5</v>
      </c>
      <c r="B125" s="68">
        <v>13</v>
      </c>
      <c r="C125" s="68"/>
      <c r="D125" s="68"/>
      <c r="E125" s="68"/>
      <c r="F125" s="68"/>
      <c r="G125" s="68"/>
      <c r="H125" s="68"/>
      <c r="I125" s="68"/>
      <c r="J125" s="68"/>
      <c r="K125" s="68"/>
      <c r="L125" s="68"/>
      <c r="M125" s="68"/>
      <c r="N125" s="68"/>
      <c r="O125" s="68">
        <v>1154</v>
      </c>
      <c r="P125" s="68">
        <v>2581</v>
      </c>
      <c r="Q125" s="68">
        <v>7</v>
      </c>
      <c r="R125" s="68">
        <v>127</v>
      </c>
      <c r="S125" s="68">
        <v>70598</v>
      </c>
      <c r="T125" s="68">
        <v>69339</v>
      </c>
      <c r="U125" s="68">
        <v>146531</v>
      </c>
      <c r="V125" s="68">
        <v>27185</v>
      </c>
      <c r="W125" s="68">
        <v>22212</v>
      </c>
      <c r="X125" s="68">
        <v>400</v>
      </c>
      <c r="Y125" s="68">
        <v>14280</v>
      </c>
      <c r="Z125" s="68">
        <v>21022</v>
      </c>
      <c r="AA125" s="68">
        <v>53360</v>
      </c>
      <c r="AB125" s="68">
        <v>20540</v>
      </c>
      <c r="AC125" s="68">
        <v>24478200</v>
      </c>
      <c r="AD125" s="68">
        <v>11</v>
      </c>
      <c r="AE125" s="68">
        <v>108</v>
      </c>
      <c r="AF125" s="68">
        <v>0</v>
      </c>
      <c r="AG125" s="68">
        <v>70479</v>
      </c>
      <c r="AH125" s="68">
        <v>20540</v>
      </c>
      <c r="AI125" s="68">
        <v>13740500</v>
      </c>
      <c r="AJ125" s="68">
        <v>0</v>
      </c>
      <c r="AK125" s="68">
        <v>7392000</v>
      </c>
      <c r="AL125" s="68">
        <v>0</v>
      </c>
      <c r="AM125" s="68">
        <v>0</v>
      </c>
      <c r="AN125" s="68">
        <v>2500000</v>
      </c>
      <c r="AO125" s="68">
        <v>845700</v>
      </c>
      <c r="AP125" s="68">
        <v>9991</v>
      </c>
      <c r="AQ125" s="68">
        <v>14</v>
      </c>
      <c r="AR125" s="68">
        <v>14</v>
      </c>
      <c r="AS125" s="68">
        <v>20</v>
      </c>
      <c r="AT125" s="68">
        <v>4</v>
      </c>
      <c r="AU125" s="68">
        <v>0</v>
      </c>
      <c r="AV125" s="68">
        <v>327</v>
      </c>
      <c r="AW125" s="68">
        <v>61</v>
      </c>
      <c r="AX125" s="68">
        <v>0</v>
      </c>
      <c r="AY125" s="68">
        <v>399</v>
      </c>
      <c r="AZ125" s="68">
        <v>399</v>
      </c>
      <c r="BA125" s="68">
        <v>0</v>
      </c>
      <c r="BB125" s="68">
        <v>0</v>
      </c>
      <c r="BC125" s="68">
        <v>0</v>
      </c>
      <c r="BD125" s="68">
        <v>3238</v>
      </c>
      <c r="BE125" s="68">
        <v>19</v>
      </c>
      <c r="BF125" s="68">
        <v>0</v>
      </c>
      <c r="BG125" s="68">
        <v>0</v>
      </c>
      <c r="BH125" s="68">
        <v>0</v>
      </c>
      <c r="BI125" s="68">
        <v>0</v>
      </c>
      <c r="BJ125" s="68">
        <v>0</v>
      </c>
      <c r="BK125" s="68">
        <v>0</v>
      </c>
      <c r="BL125" s="68">
        <v>1</v>
      </c>
      <c r="BM125" s="68">
        <v>0</v>
      </c>
      <c r="BN125" s="68">
        <v>0</v>
      </c>
      <c r="BO125" s="68">
        <v>0</v>
      </c>
      <c r="BP125" s="68">
        <v>0</v>
      </c>
      <c r="BQ125" s="68">
        <v>0</v>
      </c>
      <c r="BR125" s="68">
        <v>0</v>
      </c>
      <c r="BS125" s="68">
        <v>0</v>
      </c>
      <c r="BT125" s="68">
        <v>1</v>
      </c>
      <c r="BU125" s="68">
        <v>0</v>
      </c>
      <c r="BV125" s="68">
        <v>0</v>
      </c>
      <c r="BW125" s="68">
        <v>0</v>
      </c>
      <c r="BX125" s="68">
        <v>0</v>
      </c>
      <c r="BY125" s="68">
        <v>0</v>
      </c>
      <c r="BZ125" s="68">
        <v>0</v>
      </c>
      <c r="CA125" s="68">
        <v>0</v>
      </c>
      <c r="CB125" s="68">
        <v>63</v>
      </c>
      <c r="CC125" s="68">
        <v>20</v>
      </c>
      <c r="CD125" s="68">
        <v>78464</v>
      </c>
      <c r="CE125" s="68">
        <v>36992</v>
      </c>
      <c r="CF125" s="68">
        <v>6065</v>
      </c>
      <c r="CG125" s="68">
        <v>9894</v>
      </c>
      <c r="CH125" s="68">
        <v>816470.75</v>
      </c>
      <c r="CI125" s="114">
        <v>17.4139561916137</v>
      </c>
      <c r="CJ125" s="116">
        <v>0.315</v>
      </c>
      <c r="CK125" s="116">
        <v>9.0000000000000011E-2</v>
      </c>
      <c r="CL125" s="116">
        <v>0.29142857142857143</v>
      </c>
      <c r="CM125" s="116">
        <v>7.5000000000000011E-2</v>
      </c>
      <c r="CN125" s="116">
        <v>0.14142857142857143</v>
      </c>
      <c r="CO125" s="116">
        <v>0.49333333333333335</v>
      </c>
      <c r="CP125" s="116">
        <v>0.01</v>
      </c>
      <c r="CQ125" s="68">
        <v>9</v>
      </c>
      <c r="CR125" s="68">
        <v>0</v>
      </c>
      <c r="CS125" s="68">
        <v>5</v>
      </c>
      <c r="CT125" s="68">
        <v>3</v>
      </c>
      <c r="CU125" s="68">
        <v>9</v>
      </c>
      <c r="CV125" s="68">
        <v>1</v>
      </c>
      <c r="CW125" s="68">
        <v>0</v>
      </c>
      <c r="CX125" s="68">
        <v>1</v>
      </c>
      <c r="CY125" s="68">
        <v>2</v>
      </c>
      <c r="CZ125" s="68">
        <v>1</v>
      </c>
      <c r="DA125" s="68">
        <v>1</v>
      </c>
      <c r="DB125" s="68">
        <v>2</v>
      </c>
      <c r="DC125" s="68">
        <v>8</v>
      </c>
      <c r="DD125" s="68">
        <v>0</v>
      </c>
      <c r="DE125" s="68">
        <v>1</v>
      </c>
      <c r="DF125" s="68">
        <v>3</v>
      </c>
      <c r="DG125" s="68">
        <v>0</v>
      </c>
      <c r="DH125" s="68">
        <v>0</v>
      </c>
      <c r="DI125" s="68">
        <v>1</v>
      </c>
      <c r="DJ125" s="68">
        <v>0</v>
      </c>
      <c r="DK125" s="68">
        <v>6</v>
      </c>
      <c r="DL125" s="68">
        <v>0</v>
      </c>
      <c r="DM125" s="68">
        <v>4</v>
      </c>
      <c r="DN125" s="68">
        <v>0</v>
      </c>
      <c r="DO125" s="68">
        <v>0</v>
      </c>
      <c r="DP125" s="68">
        <v>0</v>
      </c>
      <c r="DQ125" s="68">
        <v>11</v>
      </c>
      <c r="DR125" s="68">
        <v>108</v>
      </c>
      <c r="DS125" s="68">
        <v>0</v>
      </c>
      <c r="DT125" s="68">
        <v>70479</v>
      </c>
      <c r="DU125" s="68">
        <v>20540</v>
      </c>
      <c r="DV125" s="68">
        <v>13740500</v>
      </c>
      <c r="DW125" s="68">
        <v>0</v>
      </c>
      <c r="DX125" s="68">
        <v>7392000</v>
      </c>
      <c r="DY125" s="68">
        <v>0</v>
      </c>
      <c r="DZ125" s="68">
        <v>0</v>
      </c>
      <c r="EA125" s="68">
        <v>2500000</v>
      </c>
      <c r="EB125" s="68">
        <v>845700</v>
      </c>
    </row>
    <row r="126" spans="1:132" s="67" customFormat="1">
      <c r="A126" s="68" t="s">
        <v>6</v>
      </c>
      <c r="B126" s="68">
        <v>5</v>
      </c>
      <c r="C126" s="68"/>
      <c r="D126" s="68"/>
      <c r="E126" s="68"/>
      <c r="F126" s="68"/>
      <c r="G126" s="68"/>
      <c r="H126" s="68"/>
      <c r="I126" s="68"/>
      <c r="J126" s="68"/>
      <c r="K126" s="68"/>
      <c r="L126" s="68"/>
      <c r="M126" s="68"/>
      <c r="N126" s="68"/>
      <c r="O126" s="68">
        <v>112</v>
      </c>
      <c r="P126" s="68">
        <v>1760</v>
      </c>
      <c r="Q126" s="68">
        <v>40</v>
      </c>
      <c r="R126" s="68">
        <v>75</v>
      </c>
      <c r="S126" s="68">
        <v>28</v>
      </c>
      <c r="T126" s="68">
        <v>4955</v>
      </c>
      <c r="U126" s="68">
        <v>157589</v>
      </c>
      <c r="V126" s="68">
        <v>22548</v>
      </c>
      <c r="W126" s="68">
        <v>0</v>
      </c>
      <c r="X126" s="68">
        <v>688</v>
      </c>
      <c r="Y126" s="68">
        <v>117</v>
      </c>
      <c r="Z126" s="68">
        <v>1295</v>
      </c>
      <c r="AA126" s="68">
        <v>0</v>
      </c>
      <c r="AB126" s="68">
        <v>285560</v>
      </c>
      <c r="AC126" s="68">
        <v>73302</v>
      </c>
      <c r="AD126" s="68">
        <v>5</v>
      </c>
      <c r="AE126" s="68">
        <v>5</v>
      </c>
      <c r="AF126" s="68">
        <v>11</v>
      </c>
      <c r="AG126" s="68">
        <v>7</v>
      </c>
      <c r="AH126" s="68">
        <v>0</v>
      </c>
      <c r="AI126" s="68">
        <v>7861</v>
      </c>
      <c r="AJ126" s="68">
        <v>0</v>
      </c>
      <c r="AK126" s="68">
        <v>60000</v>
      </c>
      <c r="AL126" s="68">
        <v>0</v>
      </c>
      <c r="AM126" s="68">
        <v>441</v>
      </c>
      <c r="AN126" s="68">
        <v>285560</v>
      </c>
      <c r="AO126" s="68">
        <v>5000</v>
      </c>
      <c r="AP126" s="68">
        <v>0</v>
      </c>
      <c r="AQ126" s="68">
        <v>0</v>
      </c>
      <c r="AR126" s="68">
        <v>0</v>
      </c>
      <c r="AS126" s="68">
        <v>3</v>
      </c>
      <c r="AT126" s="68">
        <v>0</v>
      </c>
      <c r="AU126" s="68">
        <v>1</v>
      </c>
      <c r="AV126" s="68">
        <v>75</v>
      </c>
      <c r="AW126" s="68">
        <v>86</v>
      </c>
      <c r="AX126" s="68">
        <v>0</v>
      </c>
      <c r="AY126" s="68">
        <v>0</v>
      </c>
      <c r="AZ126" s="68">
        <v>0</v>
      </c>
      <c r="BA126" s="68">
        <v>0</v>
      </c>
      <c r="BB126" s="68">
        <v>0</v>
      </c>
      <c r="BC126" s="68">
        <v>0</v>
      </c>
      <c r="BD126" s="68">
        <v>247</v>
      </c>
      <c r="BE126" s="68">
        <v>805</v>
      </c>
      <c r="BF126" s="68">
        <v>0</v>
      </c>
      <c r="BG126" s="68">
        <v>0</v>
      </c>
      <c r="BH126" s="68">
        <v>0</v>
      </c>
      <c r="BI126" s="68">
        <v>0</v>
      </c>
      <c r="BJ126" s="68">
        <v>0</v>
      </c>
      <c r="BK126" s="68">
        <v>0</v>
      </c>
      <c r="BL126" s="68">
        <v>1</v>
      </c>
      <c r="BM126" s="68">
        <v>39</v>
      </c>
      <c r="BN126" s="68">
        <v>0</v>
      </c>
      <c r="BO126" s="68">
        <v>0</v>
      </c>
      <c r="BP126" s="68">
        <v>0</v>
      </c>
      <c r="BQ126" s="68">
        <v>0</v>
      </c>
      <c r="BR126" s="68">
        <v>0</v>
      </c>
      <c r="BS126" s="68">
        <v>0</v>
      </c>
      <c r="BT126" s="68">
        <v>0</v>
      </c>
      <c r="BU126" s="68">
        <v>0</v>
      </c>
      <c r="BV126" s="68">
        <v>0</v>
      </c>
      <c r="BW126" s="68">
        <v>0</v>
      </c>
      <c r="BX126" s="68">
        <v>0</v>
      </c>
      <c r="BY126" s="68">
        <v>0</v>
      </c>
      <c r="BZ126" s="68">
        <v>0</v>
      </c>
      <c r="CA126" s="68">
        <v>0</v>
      </c>
      <c r="CB126" s="68">
        <v>0</v>
      </c>
      <c r="CC126" s="68">
        <v>0</v>
      </c>
      <c r="CD126" s="68">
        <v>4692</v>
      </c>
      <c r="CE126" s="68">
        <v>1496</v>
      </c>
      <c r="CF126" s="68">
        <v>1568</v>
      </c>
      <c r="CG126" s="68">
        <v>30</v>
      </c>
      <c r="CH126" s="68">
        <v>8663.92</v>
      </c>
      <c r="CI126" s="114">
        <v>5.6775360419397121</v>
      </c>
      <c r="CJ126" s="116">
        <v>4.7499999999999994E-2</v>
      </c>
      <c r="CK126" s="116">
        <v>0.155</v>
      </c>
      <c r="CL126" s="116">
        <v>0.42</v>
      </c>
      <c r="CM126" s="116">
        <v>0</v>
      </c>
      <c r="CN126" s="116">
        <v>4.4999999999999998E-2</v>
      </c>
      <c r="CO126" s="116">
        <v>0.51249999999999996</v>
      </c>
      <c r="CP126" s="116">
        <v>0</v>
      </c>
      <c r="CQ126" s="68">
        <v>5</v>
      </c>
      <c r="CR126" s="68">
        <v>0</v>
      </c>
      <c r="CS126" s="68">
        <v>3</v>
      </c>
      <c r="CT126" s="68">
        <v>1</v>
      </c>
      <c r="CU126" s="68">
        <v>5</v>
      </c>
      <c r="CV126" s="68">
        <v>3</v>
      </c>
      <c r="CW126" s="68">
        <v>2</v>
      </c>
      <c r="CX126" s="68">
        <v>0</v>
      </c>
      <c r="CY126" s="68">
        <v>2</v>
      </c>
      <c r="CZ126" s="68">
        <v>0</v>
      </c>
      <c r="DA126" s="68">
        <v>0</v>
      </c>
      <c r="DB126" s="68">
        <v>1</v>
      </c>
      <c r="DC126" s="68">
        <v>5</v>
      </c>
      <c r="DD126" s="68">
        <v>0</v>
      </c>
      <c r="DE126" s="68">
        <v>0</v>
      </c>
      <c r="DF126" s="68">
        <v>0</v>
      </c>
      <c r="DG126" s="68">
        <v>0</v>
      </c>
      <c r="DH126" s="68">
        <v>0</v>
      </c>
      <c r="DI126" s="68">
        <v>1</v>
      </c>
      <c r="DJ126" s="68">
        <v>0</v>
      </c>
      <c r="DK126" s="68">
        <v>3</v>
      </c>
      <c r="DL126" s="68">
        <v>0</v>
      </c>
      <c r="DM126" s="68">
        <v>2</v>
      </c>
      <c r="DN126" s="68">
        <v>1</v>
      </c>
      <c r="DO126" s="68">
        <v>0</v>
      </c>
      <c r="DP126" s="68">
        <v>0</v>
      </c>
      <c r="DQ126" s="68">
        <v>5</v>
      </c>
      <c r="DR126" s="68">
        <v>5</v>
      </c>
      <c r="DS126" s="68">
        <v>11</v>
      </c>
      <c r="DT126" s="68">
        <v>7</v>
      </c>
      <c r="DU126" s="68">
        <v>0</v>
      </c>
      <c r="DV126" s="68">
        <v>7861</v>
      </c>
      <c r="DW126" s="68">
        <v>0</v>
      </c>
      <c r="DX126" s="68">
        <v>60000</v>
      </c>
      <c r="DY126" s="68">
        <v>0</v>
      </c>
      <c r="DZ126" s="68">
        <v>441</v>
      </c>
      <c r="EA126" s="68">
        <v>285560</v>
      </c>
      <c r="EB126" s="68">
        <v>5000</v>
      </c>
    </row>
    <row r="127" spans="1:132" s="67" customFormat="1">
      <c r="A127" s="68" t="s">
        <v>7</v>
      </c>
      <c r="B127" s="68">
        <v>4</v>
      </c>
      <c r="C127" s="68"/>
      <c r="D127" s="68"/>
      <c r="E127" s="68"/>
      <c r="F127" s="68"/>
      <c r="G127" s="68"/>
      <c r="H127" s="68"/>
      <c r="I127" s="68"/>
      <c r="J127" s="68"/>
      <c r="K127" s="68"/>
      <c r="L127" s="68"/>
      <c r="M127" s="68"/>
      <c r="N127" s="68"/>
      <c r="O127" s="68">
        <v>173</v>
      </c>
      <c r="P127" s="68">
        <v>1666</v>
      </c>
      <c r="Q127" s="68">
        <v>8</v>
      </c>
      <c r="R127" s="68">
        <v>85</v>
      </c>
      <c r="S127" s="68">
        <v>39</v>
      </c>
      <c r="T127" s="68">
        <v>17308</v>
      </c>
      <c r="U127" s="68">
        <v>130000</v>
      </c>
      <c r="V127" s="68">
        <v>10514</v>
      </c>
      <c r="W127" s="68">
        <v>1959</v>
      </c>
      <c r="X127" s="68">
        <v>275</v>
      </c>
      <c r="Y127" s="68">
        <v>20961</v>
      </c>
      <c r="Z127" s="68">
        <v>21376</v>
      </c>
      <c r="AA127" s="68">
        <v>0</v>
      </c>
      <c r="AB127" s="68">
        <v>1720484</v>
      </c>
      <c r="AC127" s="68">
        <v>120000</v>
      </c>
      <c r="AD127" s="68">
        <v>0</v>
      </c>
      <c r="AE127" s="68">
        <v>1</v>
      </c>
      <c r="AF127" s="68">
        <v>0</v>
      </c>
      <c r="AG127" s="68">
        <v>38</v>
      </c>
      <c r="AH127" s="68">
        <v>0</v>
      </c>
      <c r="AI127" s="68">
        <v>0</v>
      </c>
      <c r="AJ127" s="68">
        <v>40000</v>
      </c>
      <c r="AK127" s="68">
        <v>0</v>
      </c>
      <c r="AL127" s="68">
        <v>0</v>
      </c>
      <c r="AM127" s="68">
        <v>0</v>
      </c>
      <c r="AN127" s="68">
        <v>1680484</v>
      </c>
      <c r="AO127" s="68">
        <v>120000</v>
      </c>
      <c r="AP127" s="68">
        <v>0</v>
      </c>
      <c r="AQ127" s="68">
        <v>0</v>
      </c>
      <c r="AR127" s="68">
        <v>0</v>
      </c>
      <c r="AS127" s="68">
        <v>0</v>
      </c>
      <c r="AT127" s="68">
        <v>5</v>
      </c>
      <c r="AU127" s="68">
        <v>0</v>
      </c>
      <c r="AV127" s="68">
        <v>0</v>
      </c>
      <c r="AW127" s="68">
        <v>0</v>
      </c>
      <c r="AX127" s="68">
        <v>0</v>
      </c>
      <c r="AY127" s="68">
        <v>0</v>
      </c>
      <c r="AZ127" s="68">
        <v>0</v>
      </c>
      <c r="BA127" s="68">
        <v>0</v>
      </c>
      <c r="BB127" s="68">
        <v>366</v>
      </c>
      <c r="BC127" s="68">
        <v>0</v>
      </c>
      <c r="BD127" s="68">
        <v>3</v>
      </c>
      <c r="BE127" s="68">
        <v>0</v>
      </c>
      <c r="BF127" s="68">
        <v>0</v>
      </c>
      <c r="BG127" s="68">
        <v>0</v>
      </c>
      <c r="BH127" s="68">
        <v>0</v>
      </c>
      <c r="BI127" s="68">
        <v>0</v>
      </c>
      <c r="BJ127" s="68">
        <v>0</v>
      </c>
      <c r="BK127" s="68">
        <v>0</v>
      </c>
      <c r="BL127" s="68">
        <v>0</v>
      </c>
      <c r="BM127" s="68">
        <v>0</v>
      </c>
      <c r="BN127" s="68">
        <v>9</v>
      </c>
      <c r="BO127" s="68">
        <v>0</v>
      </c>
      <c r="BP127" s="68">
        <v>0</v>
      </c>
      <c r="BQ127" s="68">
        <v>0</v>
      </c>
      <c r="BR127" s="68">
        <v>0</v>
      </c>
      <c r="BS127" s="68">
        <v>0</v>
      </c>
      <c r="BT127" s="68">
        <v>0</v>
      </c>
      <c r="BU127" s="68">
        <v>0</v>
      </c>
      <c r="BV127" s="68">
        <v>0</v>
      </c>
      <c r="BW127" s="68">
        <v>0</v>
      </c>
      <c r="BX127" s="68">
        <v>0</v>
      </c>
      <c r="BY127" s="68">
        <v>0</v>
      </c>
      <c r="BZ127" s="68">
        <v>2</v>
      </c>
      <c r="CA127" s="68">
        <v>0</v>
      </c>
      <c r="CB127" s="68">
        <v>0</v>
      </c>
      <c r="CC127" s="68">
        <v>0</v>
      </c>
      <c r="CD127" s="68">
        <v>10886</v>
      </c>
      <c r="CE127" s="68">
        <v>3799</v>
      </c>
      <c r="CF127" s="68">
        <v>0</v>
      </c>
      <c r="CG127" s="68">
        <v>60</v>
      </c>
      <c r="CH127" s="68">
        <v>40635.620000000003</v>
      </c>
      <c r="CI127" s="114">
        <v>10.530090697071781</v>
      </c>
      <c r="CJ127" s="116">
        <v>0.32500000000000001</v>
      </c>
      <c r="CK127" s="116">
        <v>0.1</v>
      </c>
      <c r="CL127" s="116">
        <v>0.43333333333333335</v>
      </c>
      <c r="CM127" s="116">
        <v>0.10500000000000001</v>
      </c>
      <c r="CN127" s="116">
        <v>0.24333333333333332</v>
      </c>
      <c r="CO127" s="116">
        <v>0.41500000000000004</v>
      </c>
      <c r="CP127" s="116">
        <v>0.17499999999999999</v>
      </c>
      <c r="CQ127" s="68">
        <v>3</v>
      </c>
      <c r="CR127" s="68">
        <v>1</v>
      </c>
      <c r="CS127" s="68">
        <v>1</v>
      </c>
      <c r="CT127" s="68">
        <v>1</v>
      </c>
      <c r="CU127" s="68">
        <v>2</v>
      </c>
      <c r="CV127" s="68">
        <v>1</v>
      </c>
      <c r="CW127" s="68">
        <v>0</v>
      </c>
      <c r="CX127" s="68">
        <v>0</v>
      </c>
      <c r="CY127" s="68">
        <v>1</v>
      </c>
      <c r="CZ127" s="68">
        <v>0</v>
      </c>
      <c r="DA127" s="68">
        <v>0</v>
      </c>
      <c r="DB127" s="68">
        <v>0</v>
      </c>
      <c r="DC127" s="68">
        <v>1</v>
      </c>
      <c r="DD127" s="68">
        <v>0</v>
      </c>
      <c r="DE127" s="68">
        <v>1</v>
      </c>
      <c r="DF127" s="68">
        <v>3</v>
      </c>
      <c r="DG127" s="68">
        <v>2</v>
      </c>
      <c r="DH127" s="68">
        <v>0</v>
      </c>
      <c r="DI127" s="68">
        <v>1</v>
      </c>
      <c r="DJ127" s="68">
        <v>2</v>
      </c>
      <c r="DK127" s="68">
        <v>4</v>
      </c>
      <c r="DL127" s="68">
        <v>0</v>
      </c>
      <c r="DM127" s="68">
        <v>1</v>
      </c>
      <c r="DN127" s="68">
        <v>1</v>
      </c>
      <c r="DO127" s="68">
        <v>0</v>
      </c>
      <c r="DP127" s="68">
        <v>0</v>
      </c>
      <c r="DQ127" s="68">
        <v>0</v>
      </c>
      <c r="DR127" s="68">
        <v>1</v>
      </c>
      <c r="DS127" s="68">
        <v>0</v>
      </c>
      <c r="DT127" s="68">
        <v>38</v>
      </c>
      <c r="DU127" s="68">
        <v>0</v>
      </c>
      <c r="DV127" s="68">
        <v>0</v>
      </c>
      <c r="DW127" s="68">
        <v>40000</v>
      </c>
      <c r="DX127" s="68">
        <v>0</v>
      </c>
      <c r="DY127" s="68">
        <v>0</v>
      </c>
      <c r="DZ127" s="68">
        <v>0</v>
      </c>
      <c r="EA127" s="68">
        <v>1680484</v>
      </c>
      <c r="EB127" s="68">
        <v>120000</v>
      </c>
    </row>
    <row r="128" spans="1:132" s="67" customFormat="1">
      <c r="A128" s="68" t="s">
        <v>8</v>
      </c>
      <c r="B128" s="68">
        <v>4</v>
      </c>
      <c r="C128" s="68"/>
      <c r="D128" s="68"/>
      <c r="E128" s="68"/>
      <c r="F128" s="68"/>
      <c r="G128" s="68"/>
      <c r="H128" s="68"/>
      <c r="I128" s="68"/>
      <c r="J128" s="68"/>
      <c r="K128" s="68"/>
      <c r="L128" s="68"/>
      <c r="M128" s="68"/>
      <c r="N128" s="68"/>
      <c r="O128" s="68">
        <v>1183</v>
      </c>
      <c r="P128" s="68">
        <v>2380</v>
      </c>
      <c r="Q128" s="68">
        <v>0</v>
      </c>
      <c r="R128" s="68">
        <v>217</v>
      </c>
      <c r="S128" s="68">
        <v>1</v>
      </c>
      <c r="T128" s="68">
        <v>1685</v>
      </c>
      <c r="U128" s="68">
        <v>1252228</v>
      </c>
      <c r="V128" s="68">
        <v>22844</v>
      </c>
      <c r="W128" s="68">
        <v>0</v>
      </c>
      <c r="X128" s="68">
        <v>0</v>
      </c>
      <c r="Y128" s="68">
        <v>0</v>
      </c>
      <c r="Z128" s="68">
        <v>0</v>
      </c>
      <c r="AA128" s="68">
        <v>19205</v>
      </c>
      <c r="AB128" s="68">
        <v>557</v>
      </c>
      <c r="AC128" s="68">
        <v>0</v>
      </c>
      <c r="AD128" s="68">
        <v>0</v>
      </c>
      <c r="AE128" s="68">
        <v>0</v>
      </c>
      <c r="AF128" s="68">
        <v>0</v>
      </c>
      <c r="AG128" s="68">
        <v>1</v>
      </c>
      <c r="AH128" s="68">
        <v>0</v>
      </c>
      <c r="AI128" s="68">
        <v>0</v>
      </c>
      <c r="AJ128" s="68">
        <v>0</v>
      </c>
      <c r="AK128" s="68">
        <v>0</v>
      </c>
      <c r="AL128" s="68">
        <v>0</v>
      </c>
      <c r="AM128" s="68">
        <v>0</v>
      </c>
      <c r="AN128" s="68">
        <v>557</v>
      </c>
      <c r="AO128" s="68">
        <v>0</v>
      </c>
      <c r="AP128" s="68">
        <v>0</v>
      </c>
      <c r="AQ128" s="68">
        <v>0</v>
      </c>
      <c r="AR128" s="68">
        <v>0</v>
      </c>
      <c r="AS128" s="68">
        <v>0</v>
      </c>
      <c r="AT128" s="68">
        <v>0</v>
      </c>
      <c r="AU128" s="68">
        <v>0</v>
      </c>
      <c r="AV128" s="68">
        <v>552</v>
      </c>
      <c r="AW128" s="68">
        <v>537</v>
      </c>
      <c r="AX128" s="68">
        <v>0</v>
      </c>
      <c r="AY128" s="68">
        <v>0</v>
      </c>
      <c r="AZ128" s="68">
        <v>0</v>
      </c>
      <c r="BA128" s="68">
        <v>0</v>
      </c>
      <c r="BB128" s="68">
        <v>0</v>
      </c>
      <c r="BC128" s="68">
        <v>0</v>
      </c>
      <c r="BD128" s="68">
        <v>959</v>
      </c>
      <c r="BE128" s="68">
        <v>0</v>
      </c>
      <c r="BF128" s="68">
        <v>0</v>
      </c>
      <c r="BG128" s="68">
        <v>0</v>
      </c>
      <c r="BH128" s="68">
        <v>0</v>
      </c>
      <c r="BI128" s="68">
        <v>0</v>
      </c>
      <c r="BJ128" s="68">
        <v>0</v>
      </c>
      <c r="BK128" s="68">
        <v>0</v>
      </c>
      <c r="BL128" s="68">
        <v>0</v>
      </c>
      <c r="BM128" s="68">
        <v>0</v>
      </c>
      <c r="BN128" s="68">
        <v>0</v>
      </c>
      <c r="BO128" s="68">
        <v>0</v>
      </c>
      <c r="BP128" s="68">
        <v>0</v>
      </c>
      <c r="BQ128" s="68">
        <v>0</v>
      </c>
      <c r="BR128" s="68">
        <v>0</v>
      </c>
      <c r="BS128" s="68">
        <v>0</v>
      </c>
      <c r="BT128" s="68">
        <v>0</v>
      </c>
      <c r="BU128" s="68">
        <v>0</v>
      </c>
      <c r="BV128" s="68">
        <v>0</v>
      </c>
      <c r="BW128" s="68">
        <v>0</v>
      </c>
      <c r="BX128" s="68">
        <v>0</v>
      </c>
      <c r="BY128" s="68">
        <v>0</v>
      </c>
      <c r="BZ128" s="68">
        <v>0</v>
      </c>
      <c r="CA128" s="68">
        <v>0</v>
      </c>
      <c r="CB128" s="68">
        <v>0</v>
      </c>
      <c r="CC128" s="68">
        <v>0</v>
      </c>
      <c r="CD128" s="68">
        <v>1050</v>
      </c>
      <c r="CE128" s="68">
        <v>800</v>
      </c>
      <c r="CF128" s="68">
        <v>30</v>
      </c>
      <c r="CG128" s="68">
        <v>105</v>
      </c>
      <c r="CH128" s="68">
        <v>6115</v>
      </c>
      <c r="CI128" s="114">
        <v>6.7569060773480665</v>
      </c>
      <c r="CJ128" s="116">
        <v>0.115</v>
      </c>
      <c r="CK128" s="116">
        <v>0.23966666666666669</v>
      </c>
      <c r="CL128" s="116">
        <v>0.31666666666666665</v>
      </c>
      <c r="CM128" s="116">
        <v>5.000000000000001E-2</v>
      </c>
      <c r="CN128" s="116">
        <v>0.125</v>
      </c>
      <c r="CO128" s="116">
        <v>0.54999999999999993</v>
      </c>
      <c r="CP128" s="116">
        <v>0.04</v>
      </c>
      <c r="CQ128" s="68">
        <v>2</v>
      </c>
      <c r="CR128" s="68">
        <v>1</v>
      </c>
      <c r="CS128" s="68">
        <v>2</v>
      </c>
      <c r="CT128" s="68">
        <v>0</v>
      </c>
      <c r="CU128" s="68">
        <v>4</v>
      </c>
      <c r="CV128" s="68">
        <v>1</v>
      </c>
      <c r="CW128" s="68">
        <v>0</v>
      </c>
      <c r="CX128" s="68">
        <v>1</v>
      </c>
      <c r="CY128" s="68">
        <v>2</v>
      </c>
      <c r="CZ128" s="68">
        <v>1</v>
      </c>
      <c r="DA128" s="68">
        <v>0</v>
      </c>
      <c r="DB128" s="68">
        <v>0</v>
      </c>
      <c r="DC128" s="68">
        <v>3</v>
      </c>
      <c r="DD128" s="68">
        <v>0</v>
      </c>
      <c r="DE128" s="68">
        <v>0</v>
      </c>
      <c r="DF128" s="68">
        <v>0</v>
      </c>
      <c r="DG128" s="68">
        <v>0</v>
      </c>
      <c r="DH128" s="68">
        <v>0</v>
      </c>
      <c r="DI128" s="68">
        <v>0</v>
      </c>
      <c r="DJ128" s="68">
        <v>0</v>
      </c>
      <c r="DK128" s="68">
        <v>4</v>
      </c>
      <c r="DL128" s="68">
        <v>0</v>
      </c>
      <c r="DM128" s="68">
        <v>0</v>
      </c>
      <c r="DN128" s="68">
        <v>0</v>
      </c>
      <c r="DO128" s="68">
        <v>0</v>
      </c>
      <c r="DP128" s="68">
        <v>0</v>
      </c>
      <c r="DQ128" s="68">
        <v>0</v>
      </c>
      <c r="DR128" s="68">
        <v>0</v>
      </c>
      <c r="DS128" s="68">
        <v>0</v>
      </c>
      <c r="DT128" s="68">
        <v>1</v>
      </c>
      <c r="DU128" s="68">
        <v>0</v>
      </c>
      <c r="DV128" s="68">
        <v>0</v>
      </c>
      <c r="DW128" s="68">
        <v>0</v>
      </c>
      <c r="DX128" s="68">
        <v>0</v>
      </c>
      <c r="DY128" s="68">
        <v>0</v>
      </c>
      <c r="DZ128" s="68">
        <v>0</v>
      </c>
      <c r="EA128" s="68">
        <v>557</v>
      </c>
      <c r="EB128" s="68">
        <v>0</v>
      </c>
    </row>
    <row r="129" spans="1:132" s="67" customFormat="1">
      <c r="A129" s="68" t="s">
        <v>9</v>
      </c>
      <c r="B129" s="68">
        <v>42</v>
      </c>
      <c r="C129" s="68"/>
      <c r="D129" s="68"/>
      <c r="E129" s="68"/>
      <c r="F129" s="68"/>
      <c r="G129" s="68"/>
      <c r="H129" s="68"/>
      <c r="I129" s="68"/>
      <c r="J129" s="68"/>
      <c r="K129" s="68"/>
      <c r="L129" s="68"/>
      <c r="M129" s="68"/>
      <c r="N129" s="68"/>
      <c r="O129" s="68">
        <v>1585</v>
      </c>
      <c r="P129" s="68">
        <v>13814</v>
      </c>
      <c r="Q129" s="68">
        <v>146</v>
      </c>
      <c r="R129" s="68">
        <v>124</v>
      </c>
      <c r="S129" s="68">
        <v>2501</v>
      </c>
      <c r="T129" s="68">
        <v>36893</v>
      </c>
      <c r="U129" s="68">
        <v>233651</v>
      </c>
      <c r="V129" s="68">
        <v>82571</v>
      </c>
      <c r="W129" s="68">
        <v>60685</v>
      </c>
      <c r="X129" s="68">
        <v>19524</v>
      </c>
      <c r="Y129" s="68">
        <v>284471</v>
      </c>
      <c r="Z129" s="68">
        <v>7459</v>
      </c>
      <c r="AA129" s="68">
        <v>17872</v>
      </c>
      <c r="AB129" s="68">
        <v>513984</v>
      </c>
      <c r="AC129" s="68">
        <v>6792614</v>
      </c>
      <c r="AD129" s="68">
        <v>14</v>
      </c>
      <c r="AE129" s="68">
        <v>31</v>
      </c>
      <c r="AF129" s="68">
        <v>12</v>
      </c>
      <c r="AG129" s="68">
        <v>2444</v>
      </c>
      <c r="AH129" s="68">
        <v>20540</v>
      </c>
      <c r="AI129" s="68">
        <v>267161</v>
      </c>
      <c r="AJ129" s="68">
        <v>0</v>
      </c>
      <c r="AK129" s="68">
        <v>4968800</v>
      </c>
      <c r="AL129" s="68">
        <v>15</v>
      </c>
      <c r="AM129" s="68">
        <v>456</v>
      </c>
      <c r="AN129" s="68">
        <v>493429</v>
      </c>
      <c r="AO129" s="68">
        <v>1556197</v>
      </c>
      <c r="AP129" s="68">
        <v>10008</v>
      </c>
      <c r="AQ129" s="68">
        <v>15</v>
      </c>
      <c r="AR129" s="68">
        <v>14</v>
      </c>
      <c r="AS129" s="68">
        <v>5</v>
      </c>
      <c r="AT129" s="68">
        <v>18</v>
      </c>
      <c r="AU129" s="68">
        <v>4</v>
      </c>
      <c r="AV129" s="68">
        <v>1162</v>
      </c>
      <c r="AW129" s="68">
        <v>121</v>
      </c>
      <c r="AX129" s="68">
        <v>17</v>
      </c>
      <c r="AY129" s="68">
        <v>407</v>
      </c>
      <c r="AZ129" s="68">
        <v>399</v>
      </c>
      <c r="BA129" s="68">
        <v>459</v>
      </c>
      <c r="BB129" s="68">
        <v>39</v>
      </c>
      <c r="BC129" s="68">
        <v>498</v>
      </c>
      <c r="BD129" s="68">
        <v>8929</v>
      </c>
      <c r="BE129" s="68">
        <v>72</v>
      </c>
      <c r="BF129" s="68">
        <v>0</v>
      </c>
      <c r="BG129" s="68">
        <v>0</v>
      </c>
      <c r="BH129" s="68">
        <v>1</v>
      </c>
      <c r="BI129" s="68">
        <v>2</v>
      </c>
      <c r="BJ129" s="68">
        <v>5</v>
      </c>
      <c r="BK129" s="68">
        <v>10</v>
      </c>
      <c r="BL129" s="68">
        <v>30</v>
      </c>
      <c r="BM129" s="68">
        <v>4</v>
      </c>
      <c r="BN129" s="68">
        <v>0</v>
      </c>
      <c r="BO129" s="68">
        <v>0</v>
      </c>
      <c r="BP129" s="68">
        <v>0</v>
      </c>
      <c r="BQ129" s="68">
        <v>0</v>
      </c>
      <c r="BR129" s="68">
        <v>0</v>
      </c>
      <c r="BS129" s="68">
        <v>0</v>
      </c>
      <c r="BT129" s="68">
        <v>0</v>
      </c>
      <c r="BU129" s="68">
        <v>0</v>
      </c>
      <c r="BV129" s="68">
        <v>0</v>
      </c>
      <c r="BW129" s="68">
        <v>0</v>
      </c>
      <c r="BX129" s="68">
        <v>0</v>
      </c>
      <c r="BY129" s="68">
        <v>2</v>
      </c>
      <c r="BZ129" s="68">
        <v>0</v>
      </c>
      <c r="CA129" s="68">
        <v>0</v>
      </c>
      <c r="CB129" s="68">
        <v>6</v>
      </c>
      <c r="CC129" s="68">
        <v>20</v>
      </c>
      <c r="CD129" s="68">
        <v>18748</v>
      </c>
      <c r="CE129" s="68">
        <v>8864</v>
      </c>
      <c r="CF129" s="68">
        <v>1793</v>
      </c>
      <c r="CG129" s="68">
        <v>1100</v>
      </c>
      <c r="CH129" s="68">
        <v>89160.29</v>
      </c>
      <c r="CI129" s="114">
        <v>8.9482426736250495</v>
      </c>
      <c r="CJ129" s="116">
        <v>0.24416666666666664</v>
      </c>
      <c r="CK129" s="116">
        <v>0.17574999999999999</v>
      </c>
      <c r="CL129" s="116">
        <v>0.39578260869565224</v>
      </c>
      <c r="CM129" s="116">
        <v>0.14090909090909093</v>
      </c>
      <c r="CN129" s="116">
        <v>0.17346153846153842</v>
      </c>
      <c r="CO129" s="116">
        <v>0.47468750000000015</v>
      </c>
      <c r="CP129" s="116">
        <v>0.35799999999999998</v>
      </c>
      <c r="CQ129" s="68">
        <v>22</v>
      </c>
      <c r="CR129" s="68">
        <v>4</v>
      </c>
      <c r="CS129" s="68">
        <v>11</v>
      </c>
      <c r="CT129" s="68">
        <v>7</v>
      </c>
      <c r="CU129" s="68">
        <v>21</v>
      </c>
      <c r="CV129" s="68">
        <v>6</v>
      </c>
      <c r="CW129" s="68">
        <v>5</v>
      </c>
      <c r="CX129" s="68">
        <v>1</v>
      </c>
      <c r="CY129" s="68">
        <v>7</v>
      </c>
      <c r="CZ129" s="68">
        <v>7</v>
      </c>
      <c r="DA129" s="68">
        <v>1</v>
      </c>
      <c r="DB129" s="68">
        <v>7</v>
      </c>
      <c r="DC129" s="68">
        <v>22</v>
      </c>
      <c r="DD129" s="68">
        <v>1</v>
      </c>
      <c r="DE129" s="68">
        <v>4</v>
      </c>
      <c r="DF129" s="68">
        <v>13</v>
      </c>
      <c r="DG129" s="68">
        <v>3</v>
      </c>
      <c r="DH129" s="68">
        <v>2</v>
      </c>
      <c r="DI129" s="68">
        <v>3</v>
      </c>
      <c r="DJ129" s="68">
        <v>4</v>
      </c>
      <c r="DK129" s="68">
        <v>18</v>
      </c>
      <c r="DL129" s="68">
        <v>0</v>
      </c>
      <c r="DM129" s="68">
        <v>9</v>
      </c>
      <c r="DN129" s="68">
        <v>3</v>
      </c>
      <c r="DO129" s="68">
        <v>0</v>
      </c>
      <c r="DP129" s="68">
        <v>0</v>
      </c>
      <c r="DQ129" s="68">
        <v>14</v>
      </c>
      <c r="DR129" s="68">
        <v>31</v>
      </c>
      <c r="DS129" s="68">
        <v>12</v>
      </c>
      <c r="DT129" s="68">
        <v>2444</v>
      </c>
      <c r="DU129" s="68">
        <v>20540</v>
      </c>
      <c r="DV129" s="68">
        <v>267161</v>
      </c>
      <c r="DW129" s="68">
        <v>0</v>
      </c>
      <c r="DX129" s="68">
        <v>4968800</v>
      </c>
      <c r="DY129" s="68">
        <v>15</v>
      </c>
      <c r="DZ129" s="68">
        <v>456</v>
      </c>
      <c r="EA129" s="68">
        <v>493429</v>
      </c>
      <c r="EB129" s="68">
        <v>1556197</v>
      </c>
    </row>
    <row r="130" spans="1:132" s="67" customFormat="1">
      <c r="A130" s="68" t="s">
        <v>10</v>
      </c>
      <c r="B130" s="68">
        <v>45</v>
      </c>
      <c r="C130" s="68"/>
      <c r="D130" s="68"/>
      <c r="E130" s="68"/>
      <c r="F130" s="68"/>
      <c r="G130" s="68"/>
      <c r="H130" s="68"/>
      <c r="I130" s="68"/>
      <c r="J130" s="68"/>
      <c r="K130" s="68"/>
      <c r="L130" s="68"/>
      <c r="M130" s="68"/>
      <c r="N130" s="68"/>
      <c r="O130" s="68">
        <v>4330</v>
      </c>
      <c r="P130" s="68">
        <v>22331</v>
      </c>
      <c r="Q130" s="68">
        <v>276</v>
      </c>
      <c r="R130" s="68">
        <v>895</v>
      </c>
      <c r="S130" s="68">
        <v>5928</v>
      </c>
      <c r="T130" s="68">
        <v>234253</v>
      </c>
      <c r="U130" s="68">
        <v>1632304</v>
      </c>
      <c r="V130" s="68">
        <v>228119</v>
      </c>
      <c r="W130" s="68">
        <v>112820</v>
      </c>
      <c r="X130" s="68">
        <v>120382</v>
      </c>
      <c r="Y130" s="68">
        <v>232500</v>
      </c>
      <c r="Z130" s="68">
        <v>133661</v>
      </c>
      <c r="AA130" s="68">
        <v>552253</v>
      </c>
      <c r="AB130" s="68">
        <v>4213217.8</v>
      </c>
      <c r="AC130" s="68">
        <v>4858910</v>
      </c>
      <c r="AD130" s="68">
        <v>1934</v>
      </c>
      <c r="AE130" s="68">
        <v>84</v>
      </c>
      <c r="AF130" s="68">
        <v>81</v>
      </c>
      <c r="AG130" s="68">
        <v>3829</v>
      </c>
      <c r="AH130" s="68">
        <v>0</v>
      </c>
      <c r="AI130" s="68">
        <v>1322500</v>
      </c>
      <c r="AJ130" s="68">
        <v>40000</v>
      </c>
      <c r="AK130" s="68">
        <v>2755510</v>
      </c>
      <c r="AL130" s="68">
        <v>4183</v>
      </c>
      <c r="AM130" s="68">
        <v>10014</v>
      </c>
      <c r="AN130" s="68">
        <v>3891933.8</v>
      </c>
      <c r="AO130" s="68">
        <v>1047987</v>
      </c>
      <c r="AP130" s="68">
        <v>113</v>
      </c>
      <c r="AQ130" s="68">
        <v>14</v>
      </c>
      <c r="AR130" s="68">
        <v>14</v>
      </c>
      <c r="AS130" s="68">
        <v>39</v>
      </c>
      <c r="AT130" s="68">
        <v>967</v>
      </c>
      <c r="AU130" s="68">
        <v>194</v>
      </c>
      <c r="AV130" s="68">
        <v>2516</v>
      </c>
      <c r="AW130" s="68">
        <v>763</v>
      </c>
      <c r="AX130" s="68">
        <v>3534</v>
      </c>
      <c r="AY130" s="68">
        <v>34</v>
      </c>
      <c r="AZ130" s="68">
        <v>34</v>
      </c>
      <c r="BA130" s="68">
        <v>37</v>
      </c>
      <c r="BB130" s="68">
        <v>3494</v>
      </c>
      <c r="BC130" s="68">
        <v>686</v>
      </c>
      <c r="BD130" s="68">
        <v>15355</v>
      </c>
      <c r="BE130" s="68">
        <v>8351</v>
      </c>
      <c r="BF130" s="68">
        <v>55</v>
      </c>
      <c r="BG130" s="68">
        <v>9</v>
      </c>
      <c r="BH130" s="68">
        <v>9</v>
      </c>
      <c r="BI130" s="68">
        <v>9</v>
      </c>
      <c r="BJ130" s="68">
        <v>49</v>
      </c>
      <c r="BK130" s="68">
        <v>41</v>
      </c>
      <c r="BL130" s="68">
        <v>148</v>
      </c>
      <c r="BM130" s="68">
        <v>96</v>
      </c>
      <c r="BN130" s="68">
        <v>30</v>
      </c>
      <c r="BO130" s="68">
        <v>0</v>
      </c>
      <c r="BP130" s="68">
        <v>0</v>
      </c>
      <c r="BQ130" s="68">
        <v>0</v>
      </c>
      <c r="BR130" s="68">
        <v>0</v>
      </c>
      <c r="BS130" s="68">
        <v>0</v>
      </c>
      <c r="BT130" s="68">
        <v>159</v>
      </c>
      <c r="BU130" s="68">
        <v>0</v>
      </c>
      <c r="BV130" s="68">
        <v>8</v>
      </c>
      <c r="BW130" s="68">
        <v>2</v>
      </c>
      <c r="BX130" s="68">
        <v>2</v>
      </c>
      <c r="BY130" s="68">
        <v>2</v>
      </c>
      <c r="BZ130" s="68">
        <v>10</v>
      </c>
      <c r="CA130" s="68">
        <v>4</v>
      </c>
      <c r="CB130" s="68">
        <v>139</v>
      </c>
      <c r="CC130" s="68">
        <v>12</v>
      </c>
      <c r="CD130" s="68">
        <v>210309</v>
      </c>
      <c r="CE130" s="68">
        <v>91130</v>
      </c>
      <c r="CF130" s="68">
        <v>29417</v>
      </c>
      <c r="CG130" s="68">
        <v>16045</v>
      </c>
      <c r="CH130" s="68">
        <v>1422998.97</v>
      </c>
      <c r="CI130" s="114">
        <v>13.277340517844646</v>
      </c>
      <c r="CJ130" s="116">
        <v>0.18500000000000003</v>
      </c>
      <c r="CK130" s="116">
        <v>0.12865217391304348</v>
      </c>
      <c r="CL130" s="116">
        <v>0.44925925925925936</v>
      </c>
      <c r="CM130" s="116">
        <v>0.10238095238095238</v>
      </c>
      <c r="CN130" s="116">
        <v>0.20785714285714291</v>
      </c>
      <c r="CO130" s="116">
        <v>0.49176470588235288</v>
      </c>
      <c r="CP130" s="116">
        <v>7.045454545454545E-2</v>
      </c>
      <c r="CQ130" s="68">
        <v>30</v>
      </c>
      <c r="CR130" s="68">
        <v>10</v>
      </c>
      <c r="CS130" s="68">
        <v>20</v>
      </c>
      <c r="CT130" s="68">
        <v>9</v>
      </c>
      <c r="CU130" s="68">
        <v>26</v>
      </c>
      <c r="CV130" s="68">
        <v>11</v>
      </c>
      <c r="CW130" s="68">
        <v>6</v>
      </c>
      <c r="CX130" s="68">
        <v>8</v>
      </c>
      <c r="CY130" s="68">
        <v>7</v>
      </c>
      <c r="CZ130" s="68">
        <v>3</v>
      </c>
      <c r="DA130" s="68">
        <v>1</v>
      </c>
      <c r="DB130" s="68">
        <v>5</v>
      </c>
      <c r="DC130" s="68">
        <v>23</v>
      </c>
      <c r="DD130" s="68">
        <v>2</v>
      </c>
      <c r="DE130" s="68">
        <v>3</v>
      </c>
      <c r="DF130" s="68">
        <v>10</v>
      </c>
      <c r="DG130" s="68">
        <v>4</v>
      </c>
      <c r="DH130" s="68">
        <v>6</v>
      </c>
      <c r="DI130" s="68">
        <v>3</v>
      </c>
      <c r="DJ130" s="68">
        <v>5</v>
      </c>
      <c r="DK130" s="68">
        <v>20</v>
      </c>
      <c r="DL130" s="68">
        <v>2</v>
      </c>
      <c r="DM130" s="68">
        <v>14</v>
      </c>
      <c r="DN130" s="68">
        <v>1</v>
      </c>
      <c r="DO130" s="68">
        <v>0</v>
      </c>
      <c r="DP130" s="68">
        <v>0</v>
      </c>
      <c r="DQ130" s="68">
        <v>1934</v>
      </c>
      <c r="DR130" s="68">
        <v>84</v>
      </c>
      <c r="DS130" s="68">
        <v>81</v>
      </c>
      <c r="DT130" s="68">
        <v>3829</v>
      </c>
      <c r="DU130" s="68">
        <v>0</v>
      </c>
      <c r="DV130" s="68">
        <v>1322500</v>
      </c>
      <c r="DW130" s="68">
        <v>40000</v>
      </c>
      <c r="DX130" s="68">
        <v>2755510</v>
      </c>
      <c r="DY130" s="68">
        <v>4183</v>
      </c>
      <c r="DZ130" s="68">
        <v>10014</v>
      </c>
      <c r="EA130" s="68">
        <v>3891933.8</v>
      </c>
      <c r="EB130" s="68">
        <v>1047987</v>
      </c>
    </row>
    <row r="131" spans="1:132" s="67" customFormat="1">
      <c r="A131" s="68" t="s">
        <v>11</v>
      </c>
      <c r="B131" s="68">
        <v>10</v>
      </c>
      <c r="C131" s="68"/>
      <c r="D131" s="68"/>
      <c r="E131" s="68"/>
      <c r="F131" s="68"/>
      <c r="G131" s="68"/>
      <c r="H131" s="68"/>
      <c r="I131" s="68"/>
      <c r="J131" s="68"/>
      <c r="K131" s="68"/>
      <c r="L131" s="68"/>
      <c r="M131" s="68"/>
      <c r="N131" s="68"/>
      <c r="O131" s="68">
        <v>1838</v>
      </c>
      <c r="P131" s="68">
        <v>23489</v>
      </c>
      <c r="Q131" s="68">
        <v>91</v>
      </c>
      <c r="R131" s="68">
        <v>370</v>
      </c>
      <c r="S131" s="68">
        <v>72305</v>
      </c>
      <c r="T131" s="68">
        <v>449428</v>
      </c>
      <c r="U131" s="68">
        <v>102988</v>
      </c>
      <c r="V131" s="68">
        <v>239183</v>
      </c>
      <c r="W131" s="68">
        <v>146132</v>
      </c>
      <c r="X131" s="68">
        <v>52388</v>
      </c>
      <c r="Y131" s="68">
        <v>1100000</v>
      </c>
      <c r="Z131" s="68">
        <v>37636</v>
      </c>
      <c r="AA131" s="68">
        <v>93016</v>
      </c>
      <c r="AB131" s="68">
        <v>14704103</v>
      </c>
      <c r="AC131" s="68">
        <v>33568528</v>
      </c>
      <c r="AD131" s="68">
        <v>21</v>
      </c>
      <c r="AE131" s="68">
        <v>182</v>
      </c>
      <c r="AF131" s="68">
        <v>5</v>
      </c>
      <c r="AG131" s="68">
        <v>72102</v>
      </c>
      <c r="AH131" s="68">
        <v>1587400</v>
      </c>
      <c r="AI131" s="68">
        <v>14728428</v>
      </c>
      <c r="AJ131" s="68">
        <v>6852592</v>
      </c>
      <c r="AK131" s="68">
        <v>14892000</v>
      </c>
      <c r="AL131" s="68">
        <v>169</v>
      </c>
      <c r="AM131" s="68">
        <v>0</v>
      </c>
      <c r="AN131" s="68">
        <v>8764111</v>
      </c>
      <c r="AO131" s="68">
        <v>1448100</v>
      </c>
      <c r="AP131" s="68">
        <v>15</v>
      </c>
      <c r="AQ131" s="68">
        <v>13</v>
      </c>
      <c r="AR131" s="68">
        <v>2</v>
      </c>
      <c r="AS131" s="68">
        <v>17</v>
      </c>
      <c r="AT131" s="68">
        <v>934</v>
      </c>
      <c r="AU131" s="68">
        <v>396</v>
      </c>
      <c r="AV131" s="68">
        <v>1529</v>
      </c>
      <c r="AW131" s="68">
        <v>24</v>
      </c>
      <c r="AX131" s="68">
        <v>0</v>
      </c>
      <c r="AY131" s="68">
        <v>112</v>
      </c>
      <c r="AZ131" s="68">
        <v>0</v>
      </c>
      <c r="BA131" s="68">
        <v>0</v>
      </c>
      <c r="BB131" s="68">
        <v>7298</v>
      </c>
      <c r="BC131" s="68">
        <v>0</v>
      </c>
      <c r="BD131" s="68">
        <v>1455</v>
      </c>
      <c r="BE131" s="68">
        <v>0</v>
      </c>
      <c r="BF131" s="68">
        <v>0</v>
      </c>
      <c r="BG131" s="68">
        <v>0</v>
      </c>
      <c r="BH131" s="68">
        <v>0</v>
      </c>
      <c r="BI131" s="68">
        <v>0</v>
      </c>
      <c r="BJ131" s="68">
        <v>0</v>
      </c>
      <c r="BK131" s="68">
        <v>0</v>
      </c>
      <c r="BL131" s="68">
        <v>0</v>
      </c>
      <c r="BM131" s="68">
        <v>0</v>
      </c>
      <c r="BN131" s="68">
        <v>0</v>
      </c>
      <c r="BO131" s="68">
        <v>0</v>
      </c>
      <c r="BP131" s="68">
        <v>0</v>
      </c>
      <c r="BQ131" s="68">
        <v>0</v>
      </c>
      <c r="BR131" s="68">
        <v>0</v>
      </c>
      <c r="BS131" s="68">
        <v>0</v>
      </c>
      <c r="BT131" s="68">
        <v>0</v>
      </c>
      <c r="BU131" s="68">
        <v>0</v>
      </c>
      <c r="BV131" s="68">
        <v>1</v>
      </c>
      <c r="BW131" s="68">
        <v>0</v>
      </c>
      <c r="BX131" s="68">
        <v>0</v>
      </c>
      <c r="BY131" s="68">
        <v>1</v>
      </c>
      <c r="BZ131" s="68">
        <v>77</v>
      </c>
      <c r="CA131" s="68">
        <v>0</v>
      </c>
      <c r="CB131" s="68">
        <v>129</v>
      </c>
      <c r="CC131" s="68">
        <v>2</v>
      </c>
      <c r="CD131" s="68">
        <v>820023</v>
      </c>
      <c r="CE131" s="68">
        <v>467241</v>
      </c>
      <c r="CF131" s="68">
        <v>64718</v>
      </c>
      <c r="CG131" s="68">
        <v>96186</v>
      </c>
      <c r="CH131" s="68">
        <v>12527329.720000001</v>
      </c>
      <c r="CI131" s="114">
        <v>22.234166484744254</v>
      </c>
      <c r="CJ131" s="116">
        <v>0.152</v>
      </c>
      <c r="CK131" s="116">
        <v>6.6250000000000003E-2</v>
      </c>
      <c r="CL131" s="116">
        <v>0.42375000000000002</v>
      </c>
      <c r="CM131" s="116">
        <v>0.10000000000000002</v>
      </c>
      <c r="CN131" s="116">
        <v>0.1785714285714286</v>
      </c>
      <c r="CO131" s="116">
        <v>0.378</v>
      </c>
      <c r="CP131" s="116">
        <v>6.5000000000000002E-2</v>
      </c>
      <c r="CQ131" s="68">
        <v>6</v>
      </c>
      <c r="CR131" s="68">
        <v>1</v>
      </c>
      <c r="CS131" s="68">
        <v>5</v>
      </c>
      <c r="CT131" s="68">
        <v>2</v>
      </c>
      <c r="CU131" s="68">
        <v>5</v>
      </c>
      <c r="CV131" s="68">
        <v>1</v>
      </c>
      <c r="CW131" s="68">
        <v>1</v>
      </c>
      <c r="CX131" s="68">
        <v>0</v>
      </c>
      <c r="CY131" s="68">
        <v>2</v>
      </c>
      <c r="CZ131" s="68">
        <v>2</v>
      </c>
      <c r="DA131" s="68">
        <v>0</v>
      </c>
      <c r="DB131" s="68">
        <v>1</v>
      </c>
      <c r="DC131" s="68">
        <v>7</v>
      </c>
      <c r="DD131" s="68">
        <v>0</v>
      </c>
      <c r="DE131" s="68">
        <v>1</v>
      </c>
      <c r="DF131" s="68">
        <v>2</v>
      </c>
      <c r="DG131" s="68">
        <v>1</v>
      </c>
      <c r="DH131" s="68">
        <v>1</v>
      </c>
      <c r="DI131" s="68">
        <v>2</v>
      </c>
      <c r="DJ131" s="68">
        <v>2</v>
      </c>
      <c r="DK131" s="68">
        <v>5</v>
      </c>
      <c r="DL131" s="68">
        <v>0</v>
      </c>
      <c r="DM131" s="68">
        <v>3</v>
      </c>
      <c r="DN131" s="68">
        <v>0</v>
      </c>
      <c r="DO131" s="68">
        <v>0</v>
      </c>
      <c r="DP131" s="68">
        <v>0</v>
      </c>
      <c r="DQ131" s="68">
        <v>21</v>
      </c>
      <c r="DR131" s="68">
        <v>182</v>
      </c>
      <c r="DS131" s="68">
        <v>5</v>
      </c>
      <c r="DT131" s="68">
        <v>72102</v>
      </c>
      <c r="DU131" s="68">
        <v>1587400</v>
      </c>
      <c r="DV131" s="68">
        <v>14728428</v>
      </c>
      <c r="DW131" s="68">
        <v>6852592</v>
      </c>
      <c r="DX131" s="68">
        <v>14892000</v>
      </c>
      <c r="DY131" s="68">
        <v>169</v>
      </c>
      <c r="DZ131" s="68">
        <v>0</v>
      </c>
      <c r="EA131" s="68">
        <v>8764111</v>
      </c>
      <c r="EB131" s="68">
        <v>1448100</v>
      </c>
    </row>
    <row r="132" spans="1:132" s="67" customForma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114"/>
      <c r="CJ132" s="116"/>
      <c r="CK132" s="116"/>
      <c r="CL132" s="116"/>
      <c r="CM132" s="116"/>
      <c r="CN132" s="116"/>
      <c r="CO132" s="116"/>
      <c r="CP132" s="116"/>
      <c r="CQ132" s="68"/>
      <c r="CR132" s="68"/>
      <c r="CS132" s="68"/>
      <c r="CT132" s="68"/>
      <c r="CU132" s="68"/>
      <c r="CV132" s="68"/>
      <c r="CW132" s="68"/>
      <c r="CX132" s="68"/>
      <c r="CY132" s="68"/>
      <c r="CZ132" s="68"/>
      <c r="DA132" s="68"/>
      <c r="DB132" s="68"/>
      <c r="DC132" s="68"/>
      <c r="DD132" s="68"/>
      <c r="DE132" s="68"/>
      <c r="DF132" s="68"/>
      <c r="DG132" s="68"/>
      <c r="DH132" s="68"/>
      <c r="DI132" s="68"/>
      <c r="DJ132" s="68"/>
      <c r="DK132" s="68"/>
      <c r="DL132" s="68"/>
      <c r="DM132" s="68"/>
      <c r="DN132" s="68"/>
      <c r="DO132" s="68"/>
      <c r="DP132" s="68"/>
      <c r="DQ132" s="68"/>
      <c r="DR132" s="68"/>
      <c r="DS132" s="68"/>
      <c r="DT132" s="68"/>
      <c r="DU132" s="68"/>
      <c r="DV132" s="68"/>
      <c r="DW132" s="68"/>
      <c r="DX132" s="68"/>
      <c r="DY132" s="68"/>
      <c r="DZ132" s="68"/>
      <c r="EA132" s="68"/>
      <c r="EB132" s="68"/>
    </row>
    <row r="133" spans="1:132" s="67" customFormat="1">
      <c r="A133" s="117" t="s">
        <v>191</v>
      </c>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114"/>
      <c r="CJ133" s="116"/>
      <c r="CK133" s="116"/>
      <c r="CL133" s="116"/>
      <c r="CM133" s="116"/>
      <c r="CN133" s="116"/>
      <c r="CO133" s="116"/>
      <c r="CP133" s="116"/>
      <c r="CQ133" s="68"/>
      <c r="CR133" s="68"/>
      <c r="CS133" s="68"/>
      <c r="CT133" s="68"/>
      <c r="CU133" s="68"/>
      <c r="CV133" s="68"/>
      <c r="CW133" s="68"/>
      <c r="CX133" s="68"/>
      <c r="CY133" s="68"/>
      <c r="CZ133" s="68"/>
      <c r="DA133" s="68"/>
      <c r="DB133" s="68"/>
      <c r="DC133" s="68"/>
      <c r="DD133" s="68"/>
      <c r="DE133" s="68"/>
      <c r="DF133" s="68"/>
      <c r="DG133" s="68"/>
      <c r="DH133" s="68"/>
      <c r="DI133" s="68"/>
      <c r="DJ133" s="68"/>
      <c r="DK133" s="68"/>
      <c r="DL133" s="68"/>
      <c r="DM133" s="68"/>
      <c r="DN133" s="68"/>
      <c r="DO133" s="68"/>
      <c r="DP133" s="68"/>
      <c r="DQ133" s="68"/>
      <c r="DR133" s="68"/>
      <c r="DS133" s="68"/>
      <c r="DT133" s="68"/>
      <c r="DU133" s="68"/>
      <c r="DV133" s="68"/>
      <c r="DW133" s="68"/>
      <c r="DX133" s="68"/>
      <c r="DY133" s="68"/>
      <c r="DZ133" s="68"/>
      <c r="EA133" s="68"/>
      <c r="EB133" s="68"/>
    </row>
    <row r="134" spans="1:132" s="67" customFormat="1">
      <c r="A134" s="68" t="s">
        <v>13</v>
      </c>
      <c r="B134" s="68">
        <v>93</v>
      </c>
      <c r="C134" s="68"/>
      <c r="D134" s="68"/>
      <c r="E134" s="68"/>
      <c r="F134" s="68"/>
      <c r="G134" s="68"/>
      <c r="H134" s="68"/>
      <c r="I134" s="68"/>
      <c r="J134" s="68"/>
      <c r="K134" s="68"/>
      <c r="L134" s="68"/>
      <c r="M134" s="68"/>
      <c r="N134" s="68"/>
      <c r="O134" s="68">
        <v>7715</v>
      </c>
      <c r="P134" s="68">
        <v>59350</v>
      </c>
      <c r="Q134" s="68">
        <v>506</v>
      </c>
      <c r="R134" s="68">
        <v>1385</v>
      </c>
      <c r="S134" s="68">
        <v>77826</v>
      </c>
      <c r="T134" s="68">
        <v>719785</v>
      </c>
      <c r="U134" s="68">
        <v>1967543</v>
      </c>
      <c r="V134" s="68">
        <v>543876</v>
      </c>
      <c r="W134" s="68">
        <v>313353</v>
      </c>
      <c r="X134" s="68">
        <v>191684</v>
      </c>
      <c r="Y134" s="68">
        <v>1612331</v>
      </c>
      <c r="Z134" s="68">
        <v>168422</v>
      </c>
      <c r="AA134" s="68">
        <v>648497</v>
      </c>
      <c r="AB134" s="68">
        <v>19004159.800000001</v>
      </c>
      <c r="AC134" s="68">
        <v>44391052</v>
      </c>
      <c r="AD134" s="68">
        <v>1968</v>
      </c>
      <c r="AE134" s="68">
        <v>294</v>
      </c>
      <c r="AF134" s="68">
        <v>98</v>
      </c>
      <c r="AG134" s="68">
        <v>75471</v>
      </c>
      <c r="AH134" s="68">
        <v>1607940</v>
      </c>
      <c r="AI134" s="68">
        <v>16268089</v>
      </c>
      <c r="AJ134" s="68">
        <v>6892592</v>
      </c>
      <c r="AK134" s="68">
        <v>22337310</v>
      </c>
      <c r="AL134" s="68">
        <v>4367</v>
      </c>
      <c r="AM134" s="68">
        <v>10470</v>
      </c>
      <c r="AN134" s="68">
        <v>12722328.800000001</v>
      </c>
      <c r="AO134" s="68">
        <v>3552284</v>
      </c>
      <c r="AP134" s="68">
        <v>10119</v>
      </c>
      <c r="AQ134" s="68">
        <v>42</v>
      </c>
      <c r="AR134" s="68">
        <v>30</v>
      </c>
      <c r="AS134" s="68">
        <v>61</v>
      </c>
      <c r="AT134" s="68">
        <v>1919</v>
      </c>
      <c r="AU134" s="68">
        <v>594</v>
      </c>
      <c r="AV134" s="68">
        <v>5201</v>
      </c>
      <c r="AW134" s="68">
        <v>908</v>
      </c>
      <c r="AX134" s="68">
        <v>3534</v>
      </c>
      <c r="AY134" s="68">
        <v>553</v>
      </c>
      <c r="AZ134" s="68">
        <v>433</v>
      </c>
      <c r="BA134" s="68">
        <v>496</v>
      </c>
      <c r="BB134" s="68">
        <v>10831</v>
      </c>
      <c r="BC134" s="68">
        <v>1184</v>
      </c>
      <c r="BD134" s="68">
        <v>25639</v>
      </c>
      <c r="BE134" s="68">
        <v>8423</v>
      </c>
      <c r="BF134" s="68">
        <v>55</v>
      </c>
      <c r="BG134" s="68">
        <v>9</v>
      </c>
      <c r="BH134" s="68">
        <v>10</v>
      </c>
      <c r="BI134" s="68">
        <v>11</v>
      </c>
      <c r="BJ134" s="68">
        <v>54</v>
      </c>
      <c r="BK134" s="68">
        <v>51</v>
      </c>
      <c r="BL134" s="68">
        <v>171</v>
      </c>
      <c r="BM134" s="68">
        <v>100</v>
      </c>
      <c r="BN134" s="68">
        <v>30</v>
      </c>
      <c r="BO134" s="68">
        <v>0</v>
      </c>
      <c r="BP134" s="68">
        <v>0</v>
      </c>
      <c r="BQ134" s="68">
        <v>0</v>
      </c>
      <c r="BR134" s="68">
        <v>0</v>
      </c>
      <c r="BS134" s="68">
        <v>0</v>
      </c>
      <c r="BT134" s="68">
        <v>159</v>
      </c>
      <c r="BU134" s="68">
        <v>0</v>
      </c>
      <c r="BV134" s="68">
        <v>9</v>
      </c>
      <c r="BW134" s="68">
        <v>2</v>
      </c>
      <c r="BX134" s="68">
        <v>2</v>
      </c>
      <c r="BY134" s="68">
        <v>5</v>
      </c>
      <c r="BZ134" s="68">
        <v>87</v>
      </c>
      <c r="CA134" s="68">
        <v>4</v>
      </c>
      <c r="CB134" s="68">
        <v>271</v>
      </c>
      <c r="CC134" s="68">
        <v>34</v>
      </c>
      <c r="CD134" s="68">
        <v>1039276</v>
      </c>
      <c r="CE134" s="68">
        <v>564700</v>
      </c>
      <c r="CF134" s="68">
        <v>93596</v>
      </c>
      <c r="CG134" s="68">
        <v>112679</v>
      </c>
      <c r="CH134" s="68">
        <v>14013574.979999999</v>
      </c>
      <c r="CI134" s="114">
        <v>20.687938332897829</v>
      </c>
      <c r="CJ134" s="116">
        <v>0.20107843137254897</v>
      </c>
      <c r="CK134" s="116">
        <v>0.13360975609756093</v>
      </c>
      <c r="CL134" s="116">
        <v>0.42898214285714287</v>
      </c>
      <c r="CM134" s="116">
        <v>0.11749999999999999</v>
      </c>
      <c r="CN134" s="116">
        <v>0.19288135593220337</v>
      </c>
      <c r="CO134" s="116">
        <v>0.4748648648648649</v>
      </c>
      <c r="CP134" s="116">
        <v>0.14124999999999999</v>
      </c>
      <c r="CQ134" s="68">
        <v>57</v>
      </c>
      <c r="CR134" s="68">
        <v>14</v>
      </c>
      <c r="CS134" s="68">
        <v>36</v>
      </c>
      <c r="CT134" s="68">
        <v>18</v>
      </c>
      <c r="CU134" s="68">
        <v>49</v>
      </c>
      <c r="CV134" s="68">
        <v>18</v>
      </c>
      <c r="CW134" s="68">
        <v>12</v>
      </c>
      <c r="CX134" s="68">
        <v>8</v>
      </c>
      <c r="CY134" s="68">
        <v>15</v>
      </c>
      <c r="CZ134" s="68">
        <v>12</v>
      </c>
      <c r="DA134" s="68">
        <v>2</v>
      </c>
      <c r="DB134" s="68">
        <v>13</v>
      </c>
      <c r="DC134" s="68">
        <v>50</v>
      </c>
      <c r="DD134" s="68">
        <v>2</v>
      </c>
      <c r="DE134" s="68">
        <v>8</v>
      </c>
      <c r="DF134" s="68">
        <v>25</v>
      </c>
      <c r="DG134" s="68">
        <v>8</v>
      </c>
      <c r="DH134" s="68">
        <v>8</v>
      </c>
      <c r="DI134" s="68">
        <v>8</v>
      </c>
      <c r="DJ134" s="68">
        <v>11</v>
      </c>
      <c r="DK134" s="68">
        <v>42</v>
      </c>
      <c r="DL134" s="68">
        <v>2</v>
      </c>
      <c r="DM134" s="68">
        <v>25</v>
      </c>
      <c r="DN134" s="68">
        <v>4</v>
      </c>
      <c r="DO134" s="68">
        <v>0</v>
      </c>
      <c r="DP134" s="68">
        <v>0</v>
      </c>
      <c r="DQ134" s="68">
        <v>1968</v>
      </c>
      <c r="DR134" s="68">
        <v>294</v>
      </c>
      <c r="DS134" s="68">
        <v>98</v>
      </c>
      <c r="DT134" s="68">
        <v>75471</v>
      </c>
      <c r="DU134" s="68">
        <v>1607940</v>
      </c>
      <c r="DV134" s="68">
        <v>16268089</v>
      </c>
      <c r="DW134" s="68">
        <v>6892592</v>
      </c>
      <c r="DX134" s="68">
        <v>22337310</v>
      </c>
      <c r="DY134" s="68">
        <v>4367</v>
      </c>
      <c r="DZ134" s="68">
        <v>10470</v>
      </c>
      <c r="EA134" s="68">
        <v>12722328.800000001</v>
      </c>
      <c r="EB134" s="68">
        <v>3552284</v>
      </c>
    </row>
    <row r="135" spans="1:132" s="67" customFormat="1">
      <c r="A135" s="68" t="s">
        <v>1</v>
      </c>
      <c r="B135" s="68">
        <v>12</v>
      </c>
      <c r="C135" s="68"/>
      <c r="D135" s="68"/>
      <c r="E135" s="68"/>
      <c r="F135" s="68"/>
      <c r="G135" s="68"/>
      <c r="H135" s="68"/>
      <c r="I135" s="68"/>
      <c r="J135" s="68"/>
      <c r="K135" s="68"/>
      <c r="L135" s="68"/>
      <c r="M135" s="68"/>
      <c r="N135" s="68"/>
      <c r="O135" s="68">
        <v>1424</v>
      </c>
      <c r="P135" s="68">
        <v>1065</v>
      </c>
      <c r="Q135" s="68">
        <v>1</v>
      </c>
      <c r="R135" s="68">
        <v>15</v>
      </c>
      <c r="S135" s="68">
        <v>1003</v>
      </c>
      <c r="T135" s="68">
        <v>182967</v>
      </c>
      <c r="U135" s="68">
        <v>9050</v>
      </c>
      <c r="V135" s="68">
        <v>23419</v>
      </c>
      <c r="W135" s="68">
        <v>2275</v>
      </c>
      <c r="X135" s="68">
        <v>0</v>
      </c>
      <c r="Y135" s="68">
        <v>5000</v>
      </c>
      <c r="Z135" s="68">
        <v>1056</v>
      </c>
      <c r="AA135" s="68">
        <v>265</v>
      </c>
      <c r="AB135" s="68">
        <v>13014</v>
      </c>
      <c r="AC135" s="68">
        <v>14760785</v>
      </c>
      <c r="AD135" s="68">
        <v>3</v>
      </c>
      <c r="AE135" s="68">
        <v>8</v>
      </c>
      <c r="AF135" s="68">
        <v>0</v>
      </c>
      <c r="AG135" s="68">
        <v>992</v>
      </c>
      <c r="AH135" s="68">
        <v>0</v>
      </c>
      <c r="AI135" s="68">
        <v>346228</v>
      </c>
      <c r="AJ135" s="68">
        <v>0</v>
      </c>
      <c r="AK135" s="68">
        <v>12852000</v>
      </c>
      <c r="AL135" s="68">
        <v>0</v>
      </c>
      <c r="AM135" s="68">
        <v>0</v>
      </c>
      <c r="AN135" s="68">
        <v>13014</v>
      </c>
      <c r="AO135" s="68">
        <v>1562557</v>
      </c>
      <c r="AP135" s="68">
        <v>83</v>
      </c>
      <c r="AQ135" s="68">
        <v>1</v>
      </c>
      <c r="AR135" s="68">
        <v>0</v>
      </c>
      <c r="AS135" s="68">
        <v>7</v>
      </c>
      <c r="AT135" s="68">
        <v>321</v>
      </c>
      <c r="AU135" s="68">
        <v>0</v>
      </c>
      <c r="AV135" s="68">
        <v>878</v>
      </c>
      <c r="AW135" s="68">
        <v>117</v>
      </c>
      <c r="AX135" s="68">
        <v>0</v>
      </c>
      <c r="AY135" s="68">
        <v>8</v>
      </c>
      <c r="AZ135" s="68">
        <v>0</v>
      </c>
      <c r="BA135" s="68">
        <v>0</v>
      </c>
      <c r="BB135" s="68">
        <v>0</v>
      </c>
      <c r="BC135" s="68">
        <v>0</v>
      </c>
      <c r="BD135" s="68">
        <v>439</v>
      </c>
      <c r="BE135" s="68">
        <v>57</v>
      </c>
      <c r="BF135" s="68">
        <v>0</v>
      </c>
      <c r="BG135" s="68">
        <v>0</v>
      </c>
      <c r="BH135" s="68">
        <v>0</v>
      </c>
      <c r="BI135" s="68">
        <v>0</v>
      </c>
      <c r="BJ135" s="68">
        <v>0</v>
      </c>
      <c r="BK135" s="68">
        <v>0</v>
      </c>
      <c r="BL135" s="68">
        <v>0</v>
      </c>
      <c r="BM135" s="68">
        <v>0</v>
      </c>
      <c r="BN135" s="68">
        <v>0</v>
      </c>
      <c r="BO135" s="68">
        <v>0</v>
      </c>
      <c r="BP135" s="68">
        <v>0</v>
      </c>
      <c r="BQ135" s="68">
        <v>0</v>
      </c>
      <c r="BR135" s="68">
        <v>0</v>
      </c>
      <c r="BS135" s="68">
        <v>0</v>
      </c>
      <c r="BT135" s="68">
        <v>0</v>
      </c>
      <c r="BU135" s="68">
        <v>0</v>
      </c>
      <c r="BV135" s="68">
        <v>2</v>
      </c>
      <c r="BW135" s="68">
        <v>0</v>
      </c>
      <c r="BX135" s="68">
        <v>0</v>
      </c>
      <c r="BY135" s="68">
        <v>0</v>
      </c>
      <c r="BZ135" s="68">
        <v>0</v>
      </c>
      <c r="CA135" s="68">
        <v>0</v>
      </c>
      <c r="CB135" s="68">
        <v>12</v>
      </c>
      <c r="CC135" s="68">
        <v>0</v>
      </c>
      <c r="CD135" s="68">
        <v>158078</v>
      </c>
      <c r="CE135" s="68">
        <v>75621</v>
      </c>
      <c r="CF135" s="68">
        <v>11332</v>
      </c>
      <c r="CG135" s="68">
        <v>21508</v>
      </c>
      <c r="CH135" s="68">
        <v>1770069.9</v>
      </c>
      <c r="CI135" s="114">
        <v>18.223907380905803</v>
      </c>
      <c r="CJ135" s="116">
        <v>0.19999999999999998</v>
      </c>
      <c r="CK135" s="116">
        <v>0.17</v>
      </c>
      <c r="CL135" s="116">
        <v>0.4325</v>
      </c>
      <c r="CM135" s="116">
        <v>9.1666666666666674E-2</v>
      </c>
      <c r="CN135" s="116">
        <v>0.18111111111111111</v>
      </c>
      <c r="CO135" s="116">
        <v>0.48666666666666664</v>
      </c>
      <c r="CP135" s="116">
        <v>0.17799999999999999</v>
      </c>
      <c r="CQ135" s="68">
        <v>6</v>
      </c>
      <c r="CR135" s="68">
        <v>1</v>
      </c>
      <c r="CS135" s="68">
        <v>3</v>
      </c>
      <c r="CT135" s="68">
        <v>1</v>
      </c>
      <c r="CU135" s="68">
        <v>6</v>
      </c>
      <c r="CV135" s="68">
        <v>3</v>
      </c>
      <c r="CW135" s="68">
        <v>2</v>
      </c>
      <c r="CX135" s="68">
        <v>1</v>
      </c>
      <c r="CY135" s="68">
        <v>2</v>
      </c>
      <c r="CZ135" s="68">
        <v>1</v>
      </c>
      <c r="DA135" s="68">
        <v>1</v>
      </c>
      <c r="DB135" s="68">
        <v>3</v>
      </c>
      <c r="DC135" s="68">
        <v>8</v>
      </c>
      <c r="DD135" s="68">
        <v>0</v>
      </c>
      <c r="DE135" s="68">
        <v>2</v>
      </c>
      <c r="DF135" s="68">
        <v>2</v>
      </c>
      <c r="DG135" s="68">
        <v>3</v>
      </c>
      <c r="DH135" s="68">
        <v>1</v>
      </c>
      <c r="DI135" s="68">
        <v>0</v>
      </c>
      <c r="DJ135" s="68">
        <v>3</v>
      </c>
      <c r="DK135" s="68">
        <v>3</v>
      </c>
      <c r="DL135" s="68">
        <v>1</v>
      </c>
      <c r="DM135" s="68">
        <v>2</v>
      </c>
      <c r="DN135" s="68">
        <v>0</v>
      </c>
      <c r="DO135" s="68">
        <v>0</v>
      </c>
      <c r="DP135" s="68">
        <v>0</v>
      </c>
      <c r="DQ135" s="68">
        <v>3</v>
      </c>
      <c r="DR135" s="68">
        <v>8</v>
      </c>
      <c r="DS135" s="68">
        <v>0</v>
      </c>
      <c r="DT135" s="68">
        <v>992</v>
      </c>
      <c r="DU135" s="68">
        <v>0</v>
      </c>
      <c r="DV135" s="68">
        <v>346228</v>
      </c>
      <c r="DW135" s="68">
        <v>0</v>
      </c>
      <c r="DX135" s="68">
        <v>12852000</v>
      </c>
      <c r="DY135" s="68">
        <v>0</v>
      </c>
      <c r="DZ135" s="68">
        <v>0</v>
      </c>
      <c r="EA135" s="68">
        <v>13014</v>
      </c>
      <c r="EB135" s="68">
        <v>1562557</v>
      </c>
    </row>
    <row r="136" spans="1:132" s="67" customFormat="1">
      <c r="A136" s="68" t="s">
        <v>2</v>
      </c>
      <c r="B136" s="68">
        <v>12</v>
      </c>
      <c r="C136" s="68"/>
      <c r="D136" s="68"/>
      <c r="E136" s="68"/>
      <c r="F136" s="68"/>
      <c r="G136" s="68"/>
      <c r="H136" s="68"/>
      <c r="I136" s="68"/>
      <c r="J136" s="68"/>
      <c r="K136" s="68"/>
      <c r="L136" s="68"/>
      <c r="M136" s="68"/>
      <c r="N136" s="68"/>
      <c r="O136" s="68">
        <v>684</v>
      </c>
      <c r="P136" s="68">
        <v>3566</v>
      </c>
      <c r="Q136" s="68">
        <v>8</v>
      </c>
      <c r="R136" s="68">
        <v>48</v>
      </c>
      <c r="S136" s="68">
        <v>20</v>
      </c>
      <c r="T136" s="68">
        <v>7950</v>
      </c>
      <c r="U136" s="68">
        <v>75893</v>
      </c>
      <c r="V136" s="68">
        <v>11604</v>
      </c>
      <c r="W136" s="68">
        <v>62151</v>
      </c>
      <c r="X136" s="68">
        <v>0</v>
      </c>
      <c r="Y136" s="68">
        <v>1352</v>
      </c>
      <c r="Z136" s="68">
        <v>12273</v>
      </c>
      <c r="AA136" s="68">
        <v>123322</v>
      </c>
      <c r="AB136" s="68">
        <v>569000</v>
      </c>
      <c r="AC136" s="68">
        <v>11000</v>
      </c>
      <c r="AD136" s="68">
        <v>5</v>
      </c>
      <c r="AE136" s="68">
        <v>12</v>
      </c>
      <c r="AF136" s="68">
        <v>0</v>
      </c>
      <c r="AG136" s="68">
        <v>3</v>
      </c>
      <c r="AH136" s="68">
        <v>0</v>
      </c>
      <c r="AI136" s="68">
        <v>1000</v>
      </c>
      <c r="AJ136" s="68">
        <v>0</v>
      </c>
      <c r="AK136" s="68">
        <v>10000</v>
      </c>
      <c r="AL136" s="68">
        <v>0</v>
      </c>
      <c r="AM136" s="68">
        <v>0</v>
      </c>
      <c r="AN136" s="68">
        <v>569000</v>
      </c>
      <c r="AO136" s="68">
        <v>0</v>
      </c>
      <c r="AP136" s="68">
        <v>0</v>
      </c>
      <c r="AQ136" s="68">
        <v>0</v>
      </c>
      <c r="AR136" s="68">
        <v>0</v>
      </c>
      <c r="AS136" s="68">
        <v>0</v>
      </c>
      <c r="AT136" s="68">
        <v>45</v>
      </c>
      <c r="AU136" s="68">
        <v>0</v>
      </c>
      <c r="AV136" s="68">
        <v>906</v>
      </c>
      <c r="AW136" s="68">
        <v>35</v>
      </c>
      <c r="AX136" s="68">
        <v>0</v>
      </c>
      <c r="AY136" s="68">
        <v>0</v>
      </c>
      <c r="AZ136" s="68">
        <v>0</v>
      </c>
      <c r="BA136" s="68">
        <v>0</v>
      </c>
      <c r="BB136" s="68">
        <v>80</v>
      </c>
      <c r="BC136" s="68">
        <v>0</v>
      </c>
      <c r="BD136" s="68">
        <v>2369</v>
      </c>
      <c r="BE136" s="68">
        <v>0</v>
      </c>
      <c r="BF136" s="68">
        <v>0</v>
      </c>
      <c r="BG136" s="68">
        <v>0</v>
      </c>
      <c r="BH136" s="68">
        <v>0</v>
      </c>
      <c r="BI136" s="68">
        <v>0</v>
      </c>
      <c r="BJ136" s="68">
        <v>0</v>
      </c>
      <c r="BK136" s="68">
        <v>0</v>
      </c>
      <c r="BL136" s="68">
        <v>0</v>
      </c>
      <c r="BM136" s="68">
        <v>0</v>
      </c>
      <c r="BN136" s="68">
        <v>0</v>
      </c>
      <c r="BO136" s="68">
        <v>0</v>
      </c>
      <c r="BP136" s="68">
        <v>0</v>
      </c>
      <c r="BQ136" s="68">
        <v>0</v>
      </c>
      <c r="BR136" s="68">
        <v>0</v>
      </c>
      <c r="BS136" s="68">
        <v>0</v>
      </c>
      <c r="BT136" s="68">
        <v>0</v>
      </c>
      <c r="BU136" s="68">
        <v>0</v>
      </c>
      <c r="BV136" s="68">
        <v>0</v>
      </c>
      <c r="BW136" s="68">
        <v>0</v>
      </c>
      <c r="BX136" s="68">
        <v>0</v>
      </c>
      <c r="BY136" s="68">
        <v>2</v>
      </c>
      <c r="BZ136" s="68">
        <v>5</v>
      </c>
      <c r="CA136" s="68">
        <v>0</v>
      </c>
      <c r="CB136" s="68">
        <v>12</v>
      </c>
      <c r="CC136" s="68">
        <v>2</v>
      </c>
      <c r="CD136" s="68">
        <v>22550</v>
      </c>
      <c r="CE136" s="68">
        <v>17168</v>
      </c>
      <c r="CF136" s="68">
        <v>1056</v>
      </c>
      <c r="CG136" s="68">
        <v>197</v>
      </c>
      <c r="CH136" s="68">
        <v>395210</v>
      </c>
      <c r="CI136" s="114">
        <v>22.758997984451483</v>
      </c>
      <c r="CJ136" s="116">
        <v>0.14374999999999999</v>
      </c>
      <c r="CK136" s="116">
        <v>0.21299999999999999</v>
      </c>
      <c r="CL136" s="116">
        <v>0.53859999999999997</v>
      </c>
      <c r="CM136" s="116">
        <v>0.05</v>
      </c>
      <c r="CN136" s="116">
        <v>0.23428571428571426</v>
      </c>
      <c r="CO136" s="116">
        <v>0.62</v>
      </c>
      <c r="CP136" s="116">
        <v>0</v>
      </c>
      <c r="CQ136" s="68">
        <v>8</v>
      </c>
      <c r="CR136" s="68">
        <v>1</v>
      </c>
      <c r="CS136" s="68">
        <v>2</v>
      </c>
      <c r="CT136" s="68">
        <v>4</v>
      </c>
      <c r="CU136" s="68">
        <v>7</v>
      </c>
      <c r="CV136" s="68">
        <v>2</v>
      </c>
      <c r="CW136" s="68">
        <v>4</v>
      </c>
      <c r="CX136" s="68">
        <v>2</v>
      </c>
      <c r="CY136" s="68">
        <v>1</v>
      </c>
      <c r="CZ136" s="68">
        <v>3</v>
      </c>
      <c r="DA136" s="68">
        <v>0</v>
      </c>
      <c r="DB136" s="68">
        <v>3</v>
      </c>
      <c r="DC136" s="68">
        <v>6</v>
      </c>
      <c r="DD136" s="68">
        <v>0</v>
      </c>
      <c r="DE136" s="68">
        <v>0</v>
      </c>
      <c r="DF136" s="68">
        <v>5</v>
      </c>
      <c r="DG136" s="68">
        <v>0</v>
      </c>
      <c r="DH136" s="68">
        <v>1</v>
      </c>
      <c r="DI136" s="68">
        <v>1</v>
      </c>
      <c r="DJ136" s="68">
        <v>0</v>
      </c>
      <c r="DK136" s="68">
        <v>9</v>
      </c>
      <c r="DL136" s="68">
        <v>0</v>
      </c>
      <c r="DM136" s="68">
        <v>5</v>
      </c>
      <c r="DN136" s="68">
        <v>0</v>
      </c>
      <c r="DO136" s="68">
        <v>0</v>
      </c>
      <c r="DP136" s="68">
        <v>0</v>
      </c>
      <c r="DQ136" s="68">
        <v>5</v>
      </c>
      <c r="DR136" s="68">
        <v>12</v>
      </c>
      <c r="DS136" s="68">
        <v>0</v>
      </c>
      <c r="DT136" s="68">
        <v>3</v>
      </c>
      <c r="DU136" s="68">
        <v>0</v>
      </c>
      <c r="DV136" s="68">
        <v>1000</v>
      </c>
      <c r="DW136" s="68">
        <v>0</v>
      </c>
      <c r="DX136" s="68">
        <v>10000</v>
      </c>
      <c r="DY136" s="68">
        <v>0</v>
      </c>
      <c r="DZ136" s="68">
        <v>0</v>
      </c>
      <c r="EA136" s="68">
        <v>569000</v>
      </c>
      <c r="EB136" s="68">
        <v>0</v>
      </c>
    </row>
    <row r="137" spans="1:132" s="67" customFormat="1">
      <c r="A137" s="68" t="s">
        <v>3</v>
      </c>
      <c r="B137" s="68">
        <v>16</v>
      </c>
      <c r="C137" s="68"/>
      <c r="D137" s="68"/>
      <c r="E137" s="68"/>
      <c r="F137" s="68"/>
      <c r="G137" s="68"/>
      <c r="H137" s="68"/>
      <c r="I137" s="68"/>
      <c r="J137" s="68"/>
      <c r="K137" s="68"/>
      <c r="L137" s="68"/>
      <c r="M137" s="68"/>
      <c r="N137" s="68"/>
      <c r="O137" s="68">
        <v>50</v>
      </c>
      <c r="P137" s="68">
        <v>7876</v>
      </c>
      <c r="Q137" s="68">
        <v>197</v>
      </c>
      <c r="R137" s="68">
        <v>9</v>
      </c>
      <c r="S137" s="68">
        <v>124</v>
      </c>
      <c r="T137" s="68">
        <v>3037</v>
      </c>
      <c r="U137" s="68">
        <v>3884</v>
      </c>
      <c r="V137" s="68">
        <v>111135</v>
      </c>
      <c r="W137" s="68">
        <v>24022</v>
      </c>
      <c r="X137" s="68">
        <v>124113</v>
      </c>
      <c r="Y137" s="68">
        <v>339754</v>
      </c>
      <c r="Z137" s="68">
        <v>16700</v>
      </c>
      <c r="AA137" s="68">
        <v>16817</v>
      </c>
      <c r="AB137" s="68">
        <v>906428</v>
      </c>
      <c r="AC137" s="68">
        <v>151429</v>
      </c>
      <c r="AD137" s="68">
        <v>6</v>
      </c>
      <c r="AE137" s="68">
        <v>5</v>
      </c>
      <c r="AF137" s="68">
        <v>5</v>
      </c>
      <c r="AG137" s="68">
        <v>108</v>
      </c>
      <c r="AH137" s="68">
        <v>0</v>
      </c>
      <c r="AI137" s="68">
        <v>34000</v>
      </c>
      <c r="AJ137" s="68">
        <v>0</v>
      </c>
      <c r="AK137" s="68">
        <v>2810</v>
      </c>
      <c r="AL137" s="68">
        <v>57</v>
      </c>
      <c r="AM137" s="68">
        <v>2089</v>
      </c>
      <c r="AN137" s="68">
        <v>629270</v>
      </c>
      <c r="AO137" s="68">
        <v>389631</v>
      </c>
      <c r="AP137" s="68">
        <v>22</v>
      </c>
      <c r="AQ137" s="68">
        <v>0</v>
      </c>
      <c r="AR137" s="68">
        <v>0</v>
      </c>
      <c r="AS137" s="68">
        <v>0</v>
      </c>
      <c r="AT137" s="68">
        <v>3</v>
      </c>
      <c r="AU137" s="68">
        <v>3</v>
      </c>
      <c r="AV137" s="68">
        <v>40</v>
      </c>
      <c r="AW137" s="68">
        <v>28</v>
      </c>
      <c r="AX137" s="68">
        <v>3500</v>
      </c>
      <c r="AY137" s="68">
        <v>0</v>
      </c>
      <c r="AZ137" s="68">
        <v>0</v>
      </c>
      <c r="BA137" s="68">
        <v>0</v>
      </c>
      <c r="BB137" s="68">
        <v>118</v>
      </c>
      <c r="BC137" s="68">
        <v>39</v>
      </c>
      <c r="BD137" s="68">
        <v>7054</v>
      </c>
      <c r="BE137" s="68">
        <v>6856</v>
      </c>
      <c r="BF137" s="68">
        <v>46</v>
      </c>
      <c r="BG137" s="68">
        <v>0</v>
      </c>
      <c r="BH137" s="68">
        <v>1</v>
      </c>
      <c r="BI137" s="68">
        <v>1</v>
      </c>
      <c r="BJ137" s="68">
        <v>25</v>
      </c>
      <c r="BK137" s="68">
        <v>29</v>
      </c>
      <c r="BL137" s="68">
        <v>82</v>
      </c>
      <c r="BM137" s="68">
        <v>50</v>
      </c>
      <c r="BN137" s="68">
        <v>3</v>
      </c>
      <c r="BO137" s="68">
        <v>0</v>
      </c>
      <c r="BP137" s="68">
        <v>0</v>
      </c>
      <c r="BQ137" s="68">
        <v>0</v>
      </c>
      <c r="BR137" s="68">
        <v>0</v>
      </c>
      <c r="BS137" s="68">
        <v>0</v>
      </c>
      <c r="BT137" s="68">
        <v>0</v>
      </c>
      <c r="BU137" s="68">
        <v>0</v>
      </c>
      <c r="BV137" s="68">
        <v>4</v>
      </c>
      <c r="BW137" s="68">
        <v>0</v>
      </c>
      <c r="BX137" s="68">
        <v>0</v>
      </c>
      <c r="BY137" s="68">
        <v>0</v>
      </c>
      <c r="BZ137" s="68">
        <v>0</v>
      </c>
      <c r="CA137" s="68">
        <v>0</v>
      </c>
      <c r="CB137" s="68">
        <v>8</v>
      </c>
      <c r="CC137" s="68">
        <v>7</v>
      </c>
      <c r="CD137" s="68">
        <v>792</v>
      </c>
      <c r="CE137" s="68">
        <v>598</v>
      </c>
      <c r="CF137" s="68">
        <v>0</v>
      </c>
      <c r="CG137" s="68">
        <v>0</v>
      </c>
      <c r="CH137" s="68">
        <v>1698.29</v>
      </c>
      <c r="CI137" s="114">
        <v>2.8399498327759196</v>
      </c>
      <c r="CJ137" s="116">
        <v>0.17500000000000002</v>
      </c>
      <c r="CK137" s="116">
        <v>0.11</v>
      </c>
      <c r="CL137" s="116">
        <v>0.22500000000000001</v>
      </c>
      <c r="CM137" s="116">
        <v>0.19285714285714284</v>
      </c>
      <c r="CN137" s="116">
        <v>0.26777777777777778</v>
      </c>
      <c r="CO137" s="116">
        <v>0.35499999999999998</v>
      </c>
      <c r="CP137" s="116">
        <v>6.5000000000000002E-2</v>
      </c>
      <c r="CQ137" s="68">
        <v>7</v>
      </c>
      <c r="CR137" s="68">
        <v>5</v>
      </c>
      <c r="CS137" s="68">
        <v>5</v>
      </c>
      <c r="CT137" s="68">
        <v>3</v>
      </c>
      <c r="CU137" s="68">
        <v>6</v>
      </c>
      <c r="CV137" s="68">
        <v>2</v>
      </c>
      <c r="CW137" s="68">
        <v>0</v>
      </c>
      <c r="CX137" s="68">
        <v>0</v>
      </c>
      <c r="CY137" s="68">
        <v>2</v>
      </c>
      <c r="CZ137" s="68">
        <v>2</v>
      </c>
      <c r="DA137" s="68">
        <v>0</v>
      </c>
      <c r="DB137" s="68">
        <v>2</v>
      </c>
      <c r="DC137" s="68">
        <v>4</v>
      </c>
      <c r="DD137" s="68">
        <v>0</v>
      </c>
      <c r="DE137" s="68">
        <v>2</v>
      </c>
      <c r="DF137" s="68">
        <v>4</v>
      </c>
      <c r="DG137" s="68">
        <v>0</v>
      </c>
      <c r="DH137" s="68">
        <v>1</v>
      </c>
      <c r="DI137" s="68">
        <v>0</v>
      </c>
      <c r="DJ137" s="68">
        <v>1</v>
      </c>
      <c r="DK137" s="68">
        <v>2</v>
      </c>
      <c r="DL137" s="68">
        <v>0</v>
      </c>
      <c r="DM137" s="68">
        <v>3</v>
      </c>
      <c r="DN137" s="68">
        <v>1</v>
      </c>
      <c r="DO137" s="68">
        <v>0</v>
      </c>
      <c r="DP137" s="68">
        <v>0</v>
      </c>
      <c r="DQ137" s="68">
        <v>6</v>
      </c>
      <c r="DR137" s="68">
        <v>5</v>
      </c>
      <c r="DS137" s="68">
        <v>5</v>
      </c>
      <c r="DT137" s="68">
        <v>108</v>
      </c>
      <c r="DU137" s="68">
        <v>0</v>
      </c>
      <c r="DV137" s="68">
        <v>34000</v>
      </c>
      <c r="DW137" s="68">
        <v>0</v>
      </c>
      <c r="DX137" s="68">
        <v>2810</v>
      </c>
      <c r="DY137" s="68">
        <v>57</v>
      </c>
      <c r="DZ137" s="68">
        <v>2089</v>
      </c>
      <c r="EA137" s="68">
        <v>629270</v>
      </c>
      <c r="EB137" s="68">
        <v>389631</v>
      </c>
    </row>
    <row r="138" spans="1:132" s="67" customFormat="1">
      <c r="A138" s="68" t="s">
        <v>4</v>
      </c>
      <c r="B138" s="68">
        <v>27</v>
      </c>
      <c r="C138" s="68"/>
      <c r="D138" s="68"/>
      <c r="E138" s="68"/>
      <c r="F138" s="68"/>
      <c r="G138" s="68"/>
      <c r="H138" s="68"/>
      <c r="I138" s="68"/>
      <c r="J138" s="68"/>
      <c r="K138" s="68"/>
      <c r="L138" s="68"/>
      <c r="M138" s="68"/>
      <c r="N138" s="68"/>
      <c r="O138" s="68">
        <v>2935</v>
      </c>
      <c r="P138" s="68">
        <v>38456</v>
      </c>
      <c r="Q138" s="68">
        <v>245</v>
      </c>
      <c r="R138" s="68">
        <v>809</v>
      </c>
      <c r="S138" s="68">
        <v>6013</v>
      </c>
      <c r="T138" s="68">
        <v>432544</v>
      </c>
      <c r="U138" s="68">
        <v>192368</v>
      </c>
      <c r="V138" s="68">
        <v>314627</v>
      </c>
      <c r="W138" s="68">
        <v>200734</v>
      </c>
      <c r="X138" s="68">
        <v>66208</v>
      </c>
      <c r="Y138" s="68">
        <v>1230867</v>
      </c>
      <c r="Z138" s="68">
        <v>94700</v>
      </c>
      <c r="AA138" s="68">
        <v>435528</v>
      </c>
      <c r="AB138" s="68">
        <v>15488576.800000001</v>
      </c>
      <c r="AC138" s="68">
        <v>4796336</v>
      </c>
      <c r="AD138" s="68">
        <v>1938</v>
      </c>
      <c r="AE138" s="68">
        <v>155</v>
      </c>
      <c r="AF138" s="68">
        <v>82</v>
      </c>
      <c r="AG138" s="68">
        <v>3843</v>
      </c>
      <c r="AH138" s="68">
        <v>1587400</v>
      </c>
      <c r="AI138" s="68">
        <v>2138500</v>
      </c>
      <c r="AJ138" s="68">
        <v>6852592</v>
      </c>
      <c r="AK138" s="68">
        <v>2020500</v>
      </c>
      <c r="AL138" s="68">
        <v>4310</v>
      </c>
      <c r="AM138" s="68">
        <v>7940</v>
      </c>
      <c r="AN138" s="68">
        <v>7044443.7999999998</v>
      </c>
      <c r="AO138" s="68">
        <v>629396</v>
      </c>
      <c r="AP138" s="68">
        <v>23</v>
      </c>
      <c r="AQ138" s="68">
        <v>27</v>
      </c>
      <c r="AR138" s="68">
        <v>16</v>
      </c>
      <c r="AS138" s="68">
        <v>31</v>
      </c>
      <c r="AT138" s="68">
        <v>1541</v>
      </c>
      <c r="AU138" s="68">
        <v>590</v>
      </c>
      <c r="AV138" s="68">
        <v>2423</v>
      </c>
      <c r="AW138" s="68">
        <v>44</v>
      </c>
      <c r="AX138" s="68">
        <v>34</v>
      </c>
      <c r="AY138" s="68">
        <v>146</v>
      </c>
      <c r="AZ138" s="68">
        <v>34</v>
      </c>
      <c r="BA138" s="68">
        <v>496</v>
      </c>
      <c r="BB138" s="68">
        <v>10267</v>
      </c>
      <c r="BC138" s="68">
        <v>1145</v>
      </c>
      <c r="BD138" s="68">
        <v>11330</v>
      </c>
      <c r="BE138" s="68">
        <v>686</v>
      </c>
      <c r="BF138" s="68">
        <v>9</v>
      </c>
      <c r="BG138" s="68">
        <v>9</v>
      </c>
      <c r="BH138" s="68">
        <v>9</v>
      </c>
      <c r="BI138" s="68">
        <v>10</v>
      </c>
      <c r="BJ138" s="68">
        <v>29</v>
      </c>
      <c r="BK138" s="68">
        <v>22</v>
      </c>
      <c r="BL138" s="68">
        <v>87</v>
      </c>
      <c r="BM138" s="68">
        <v>11</v>
      </c>
      <c r="BN138" s="68">
        <v>18</v>
      </c>
      <c r="BO138" s="68">
        <v>0</v>
      </c>
      <c r="BP138" s="68">
        <v>0</v>
      </c>
      <c r="BQ138" s="68">
        <v>0</v>
      </c>
      <c r="BR138" s="68">
        <v>0</v>
      </c>
      <c r="BS138" s="68">
        <v>0</v>
      </c>
      <c r="BT138" s="68">
        <v>158</v>
      </c>
      <c r="BU138" s="68">
        <v>0</v>
      </c>
      <c r="BV138" s="68">
        <v>3</v>
      </c>
      <c r="BW138" s="68">
        <v>2</v>
      </c>
      <c r="BX138" s="68">
        <v>2</v>
      </c>
      <c r="BY138" s="68">
        <v>3</v>
      </c>
      <c r="BZ138" s="68">
        <v>80</v>
      </c>
      <c r="CA138" s="68">
        <v>4</v>
      </c>
      <c r="CB138" s="68">
        <v>176</v>
      </c>
      <c r="CC138" s="68">
        <v>5</v>
      </c>
      <c r="CD138" s="68">
        <v>762764</v>
      </c>
      <c r="CE138" s="68">
        <v>428226</v>
      </c>
      <c r="CF138" s="68">
        <v>73545</v>
      </c>
      <c r="CG138" s="68">
        <v>80885</v>
      </c>
      <c r="CH138" s="68">
        <v>10974711.5</v>
      </c>
      <c r="CI138" s="114">
        <v>21.556618301313467</v>
      </c>
      <c r="CJ138" s="116">
        <v>0.23190476190476192</v>
      </c>
      <c r="CK138" s="116">
        <v>0.11125000000000003</v>
      </c>
      <c r="CL138" s="116">
        <v>0.56111111111111123</v>
      </c>
      <c r="CM138" s="116">
        <v>0.11800000000000001</v>
      </c>
      <c r="CN138" s="116">
        <v>0.20624999999999999</v>
      </c>
      <c r="CO138" s="116">
        <v>0.44500000000000006</v>
      </c>
      <c r="CP138" s="116">
        <v>0.15611111111111112</v>
      </c>
      <c r="CQ138" s="68">
        <v>17</v>
      </c>
      <c r="CR138" s="68">
        <v>5</v>
      </c>
      <c r="CS138" s="68">
        <v>15</v>
      </c>
      <c r="CT138" s="68">
        <v>5</v>
      </c>
      <c r="CU138" s="68">
        <v>10</v>
      </c>
      <c r="CV138" s="68">
        <v>5</v>
      </c>
      <c r="CW138" s="68">
        <v>4</v>
      </c>
      <c r="CX138" s="68">
        <v>3</v>
      </c>
      <c r="CY138" s="68">
        <v>3</v>
      </c>
      <c r="CZ138" s="68">
        <v>4</v>
      </c>
      <c r="DA138" s="68">
        <v>0</v>
      </c>
      <c r="DB138" s="68">
        <v>2</v>
      </c>
      <c r="DC138" s="68">
        <v>15</v>
      </c>
      <c r="DD138" s="68">
        <v>2</v>
      </c>
      <c r="DE138" s="68">
        <v>2</v>
      </c>
      <c r="DF138" s="68">
        <v>8</v>
      </c>
      <c r="DG138" s="68">
        <v>3</v>
      </c>
      <c r="DH138" s="68">
        <v>5</v>
      </c>
      <c r="DI138" s="68">
        <v>4</v>
      </c>
      <c r="DJ138" s="68">
        <v>5</v>
      </c>
      <c r="DK138" s="68">
        <v>11</v>
      </c>
      <c r="DL138" s="68">
        <v>1</v>
      </c>
      <c r="DM138" s="68">
        <v>8</v>
      </c>
      <c r="DN138" s="68">
        <v>1</v>
      </c>
      <c r="DO138" s="68">
        <v>0</v>
      </c>
      <c r="DP138" s="68">
        <v>0</v>
      </c>
      <c r="DQ138" s="68">
        <v>1938</v>
      </c>
      <c r="DR138" s="68">
        <v>155</v>
      </c>
      <c r="DS138" s="68">
        <v>82</v>
      </c>
      <c r="DT138" s="68">
        <v>3843</v>
      </c>
      <c r="DU138" s="68">
        <v>1587400</v>
      </c>
      <c r="DV138" s="68">
        <v>2138500</v>
      </c>
      <c r="DW138" s="68">
        <v>6852592</v>
      </c>
      <c r="DX138" s="68">
        <v>2020500</v>
      </c>
      <c r="DY138" s="68">
        <v>4310</v>
      </c>
      <c r="DZ138" s="68">
        <v>7940</v>
      </c>
      <c r="EA138" s="68">
        <v>7044443.7999999998</v>
      </c>
      <c r="EB138" s="68">
        <v>629396</v>
      </c>
    </row>
    <row r="139" spans="1:132" s="67" customFormat="1">
      <c r="A139" s="68" t="s">
        <v>8</v>
      </c>
      <c r="B139" s="68">
        <v>4</v>
      </c>
      <c r="C139" s="68"/>
      <c r="D139" s="68"/>
      <c r="E139" s="68"/>
      <c r="F139" s="68"/>
      <c r="G139" s="68"/>
      <c r="H139" s="68"/>
      <c r="I139" s="68"/>
      <c r="J139" s="68"/>
      <c r="K139" s="68"/>
      <c r="L139" s="68"/>
      <c r="M139" s="68"/>
      <c r="N139" s="68"/>
      <c r="O139" s="68">
        <v>1183</v>
      </c>
      <c r="P139" s="68">
        <v>2380</v>
      </c>
      <c r="Q139" s="68">
        <v>0</v>
      </c>
      <c r="R139" s="68">
        <v>217</v>
      </c>
      <c r="S139" s="68">
        <v>1</v>
      </c>
      <c r="T139" s="68">
        <v>1685</v>
      </c>
      <c r="U139" s="68">
        <v>1252228</v>
      </c>
      <c r="V139" s="68">
        <v>22844</v>
      </c>
      <c r="W139" s="68">
        <v>0</v>
      </c>
      <c r="X139" s="68">
        <v>0</v>
      </c>
      <c r="Y139" s="68">
        <v>0</v>
      </c>
      <c r="Z139" s="68">
        <v>0</v>
      </c>
      <c r="AA139" s="68">
        <v>19205</v>
      </c>
      <c r="AB139" s="68">
        <v>557</v>
      </c>
      <c r="AC139" s="68">
        <v>0</v>
      </c>
      <c r="AD139" s="68">
        <v>0</v>
      </c>
      <c r="AE139" s="68">
        <v>0</v>
      </c>
      <c r="AF139" s="68">
        <v>0</v>
      </c>
      <c r="AG139" s="68">
        <v>1</v>
      </c>
      <c r="AH139" s="68">
        <v>0</v>
      </c>
      <c r="AI139" s="68">
        <v>0</v>
      </c>
      <c r="AJ139" s="68">
        <v>0</v>
      </c>
      <c r="AK139" s="68">
        <v>0</v>
      </c>
      <c r="AL139" s="68">
        <v>0</v>
      </c>
      <c r="AM139" s="68">
        <v>0</v>
      </c>
      <c r="AN139" s="68">
        <v>557</v>
      </c>
      <c r="AO139" s="68">
        <v>0</v>
      </c>
      <c r="AP139" s="68">
        <v>0</v>
      </c>
      <c r="AQ139" s="68">
        <v>0</v>
      </c>
      <c r="AR139" s="68">
        <v>0</v>
      </c>
      <c r="AS139" s="68">
        <v>0</v>
      </c>
      <c r="AT139" s="68">
        <v>0</v>
      </c>
      <c r="AU139" s="68">
        <v>0</v>
      </c>
      <c r="AV139" s="68">
        <v>552</v>
      </c>
      <c r="AW139" s="68">
        <v>537</v>
      </c>
      <c r="AX139" s="68">
        <v>0</v>
      </c>
      <c r="AY139" s="68">
        <v>0</v>
      </c>
      <c r="AZ139" s="68">
        <v>0</v>
      </c>
      <c r="BA139" s="68">
        <v>0</v>
      </c>
      <c r="BB139" s="68">
        <v>0</v>
      </c>
      <c r="BC139" s="68">
        <v>0</v>
      </c>
      <c r="BD139" s="68">
        <v>959</v>
      </c>
      <c r="BE139" s="68">
        <v>0</v>
      </c>
      <c r="BF139" s="68">
        <v>0</v>
      </c>
      <c r="BG139" s="68">
        <v>0</v>
      </c>
      <c r="BH139" s="68">
        <v>0</v>
      </c>
      <c r="BI139" s="68">
        <v>0</v>
      </c>
      <c r="BJ139" s="68">
        <v>0</v>
      </c>
      <c r="BK139" s="68">
        <v>0</v>
      </c>
      <c r="BL139" s="68">
        <v>0</v>
      </c>
      <c r="BM139" s="68">
        <v>0</v>
      </c>
      <c r="BN139" s="68">
        <v>0</v>
      </c>
      <c r="BO139" s="68">
        <v>0</v>
      </c>
      <c r="BP139" s="68">
        <v>0</v>
      </c>
      <c r="BQ139" s="68">
        <v>0</v>
      </c>
      <c r="BR139" s="68">
        <v>0</v>
      </c>
      <c r="BS139" s="68">
        <v>0</v>
      </c>
      <c r="BT139" s="68">
        <v>0</v>
      </c>
      <c r="BU139" s="68">
        <v>0</v>
      </c>
      <c r="BV139" s="68">
        <v>0</v>
      </c>
      <c r="BW139" s="68">
        <v>0</v>
      </c>
      <c r="BX139" s="68">
        <v>0</v>
      </c>
      <c r="BY139" s="68">
        <v>0</v>
      </c>
      <c r="BZ139" s="68">
        <v>0</v>
      </c>
      <c r="CA139" s="68">
        <v>0</v>
      </c>
      <c r="CB139" s="68">
        <v>0</v>
      </c>
      <c r="CC139" s="68">
        <v>0</v>
      </c>
      <c r="CD139" s="68">
        <v>1050</v>
      </c>
      <c r="CE139" s="68">
        <v>800</v>
      </c>
      <c r="CF139" s="68">
        <v>30</v>
      </c>
      <c r="CG139" s="68">
        <v>105</v>
      </c>
      <c r="CH139" s="68">
        <v>6115</v>
      </c>
      <c r="CI139" s="114">
        <v>6.7569060773480665</v>
      </c>
      <c r="CJ139" s="116">
        <v>0.115</v>
      </c>
      <c r="CK139" s="116">
        <v>0.23966666666666669</v>
      </c>
      <c r="CL139" s="116">
        <v>0.31666666666666665</v>
      </c>
      <c r="CM139" s="116">
        <v>5.000000000000001E-2</v>
      </c>
      <c r="CN139" s="116">
        <v>0.125</v>
      </c>
      <c r="CO139" s="116">
        <v>0.54999999999999993</v>
      </c>
      <c r="CP139" s="116">
        <v>0.04</v>
      </c>
      <c r="CQ139" s="68">
        <v>2</v>
      </c>
      <c r="CR139" s="68">
        <v>1</v>
      </c>
      <c r="CS139" s="68">
        <v>2</v>
      </c>
      <c r="CT139" s="68">
        <v>0</v>
      </c>
      <c r="CU139" s="68">
        <v>4</v>
      </c>
      <c r="CV139" s="68">
        <v>1</v>
      </c>
      <c r="CW139" s="68">
        <v>0</v>
      </c>
      <c r="CX139" s="68">
        <v>1</v>
      </c>
      <c r="CY139" s="68">
        <v>2</v>
      </c>
      <c r="CZ139" s="68">
        <v>1</v>
      </c>
      <c r="DA139" s="68">
        <v>0</v>
      </c>
      <c r="DB139" s="68">
        <v>0</v>
      </c>
      <c r="DC139" s="68">
        <v>3</v>
      </c>
      <c r="DD139" s="68">
        <v>0</v>
      </c>
      <c r="DE139" s="68">
        <v>0</v>
      </c>
      <c r="DF139" s="68">
        <v>0</v>
      </c>
      <c r="DG139" s="68">
        <v>0</v>
      </c>
      <c r="DH139" s="68">
        <v>0</v>
      </c>
      <c r="DI139" s="68">
        <v>0</v>
      </c>
      <c r="DJ139" s="68">
        <v>0</v>
      </c>
      <c r="DK139" s="68">
        <v>4</v>
      </c>
      <c r="DL139" s="68">
        <v>0</v>
      </c>
      <c r="DM139" s="68">
        <v>0</v>
      </c>
      <c r="DN139" s="68">
        <v>0</v>
      </c>
      <c r="DO139" s="68">
        <v>0</v>
      </c>
      <c r="DP139" s="68">
        <v>0</v>
      </c>
      <c r="DQ139" s="68">
        <v>0</v>
      </c>
      <c r="DR139" s="68">
        <v>0</v>
      </c>
      <c r="DS139" s="68">
        <v>0</v>
      </c>
      <c r="DT139" s="68">
        <v>1</v>
      </c>
      <c r="DU139" s="68">
        <v>0</v>
      </c>
      <c r="DV139" s="68">
        <v>0</v>
      </c>
      <c r="DW139" s="68">
        <v>0</v>
      </c>
      <c r="DX139" s="68">
        <v>0</v>
      </c>
      <c r="DY139" s="68">
        <v>0</v>
      </c>
      <c r="DZ139" s="68">
        <v>0</v>
      </c>
      <c r="EA139" s="68">
        <v>557</v>
      </c>
      <c r="EB139" s="68">
        <v>0</v>
      </c>
    </row>
    <row r="140" spans="1:132" s="67" customFormat="1">
      <c r="A140" s="68" t="s">
        <v>5</v>
      </c>
      <c r="B140" s="68">
        <v>13</v>
      </c>
      <c r="C140" s="68"/>
      <c r="D140" s="68"/>
      <c r="E140" s="68"/>
      <c r="F140" s="68"/>
      <c r="G140" s="68"/>
      <c r="H140" s="68"/>
      <c r="I140" s="68"/>
      <c r="J140" s="68"/>
      <c r="K140" s="68"/>
      <c r="L140" s="68"/>
      <c r="M140" s="68"/>
      <c r="N140" s="68"/>
      <c r="O140" s="68">
        <v>1154</v>
      </c>
      <c r="P140" s="68">
        <v>2581</v>
      </c>
      <c r="Q140" s="68">
        <v>7</v>
      </c>
      <c r="R140" s="68">
        <v>127</v>
      </c>
      <c r="S140" s="68">
        <v>70598</v>
      </c>
      <c r="T140" s="68">
        <v>69339</v>
      </c>
      <c r="U140" s="68">
        <v>146531</v>
      </c>
      <c r="V140" s="68">
        <v>27185</v>
      </c>
      <c r="W140" s="68">
        <v>22212</v>
      </c>
      <c r="X140" s="68">
        <v>400</v>
      </c>
      <c r="Y140" s="68">
        <v>14280</v>
      </c>
      <c r="Z140" s="68">
        <v>21022</v>
      </c>
      <c r="AA140" s="68">
        <v>53360</v>
      </c>
      <c r="AB140" s="68">
        <v>20540</v>
      </c>
      <c r="AC140" s="68">
        <v>24478200</v>
      </c>
      <c r="AD140" s="68">
        <v>11</v>
      </c>
      <c r="AE140" s="68">
        <v>108</v>
      </c>
      <c r="AF140" s="68">
        <v>0</v>
      </c>
      <c r="AG140" s="68">
        <v>70479</v>
      </c>
      <c r="AH140" s="68">
        <v>20540</v>
      </c>
      <c r="AI140" s="68">
        <v>13740500</v>
      </c>
      <c r="AJ140" s="68">
        <v>0</v>
      </c>
      <c r="AK140" s="68">
        <v>7392000</v>
      </c>
      <c r="AL140" s="68">
        <v>0</v>
      </c>
      <c r="AM140" s="68">
        <v>0</v>
      </c>
      <c r="AN140" s="68">
        <v>2500000</v>
      </c>
      <c r="AO140" s="68">
        <v>845700</v>
      </c>
      <c r="AP140" s="68">
        <v>9991</v>
      </c>
      <c r="AQ140" s="68">
        <v>14</v>
      </c>
      <c r="AR140" s="68">
        <v>14</v>
      </c>
      <c r="AS140" s="68">
        <v>20</v>
      </c>
      <c r="AT140" s="68">
        <v>4</v>
      </c>
      <c r="AU140" s="68">
        <v>0</v>
      </c>
      <c r="AV140" s="68">
        <v>327</v>
      </c>
      <c r="AW140" s="68">
        <v>61</v>
      </c>
      <c r="AX140" s="68">
        <v>0</v>
      </c>
      <c r="AY140" s="68">
        <v>399</v>
      </c>
      <c r="AZ140" s="68">
        <v>399</v>
      </c>
      <c r="BA140" s="68">
        <v>0</v>
      </c>
      <c r="BB140" s="68">
        <v>0</v>
      </c>
      <c r="BC140" s="68">
        <v>0</v>
      </c>
      <c r="BD140" s="68">
        <v>3238</v>
      </c>
      <c r="BE140" s="68">
        <v>19</v>
      </c>
      <c r="BF140" s="68">
        <v>0</v>
      </c>
      <c r="BG140" s="68">
        <v>0</v>
      </c>
      <c r="BH140" s="68">
        <v>0</v>
      </c>
      <c r="BI140" s="68">
        <v>0</v>
      </c>
      <c r="BJ140" s="68">
        <v>0</v>
      </c>
      <c r="BK140" s="68">
        <v>0</v>
      </c>
      <c r="BL140" s="68">
        <v>1</v>
      </c>
      <c r="BM140" s="68">
        <v>0</v>
      </c>
      <c r="BN140" s="68">
        <v>0</v>
      </c>
      <c r="BO140" s="68">
        <v>0</v>
      </c>
      <c r="BP140" s="68">
        <v>0</v>
      </c>
      <c r="BQ140" s="68">
        <v>0</v>
      </c>
      <c r="BR140" s="68">
        <v>0</v>
      </c>
      <c r="BS140" s="68">
        <v>0</v>
      </c>
      <c r="BT140" s="68">
        <v>1</v>
      </c>
      <c r="BU140" s="68">
        <v>0</v>
      </c>
      <c r="BV140" s="68">
        <v>0</v>
      </c>
      <c r="BW140" s="68">
        <v>0</v>
      </c>
      <c r="BX140" s="68">
        <v>0</v>
      </c>
      <c r="BY140" s="68">
        <v>0</v>
      </c>
      <c r="BZ140" s="68">
        <v>0</v>
      </c>
      <c r="CA140" s="68">
        <v>0</v>
      </c>
      <c r="CB140" s="68">
        <v>63</v>
      </c>
      <c r="CC140" s="68">
        <v>20</v>
      </c>
      <c r="CD140" s="68">
        <v>78464</v>
      </c>
      <c r="CE140" s="68">
        <v>36992</v>
      </c>
      <c r="CF140" s="68">
        <v>6065</v>
      </c>
      <c r="CG140" s="68">
        <v>9894</v>
      </c>
      <c r="CH140" s="68">
        <v>816470.75</v>
      </c>
      <c r="CI140" s="114">
        <v>17.4139561916137</v>
      </c>
      <c r="CJ140" s="116">
        <v>0.315</v>
      </c>
      <c r="CK140" s="116">
        <v>9.0000000000000011E-2</v>
      </c>
      <c r="CL140" s="116">
        <v>0.29142857142857143</v>
      </c>
      <c r="CM140" s="116">
        <v>7.5000000000000011E-2</v>
      </c>
      <c r="CN140" s="116">
        <v>0.14142857142857143</v>
      </c>
      <c r="CO140" s="116">
        <v>0.49333333333333335</v>
      </c>
      <c r="CP140" s="116">
        <v>0.01</v>
      </c>
      <c r="CQ140" s="68">
        <v>9</v>
      </c>
      <c r="CR140" s="68">
        <v>0</v>
      </c>
      <c r="CS140" s="68">
        <v>5</v>
      </c>
      <c r="CT140" s="68">
        <v>3</v>
      </c>
      <c r="CU140" s="68">
        <v>9</v>
      </c>
      <c r="CV140" s="68">
        <v>1</v>
      </c>
      <c r="CW140" s="68">
        <v>0</v>
      </c>
      <c r="CX140" s="68">
        <v>1</v>
      </c>
      <c r="CY140" s="68">
        <v>2</v>
      </c>
      <c r="CZ140" s="68">
        <v>1</v>
      </c>
      <c r="DA140" s="68">
        <v>1</v>
      </c>
      <c r="DB140" s="68">
        <v>2</v>
      </c>
      <c r="DC140" s="68">
        <v>8</v>
      </c>
      <c r="DD140" s="68">
        <v>0</v>
      </c>
      <c r="DE140" s="68">
        <v>1</v>
      </c>
      <c r="DF140" s="68">
        <v>3</v>
      </c>
      <c r="DG140" s="68">
        <v>0</v>
      </c>
      <c r="DH140" s="68">
        <v>0</v>
      </c>
      <c r="DI140" s="68">
        <v>1</v>
      </c>
      <c r="DJ140" s="68">
        <v>0</v>
      </c>
      <c r="DK140" s="68">
        <v>6</v>
      </c>
      <c r="DL140" s="68">
        <v>0</v>
      </c>
      <c r="DM140" s="68">
        <v>4</v>
      </c>
      <c r="DN140" s="68">
        <v>0</v>
      </c>
      <c r="DO140" s="68">
        <v>0</v>
      </c>
      <c r="DP140" s="68">
        <v>0</v>
      </c>
      <c r="DQ140" s="68">
        <v>11</v>
      </c>
      <c r="DR140" s="68">
        <v>108</v>
      </c>
      <c r="DS140" s="68">
        <v>0</v>
      </c>
      <c r="DT140" s="68">
        <v>70479</v>
      </c>
      <c r="DU140" s="68">
        <v>20540</v>
      </c>
      <c r="DV140" s="68">
        <v>13740500</v>
      </c>
      <c r="DW140" s="68">
        <v>0</v>
      </c>
      <c r="DX140" s="68">
        <v>7392000</v>
      </c>
      <c r="DY140" s="68">
        <v>0</v>
      </c>
      <c r="DZ140" s="68">
        <v>0</v>
      </c>
      <c r="EA140" s="68">
        <v>2500000</v>
      </c>
      <c r="EB140" s="68">
        <v>845700</v>
      </c>
    </row>
    <row r="141" spans="1:132" s="67" customFormat="1">
      <c r="A141" s="68" t="s">
        <v>6</v>
      </c>
      <c r="B141" s="68">
        <v>5</v>
      </c>
      <c r="C141" s="68"/>
      <c r="D141" s="68"/>
      <c r="E141" s="68"/>
      <c r="F141" s="68"/>
      <c r="G141" s="68"/>
      <c r="H141" s="68"/>
      <c r="I141" s="68"/>
      <c r="J141" s="68"/>
      <c r="K141" s="68"/>
      <c r="L141" s="68"/>
      <c r="M141" s="68"/>
      <c r="N141" s="68"/>
      <c r="O141" s="68">
        <v>112</v>
      </c>
      <c r="P141" s="68">
        <v>1760</v>
      </c>
      <c r="Q141" s="68">
        <v>40</v>
      </c>
      <c r="R141" s="68">
        <v>75</v>
      </c>
      <c r="S141" s="68">
        <v>28</v>
      </c>
      <c r="T141" s="68">
        <v>4955</v>
      </c>
      <c r="U141" s="68">
        <v>157589</v>
      </c>
      <c r="V141" s="68">
        <v>22548</v>
      </c>
      <c r="W141" s="68">
        <v>0</v>
      </c>
      <c r="X141" s="68">
        <v>688</v>
      </c>
      <c r="Y141" s="68">
        <v>117</v>
      </c>
      <c r="Z141" s="68">
        <v>1295</v>
      </c>
      <c r="AA141" s="68">
        <v>0</v>
      </c>
      <c r="AB141" s="68">
        <v>285560</v>
      </c>
      <c r="AC141" s="68">
        <v>73302</v>
      </c>
      <c r="AD141" s="68">
        <v>5</v>
      </c>
      <c r="AE141" s="68">
        <v>5</v>
      </c>
      <c r="AF141" s="68">
        <v>11</v>
      </c>
      <c r="AG141" s="68">
        <v>7</v>
      </c>
      <c r="AH141" s="68">
        <v>0</v>
      </c>
      <c r="AI141" s="68">
        <v>7861</v>
      </c>
      <c r="AJ141" s="68">
        <v>0</v>
      </c>
      <c r="AK141" s="68">
        <v>60000</v>
      </c>
      <c r="AL141" s="68">
        <v>0</v>
      </c>
      <c r="AM141" s="68">
        <v>441</v>
      </c>
      <c r="AN141" s="68">
        <v>285560</v>
      </c>
      <c r="AO141" s="68">
        <v>5000</v>
      </c>
      <c r="AP141" s="68">
        <v>0</v>
      </c>
      <c r="AQ141" s="68">
        <v>0</v>
      </c>
      <c r="AR141" s="68">
        <v>0</v>
      </c>
      <c r="AS141" s="68">
        <v>3</v>
      </c>
      <c r="AT141" s="68">
        <v>0</v>
      </c>
      <c r="AU141" s="68">
        <v>1</v>
      </c>
      <c r="AV141" s="68">
        <v>75</v>
      </c>
      <c r="AW141" s="68">
        <v>86</v>
      </c>
      <c r="AX141" s="68">
        <v>0</v>
      </c>
      <c r="AY141" s="68">
        <v>0</v>
      </c>
      <c r="AZ141" s="68">
        <v>0</v>
      </c>
      <c r="BA141" s="68">
        <v>0</v>
      </c>
      <c r="BB141" s="68">
        <v>0</v>
      </c>
      <c r="BC141" s="68">
        <v>0</v>
      </c>
      <c r="BD141" s="68">
        <v>247</v>
      </c>
      <c r="BE141" s="68">
        <v>805</v>
      </c>
      <c r="BF141" s="68">
        <v>0</v>
      </c>
      <c r="BG141" s="68">
        <v>0</v>
      </c>
      <c r="BH141" s="68">
        <v>0</v>
      </c>
      <c r="BI141" s="68">
        <v>0</v>
      </c>
      <c r="BJ141" s="68">
        <v>0</v>
      </c>
      <c r="BK141" s="68">
        <v>0</v>
      </c>
      <c r="BL141" s="68">
        <v>1</v>
      </c>
      <c r="BM141" s="68">
        <v>39</v>
      </c>
      <c r="BN141" s="68">
        <v>0</v>
      </c>
      <c r="BO141" s="68">
        <v>0</v>
      </c>
      <c r="BP141" s="68">
        <v>0</v>
      </c>
      <c r="BQ141" s="68">
        <v>0</v>
      </c>
      <c r="BR141" s="68">
        <v>0</v>
      </c>
      <c r="BS141" s="68">
        <v>0</v>
      </c>
      <c r="BT141" s="68">
        <v>0</v>
      </c>
      <c r="BU141" s="68">
        <v>0</v>
      </c>
      <c r="BV141" s="68">
        <v>0</v>
      </c>
      <c r="BW141" s="68">
        <v>0</v>
      </c>
      <c r="BX141" s="68">
        <v>0</v>
      </c>
      <c r="BY141" s="68">
        <v>0</v>
      </c>
      <c r="BZ141" s="68">
        <v>0</v>
      </c>
      <c r="CA141" s="68">
        <v>0</v>
      </c>
      <c r="CB141" s="68">
        <v>0</v>
      </c>
      <c r="CC141" s="68">
        <v>0</v>
      </c>
      <c r="CD141" s="68">
        <v>4692</v>
      </c>
      <c r="CE141" s="68">
        <v>1496</v>
      </c>
      <c r="CF141" s="68">
        <v>1568</v>
      </c>
      <c r="CG141" s="68">
        <v>30</v>
      </c>
      <c r="CH141" s="68">
        <v>8663.92</v>
      </c>
      <c r="CI141" s="114">
        <v>5.6775360419397121</v>
      </c>
      <c r="CJ141" s="116">
        <v>4.7499999999999994E-2</v>
      </c>
      <c r="CK141" s="116">
        <v>0.155</v>
      </c>
      <c r="CL141" s="116">
        <v>0.42</v>
      </c>
      <c r="CM141" s="116">
        <v>0</v>
      </c>
      <c r="CN141" s="116">
        <v>4.4999999999999998E-2</v>
      </c>
      <c r="CO141" s="116">
        <v>0.51249999999999996</v>
      </c>
      <c r="CP141" s="116">
        <v>0</v>
      </c>
      <c r="CQ141" s="68">
        <v>5</v>
      </c>
      <c r="CR141" s="68">
        <v>0</v>
      </c>
      <c r="CS141" s="68">
        <v>3</v>
      </c>
      <c r="CT141" s="68">
        <v>1</v>
      </c>
      <c r="CU141" s="68">
        <v>5</v>
      </c>
      <c r="CV141" s="68">
        <v>3</v>
      </c>
      <c r="CW141" s="68">
        <v>2</v>
      </c>
      <c r="CX141" s="68">
        <v>0</v>
      </c>
      <c r="CY141" s="68">
        <v>2</v>
      </c>
      <c r="CZ141" s="68">
        <v>0</v>
      </c>
      <c r="DA141" s="68">
        <v>0</v>
      </c>
      <c r="DB141" s="68">
        <v>1</v>
      </c>
      <c r="DC141" s="68">
        <v>5</v>
      </c>
      <c r="DD141" s="68">
        <v>0</v>
      </c>
      <c r="DE141" s="68">
        <v>0</v>
      </c>
      <c r="DF141" s="68">
        <v>0</v>
      </c>
      <c r="DG141" s="68">
        <v>0</v>
      </c>
      <c r="DH141" s="68">
        <v>0</v>
      </c>
      <c r="DI141" s="68">
        <v>1</v>
      </c>
      <c r="DJ141" s="68">
        <v>0</v>
      </c>
      <c r="DK141" s="68">
        <v>3</v>
      </c>
      <c r="DL141" s="68">
        <v>0</v>
      </c>
      <c r="DM141" s="68">
        <v>2</v>
      </c>
      <c r="DN141" s="68">
        <v>1</v>
      </c>
      <c r="DO141" s="68">
        <v>0</v>
      </c>
      <c r="DP141" s="68">
        <v>0</v>
      </c>
      <c r="DQ141" s="68">
        <v>5</v>
      </c>
      <c r="DR141" s="68">
        <v>5</v>
      </c>
      <c r="DS141" s="68">
        <v>11</v>
      </c>
      <c r="DT141" s="68">
        <v>7</v>
      </c>
      <c r="DU141" s="68">
        <v>0</v>
      </c>
      <c r="DV141" s="68">
        <v>7861</v>
      </c>
      <c r="DW141" s="68">
        <v>0</v>
      </c>
      <c r="DX141" s="68">
        <v>60000</v>
      </c>
      <c r="DY141" s="68">
        <v>0</v>
      </c>
      <c r="DZ141" s="68">
        <v>441</v>
      </c>
      <c r="EA141" s="68">
        <v>285560</v>
      </c>
      <c r="EB141" s="68">
        <v>5000</v>
      </c>
    </row>
    <row r="142" spans="1:132" s="67" customFormat="1">
      <c r="A142" s="68" t="s">
        <v>7</v>
      </c>
      <c r="B142" s="68">
        <v>4</v>
      </c>
      <c r="C142" s="68"/>
      <c r="D142" s="68"/>
      <c r="E142" s="68"/>
      <c r="F142" s="68"/>
      <c r="G142" s="68"/>
      <c r="H142" s="68"/>
      <c r="I142" s="68"/>
      <c r="J142" s="68"/>
      <c r="K142" s="68"/>
      <c r="L142" s="68"/>
      <c r="M142" s="68"/>
      <c r="N142" s="68"/>
      <c r="O142" s="68">
        <v>173</v>
      </c>
      <c r="P142" s="68">
        <v>1666</v>
      </c>
      <c r="Q142" s="68">
        <v>8</v>
      </c>
      <c r="R142" s="68">
        <v>85</v>
      </c>
      <c r="S142" s="68">
        <v>39</v>
      </c>
      <c r="T142" s="68">
        <v>17308</v>
      </c>
      <c r="U142" s="68">
        <v>130000</v>
      </c>
      <c r="V142" s="68">
        <v>10514</v>
      </c>
      <c r="W142" s="68">
        <v>1959</v>
      </c>
      <c r="X142" s="68">
        <v>275</v>
      </c>
      <c r="Y142" s="68">
        <v>20961</v>
      </c>
      <c r="Z142" s="68">
        <v>21376</v>
      </c>
      <c r="AA142" s="68">
        <v>0</v>
      </c>
      <c r="AB142" s="68">
        <v>1720484</v>
      </c>
      <c r="AC142" s="68">
        <v>120000</v>
      </c>
      <c r="AD142" s="68">
        <v>0</v>
      </c>
      <c r="AE142" s="68">
        <v>1</v>
      </c>
      <c r="AF142" s="68">
        <v>0</v>
      </c>
      <c r="AG142" s="68">
        <v>38</v>
      </c>
      <c r="AH142" s="68">
        <v>0</v>
      </c>
      <c r="AI142" s="68">
        <v>0</v>
      </c>
      <c r="AJ142" s="68">
        <v>40000</v>
      </c>
      <c r="AK142" s="68">
        <v>0</v>
      </c>
      <c r="AL142" s="68">
        <v>0</v>
      </c>
      <c r="AM142" s="68">
        <v>0</v>
      </c>
      <c r="AN142" s="68">
        <v>1680484</v>
      </c>
      <c r="AO142" s="68">
        <v>120000</v>
      </c>
      <c r="AP142" s="68">
        <v>0</v>
      </c>
      <c r="AQ142" s="68">
        <v>0</v>
      </c>
      <c r="AR142" s="68">
        <v>0</v>
      </c>
      <c r="AS142" s="68">
        <v>0</v>
      </c>
      <c r="AT142" s="68">
        <v>5</v>
      </c>
      <c r="AU142" s="68">
        <v>0</v>
      </c>
      <c r="AV142" s="68">
        <v>0</v>
      </c>
      <c r="AW142" s="68">
        <v>0</v>
      </c>
      <c r="AX142" s="68">
        <v>0</v>
      </c>
      <c r="AY142" s="68">
        <v>0</v>
      </c>
      <c r="AZ142" s="68">
        <v>0</v>
      </c>
      <c r="BA142" s="68">
        <v>0</v>
      </c>
      <c r="BB142" s="68">
        <v>366</v>
      </c>
      <c r="BC142" s="68">
        <v>0</v>
      </c>
      <c r="BD142" s="68">
        <v>3</v>
      </c>
      <c r="BE142" s="68">
        <v>0</v>
      </c>
      <c r="BF142" s="68">
        <v>0</v>
      </c>
      <c r="BG142" s="68">
        <v>0</v>
      </c>
      <c r="BH142" s="68">
        <v>0</v>
      </c>
      <c r="BI142" s="68">
        <v>0</v>
      </c>
      <c r="BJ142" s="68">
        <v>0</v>
      </c>
      <c r="BK142" s="68">
        <v>0</v>
      </c>
      <c r="BL142" s="68">
        <v>0</v>
      </c>
      <c r="BM142" s="68">
        <v>0</v>
      </c>
      <c r="BN142" s="68">
        <v>9</v>
      </c>
      <c r="BO142" s="68">
        <v>0</v>
      </c>
      <c r="BP142" s="68">
        <v>0</v>
      </c>
      <c r="BQ142" s="68">
        <v>0</v>
      </c>
      <c r="BR142" s="68">
        <v>0</v>
      </c>
      <c r="BS142" s="68">
        <v>0</v>
      </c>
      <c r="BT142" s="68">
        <v>0</v>
      </c>
      <c r="BU142" s="68">
        <v>0</v>
      </c>
      <c r="BV142" s="68">
        <v>0</v>
      </c>
      <c r="BW142" s="68">
        <v>0</v>
      </c>
      <c r="BX142" s="68">
        <v>0</v>
      </c>
      <c r="BY142" s="68">
        <v>0</v>
      </c>
      <c r="BZ142" s="68">
        <v>2</v>
      </c>
      <c r="CA142" s="68">
        <v>0</v>
      </c>
      <c r="CB142" s="68">
        <v>0</v>
      </c>
      <c r="CC142" s="68">
        <v>0</v>
      </c>
      <c r="CD142" s="68">
        <v>10886</v>
      </c>
      <c r="CE142" s="68">
        <v>3799</v>
      </c>
      <c r="CF142" s="68">
        <v>0</v>
      </c>
      <c r="CG142" s="68">
        <v>60</v>
      </c>
      <c r="CH142" s="68">
        <v>40635.620000000003</v>
      </c>
      <c r="CI142" s="114">
        <v>10.530090697071781</v>
      </c>
      <c r="CJ142" s="116">
        <v>0.25264705882352939</v>
      </c>
      <c r="CK142" s="116">
        <v>0.18990909090909092</v>
      </c>
      <c r="CL142" s="116">
        <v>0.25264705882352939</v>
      </c>
      <c r="CM142" s="116">
        <v>0.25264705882352939</v>
      </c>
      <c r="CN142" s="116">
        <v>0.25264705882352939</v>
      </c>
      <c r="CO142" s="116">
        <v>0.25264705882352939</v>
      </c>
      <c r="CP142" s="116">
        <v>0.25264705882352939</v>
      </c>
      <c r="CQ142" s="68">
        <v>3</v>
      </c>
      <c r="CR142" s="68">
        <v>1</v>
      </c>
      <c r="CS142" s="68">
        <v>1</v>
      </c>
      <c r="CT142" s="68">
        <v>1</v>
      </c>
      <c r="CU142" s="68">
        <v>2</v>
      </c>
      <c r="CV142" s="68">
        <v>1</v>
      </c>
      <c r="CW142" s="68">
        <v>0</v>
      </c>
      <c r="CX142" s="68">
        <v>0</v>
      </c>
      <c r="CY142" s="68">
        <v>1</v>
      </c>
      <c r="CZ142" s="68">
        <v>0</v>
      </c>
      <c r="DA142" s="68">
        <v>0</v>
      </c>
      <c r="DB142" s="68">
        <v>0</v>
      </c>
      <c r="DC142" s="68">
        <v>1</v>
      </c>
      <c r="DD142" s="68">
        <v>0</v>
      </c>
      <c r="DE142" s="68">
        <v>1</v>
      </c>
      <c r="DF142" s="68">
        <v>3</v>
      </c>
      <c r="DG142" s="68">
        <v>2</v>
      </c>
      <c r="DH142" s="68">
        <v>0</v>
      </c>
      <c r="DI142" s="68">
        <v>1</v>
      </c>
      <c r="DJ142" s="68">
        <v>2</v>
      </c>
      <c r="DK142" s="68">
        <v>4</v>
      </c>
      <c r="DL142" s="68">
        <v>0</v>
      </c>
      <c r="DM142" s="68">
        <v>1</v>
      </c>
      <c r="DN142" s="68">
        <v>1</v>
      </c>
      <c r="DO142" s="68">
        <v>0</v>
      </c>
      <c r="DP142" s="68">
        <v>0</v>
      </c>
      <c r="DQ142" s="68">
        <v>0</v>
      </c>
      <c r="DR142" s="68">
        <v>1</v>
      </c>
      <c r="DS142" s="68">
        <v>0</v>
      </c>
      <c r="DT142" s="68">
        <v>38</v>
      </c>
      <c r="DU142" s="68">
        <v>0</v>
      </c>
      <c r="DV142" s="68">
        <v>0</v>
      </c>
      <c r="DW142" s="68">
        <v>40000</v>
      </c>
      <c r="DX142" s="68">
        <v>0</v>
      </c>
      <c r="DY142" s="68">
        <v>0</v>
      </c>
      <c r="DZ142" s="68">
        <v>0</v>
      </c>
      <c r="EA142" s="68">
        <v>1680484</v>
      </c>
      <c r="EB142" s="68">
        <v>120000</v>
      </c>
    </row>
    <row r="143" spans="1:132" s="67" customFormat="1">
      <c r="A143" s="68" t="s">
        <v>9</v>
      </c>
      <c r="B143" s="68">
        <v>40</v>
      </c>
      <c r="C143" s="68"/>
      <c r="D143" s="68"/>
      <c r="E143" s="68"/>
      <c r="F143" s="68"/>
      <c r="G143" s="68"/>
      <c r="H143" s="68"/>
      <c r="I143" s="68"/>
      <c r="J143" s="68"/>
      <c r="K143" s="68"/>
      <c r="L143" s="68"/>
      <c r="M143" s="68"/>
      <c r="N143" s="68"/>
      <c r="O143" s="68">
        <v>1553</v>
      </c>
      <c r="P143" s="68">
        <v>13736</v>
      </c>
      <c r="Q143" s="68">
        <v>142</v>
      </c>
      <c r="R143" s="68">
        <v>124</v>
      </c>
      <c r="S143" s="68">
        <v>596</v>
      </c>
      <c r="T143" s="68">
        <v>36164</v>
      </c>
      <c r="U143" s="68">
        <v>233651</v>
      </c>
      <c r="V143" s="68">
        <v>77206</v>
      </c>
      <c r="W143" s="68">
        <v>54726</v>
      </c>
      <c r="X143" s="68">
        <v>18929</v>
      </c>
      <c r="Y143" s="68">
        <v>284471</v>
      </c>
      <c r="Z143" s="68">
        <v>7459</v>
      </c>
      <c r="AA143" s="68">
        <v>17872</v>
      </c>
      <c r="AB143" s="68">
        <v>110921</v>
      </c>
      <c r="AC143" s="68">
        <v>6206614</v>
      </c>
      <c r="AD143" s="68">
        <v>14</v>
      </c>
      <c r="AE143" s="68">
        <v>30</v>
      </c>
      <c r="AF143" s="68">
        <v>12</v>
      </c>
      <c r="AG143" s="68">
        <v>540</v>
      </c>
      <c r="AH143" s="68">
        <v>20540</v>
      </c>
      <c r="AI143" s="68">
        <v>267161</v>
      </c>
      <c r="AJ143" s="68">
        <v>0</v>
      </c>
      <c r="AK143" s="68">
        <v>4882800</v>
      </c>
      <c r="AL143" s="68">
        <v>15</v>
      </c>
      <c r="AM143" s="68">
        <v>456</v>
      </c>
      <c r="AN143" s="68">
        <v>90366</v>
      </c>
      <c r="AO143" s="68">
        <v>1056197</v>
      </c>
      <c r="AP143" s="68">
        <v>9991</v>
      </c>
      <c r="AQ143" s="68">
        <v>15</v>
      </c>
      <c r="AR143" s="68">
        <v>14</v>
      </c>
      <c r="AS143" s="68">
        <v>5</v>
      </c>
      <c r="AT143" s="68">
        <v>18</v>
      </c>
      <c r="AU143" s="68">
        <v>4</v>
      </c>
      <c r="AV143" s="68">
        <v>1162</v>
      </c>
      <c r="AW143" s="68">
        <v>121</v>
      </c>
      <c r="AX143" s="68">
        <v>0</v>
      </c>
      <c r="AY143" s="68">
        <v>407</v>
      </c>
      <c r="AZ143" s="68">
        <v>399</v>
      </c>
      <c r="BA143" s="68">
        <v>459</v>
      </c>
      <c r="BB143" s="68">
        <v>39</v>
      </c>
      <c r="BC143" s="68">
        <v>498</v>
      </c>
      <c r="BD143" s="68">
        <v>8919</v>
      </c>
      <c r="BE143" s="68">
        <v>72</v>
      </c>
      <c r="BF143" s="68">
        <v>0</v>
      </c>
      <c r="BG143" s="68">
        <v>0</v>
      </c>
      <c r="BH143" s="68">
        <v>1</v>
      </c>
      <c r="BI143" s="68">
        <v>2</v>
      </c>
      <c r="BJ143" s="68">
        <v>5</v>
      </c>
      <c r="BK143" s="68">
        <v>10</v>
      </c>
      <c r="BL143" s="68">
        <v>26</v>
      </c>
      <c r="BM143" s="68">
        <v>4</v>
      </c>
      <c r="BN143" s="68">
        <v>0</v>
      </c>
      <c r="BO143" s="68">
        <v>0</v>
      </c>
      <c r="BP143" s="68">
        <v>0</v>
      </c>
      <c r="BQ143" s="68">
        <v>0</v>
      </c>
      <c r="BR143" s="68">
        <v>0</v>
      </c>
      <c r="BS143" s="68">
        <v>0</v>
      </c>
      <c r="BT143" s="68">
        <v>0</v>
      </c>
      <c r="BU143" s="68">
        <v>0</v>
      </c>
      <c r="BV143" s="68">
        <v>0</v>
      </c>
      <c r="BW143" s="68">
        <v>0</v>
      </c>
      <c r="BX143" s="68">
        <v>0</v>
      </c>
      <c r="BY143" s="68">
        <v>2</v>
      </c>
      <c r="BZ143" s="68">
        <v>0</v>
      </c>
      <c r="CA143" s="68">
        <v>0</v>
      </c>
      <c r="CB143" s="68">
        <v>6</v>
      </c>
      <c r="CC143" s="68">
        <v>20</v>
      </c>
      <c r="CD143" s="68">
        <v>18748</v>
      </c>
      <c r="CE143" s="68">
        <v>8864</v>
      </c>
      <c r="CF143" s="68">
        <v>1793</v>
      </c>
      <c r="CG143" s="68">
        <v>1100</v>
      </c>
      <c r="CH143" s="68">
        <v>89160.29</v>
      </c>
      <c r="CI143" s="114">
        <v>8.9482426736250495</v>
      </c>
      <c r="CJ143" s="116">
        <v>0.25264705882352939</v>
      </c>
      <c r="CK143" s="116">
        <v>0.18990909090909092</v>
      </c>
      <c r="CL143" s="116">
        <v>0.40013636363636368</v>
      </c>
      <c r="CM143" s="116">
        <v>0.15300000000000002</v>
      </c>
      <c r="CN143" s="116">
        <v>0.17639999999999997</v>
      </c>
      <c r="CO143" s="116">
        <v>0.47709677419354851</v>
      </c>
      <c r="CP143" s="116">
        <v>0.35799999999999998</v>
      </c>
      <c r="CQ143" s="68">
        <v>22</v>
      </c>
      <c r="CR143" s="68">
        <v>4</v>
      </c>
      <c r="CS143" s="68">
        <v>11</v>
      </c>
      <c r="CT143" s="68">
        <v>7</v>
      </c>
      <c r="CU143" s="68">
        <v>19</v>
      </c>
      <c r="CV143" s="68">
        <v>6</v>
      </c>
      <c r="CW143" s="68">
        <v>5</v>
      </c>
      <c r="CX143" s="68">
        <v>1</v>
      </c>
      <c r="CY143" s="68">
        <v>7</v>
      </c>
      <c r="CZ143" s="68">
        <v>7</v>
      </c>
      <c r="DA143" s="68">
        <v>1</v>
      </c>
      <c r="DB143" s="68">
        <v>7</v>
      </c>
      <c r="DC143" s="68">
        <v>21</v>
      </c>
      <c r="DD143" s="68">
        <v>0</v>
      </c>
      <c r="DE143" s="68">
        <v>4</v>
      </c>
      <c r="DF143" s="68">
        <v>13</v>
      </c>
      <c r="DG143" s="68">
        <v>3</v>
      </c>
      <c r="DH143" s="68">
        <v>2</v>
      </c>
      <c r="DI143" s="68">
        <v>3</v>
      </c>
      <c r="DJ143" s="68">
        <v>4</v>
      </c>
      <c r="DK143" s="68">
        <v>17</v>
      </c>
      <c r="DL143" s="68">
        <v>0</v>
      </c>
      <c r="DM143" s="68">
        <v>9</v>
      </c>
      <c r="DN143" s="68">
        <v>3</v>
      </c>
      <c r="DO143" s="68">
        <v>0</v>
      </c>
      <c r="DP143" s="68">
        <v>0</v>
      </c>
      <c r="DQ143" s="68">
        <v>14</v>
      </c>
      <c r="DR143" s="68">
        <v>30</v>
      </c>
      <c r="DS143" s="68">
        <v>12</v>
      </c>
      <c r="DT143" s="68">
        <v>540</v>
      </c>
      <c r="DU143" s="68">
        <v>20540</v>
      </c>
      <c r="DV143" s="68">
        <v>267161</v>
      </c>
      <c r="DW143" s="68">
        <v>0</v>
      </c>
      <c r="DX143" s="68">
        <v>4882800</v>
      </c>
      <c r="DY143" s="68">
        <v>15</v>
      </c>
      <c r="DZ143" s="68">
        <v>456</v>
      </c>
      <c r="EA143" s="68">
        <v>90366</v>
      </c>
      <c r="EB143" s="68">
        <v>1056197</v>
      </c>
    </row>
    <row r="144" spans="1:132" s="67" customFormat="1">
      <c r="A144" s="68" t="s">
        <v>10</v>
      </c>
      <c r="B144" s="68">
        <v>43</v>
      </c>
      <c r="C144" s="68"/>
      <c r="D144" s="68"/>
      <c r="E144" s="68"/>
      <c r="F144" s="68"/>
      <c r="G144" s="68"/>
      <c r="H144" s="68"/>
      <c r="I144" s="68"/>
      <c r="J144" s="68"/>
      <c r="K144" s="68"/>
      <c r="L144" s="68"/>
      <c r="M144" s="68"/>
      <c r="N144" s="68"/>
      <c r="O144" s="68">
        <v>4324</v>
      </c>
      <c r="P144" s="68">
        <v>22125</v>
      </c>
      <c r="Q144" s="68">
        <v>273</v>
      </c>
      <c r="R144" s="68">
        <v>891</v>
      </c>
      <c r="S144" s="68">
        <v>4925</v>
      </c>
      <c r="T144" s="68">
        <v>234193</v>
      </c>
      <c r="U144" s="68">
        <v>1630904</v>
      </c>
      <c r="V144" s="68">
        <v>227487</v>
      </c>
      <c r="W144" s="68">
        <v>112495</v>
      </c>
      <c r="X144" s="68">
        <v>120367</v>
      </c>
      <c r="Y144" s="68">
        <v>227860</v>
      </c>
      <c r="Z144" s="68">
        <v>123327</v>
      </c>
      <c r="AA144" s="68">
        <v>537609</v>
      </c>
      <c r="AB144" s="68">
        <v>4189135.8</v>
      </c>
      <c r="AC144" s="68">
        <v>4615910</v>
      </c>
      <c r="AD144" s="68">
        <v>1933</v>
      </c>
      <c r="AE144" s="68">
        <v>82</v>
      </c>
      <c r="AF144" s="68">
        <v>81</v>
      </c>
      <c r="AG144" s="68">
        <v>2829</v>
      </c>
      <c r="AH144" s="68">
        <v>0</v>
      </c>
      <c r="AI144" s="68">
        <v>1272500</v>
      </c>
      <c r="AJ144" s="68">
        <v>40000</v>
      </c>
      <c r="AK144" s="68">
        <v>2562510</v>
      </c>
      <c r="AL144" s="68">
        <v>4183</v>
      </c>
      <c r="AM144" s="68">
        <v>10014</v>
      </c>
      <c r="AN144" s="68">
        <v>3867851.8</v>
      </c>
      <c r="AO144" s="68">
        <v>1047987</v>
      </c>
      <c r="AP144" s="68">
        <v>113</v>
      </c>
      <c r="AQ144" s="68">
        <v>14</v>
      </c>
      <c r="AR144" s="68">
        <v>14</v>
      </c>
      <c r="AS144" s="68">
        <v>39</v>
      </c>
      <c r="AT144" s="68">
        <v>967</v>
      </c>
      <c r="AU144" s="68">
        <v>194</v>
      </c>
      <c r="AV144" s="68">
        <v>2510</v>
      </c>
      <c r="AW144" s="68">
        <v>763</v>
      </c>
      <c r="AX144" s="68">
        <v>3534</v>
      </c>
      <c r="AY144" s="68">
        <v>34</v>
      </c>
      <c r="AZ144" s="68">
        <v>34</v>
      </c>
      <c r="BA144" s="68">
        <v>37</v>
      </c>
      <c r="BB144" s="68">
        <v>3494</v>
      </c>
      <c r="BC144" s="68">
        <v>686</v>
      </c>
      <c r="BD144" s="68">
        <v>15265</v>
      </c>
      <c r="BE144" s="68">
        <v>8351</v>
      </c>
      <c r="BF144" s="68">
        <v>55</v>
      </c>
      <c r="BG144" s="68">
        <v>9</v>
      </c>
      <c r="BH144" s="68">
        <v>9</v>
      </c>
      <c r="BI144" s="68">
        <v>9</v>
      </c>
      <c r="BJ144" s="68">
        <v>49</v>
      </c>
      <c r="BK144" s="68">
        <v>41</v>
      </c>
      <c r="BL144" s="68">
        <v>145</v>
      </c>
      <c r="BM144" s="68">
        <v>96</v>
      </c>
      <c r="BN144" s="68">
        <v>30</v>
      </c>
      <c r="BO144" s="68">
        <v>0</v>
      </c>
      <c r="BP144" s="68">
        <v>0</v>
      </c>
      <c r="BQ144" s="68">
        <v>0</v>
      </c>
      <c r="BR144" s="68">
        <v>0</v>
      </c>
      <c r="BS144" s="68">
        <v>0</v>
      </c>
      <c r="BT144" s="68">
        <v>159</v>
      </c>
      <c r="BU144" s="68">
        <v>0</v>
      </c>
      <c r="BV144" s="68">
        <v>8</v>
      </c>
      <c r="BW144" s="68">
        <v>2</v>
      </c>
      <c r="BX144" s="68">
        <v>2</v>
      </c>
      <c r="BY144" s="68">
        <v>2</v>
      </c>
      <c r="BZ144" s="68">
        <v>10</v>
      </c>
      <c r="CA144" s="68">
        <v>4</v>
      </c>
      <c r="CB144" s="68">
        <v>136</v>
      </c>
      <c r="CC144" s="68">
        <v>12</v>
      </c>
      <c r="CD144" s="68">
        <v>200505</v>
      </c>
      <c r="CE144" s="68">
        <v>88595</v>
      </c>
      <c r="CF144" s="68">
        <v>27085</v>
      </c>
      <c r="CG144" s="68">
        <v>15393</v>
      </c>
      <c r="CH144" s="68">
        <v>1397084.97</v>
      </c>
      <c r="CI144" s="114">
        <v>13.435059526099165</v>
      </c>
      <c r="CJ144" s="116">
        <v>0.18500000000000003</v>
      </c>
      <c r="CK144" s="116">
        <v>0.12995454545454546</v>
      </c>
      <c r="CL144" s="116">
        <v>0.45500000000000007</v>
      </c>
      <c r="CM144" s="116">
        <v>0.10500000000000001</v>
      </c>
      <c r="CN144" s="116">
        <v>0.21185185185185187</v>
      </c>
      <c r="CO144" s="116">
        <v>0.50212121212121208</v>
      </c>
      <c r="CP144" s="116">
        <v>7.045454545454545E-2</v>
      </c>
      <c r="CQ144" s="68">
        <v>29</v>
      </c>
      <c r="CR144" s="68">
        <v>9</v>
      </c>
      <c r="CS144" s="68">
        <v>20</v>
      </c>
      <c r="CT144" s="68">
        <v>9</v>
      </c>
      <c r="CU144" s="68">
        <v>25</v>
      </c>
      <c r="CV144" s="68">
        <v>11</v>
      </c>
      <c r="CW144" s="68">
        <v>6</v>
      </c>
      <c r="CX144" s="68">
        <v>7</v>
      </c>
      <c r="CY144" s="68">
        <v>6</v>
      </c>
      <c r="CZ144" s="68">
        <v>3</v>
      </c>
      <c r="DA144" s="68">
        <v>1</v>
      </c>
      <c r="DB144" s="68">
        <v>5</v>
      </c>
      <c r="DC144" s="68">
        <v>22</v>
      </c>
      <c r="DD144" s="68">
        <v>2</v>
      </c>
      <c r="DE144" s="68">
        <v>3</v>
      </c>
      <c r="DF144" s="68">
        <v>10</v>
      </c>
      <c r="DG144" s="68">
        <v>4</v>
      </c>
      <c r="DH144" s="68">
        <v>5</v>
      </c>
      <c r="DI144" s="68">
        <v>3</v>
      </c>
      <c r="DJ144" s="68">
        <v>5</v>
      </c>
      <c r="DK144" s="68">
        <v>20</v>
      </c>
      <c r="DL144" s="68">
        <v>2</v>
      </c>
      <c r="DM144" s="68">
        <v>13</v>
      </c>
      <c r="DN144" s="68">
        <v>1</v>
      </c>
      <c r="DO144" s="68">
        <v>0</v>
      </c>
      <c r="DP144" s="68">
        <v>0</v>
      </c>
      <c r="DQ144" s="68">
        <v>1933</v>
      </c>
      <c r="DR144" s="68">
        <v>82</v>
      </c>
      <c r="DS144" s="68">
        <v>81</v>
      </c>
      <c r="DT144" s="68">
        <v>2829</v>
      </c>
      <c r="DU144" s="68">
        <v>0</v>
      </c>
      <c r="DV144" s="68">
        <v>1272500</v>
      </c>
      <c r="DW144" s="68">
        <v>40000</v>
      </c>
      <c r="DX144" s="68">
        <v>2562510</v>
      </c>
      <c r="DY144" s="68">
        <v>4183</v>
      </c>
      <c r="DZ144" s="68">
        <v>10014</v>
      </c>
      <c r="EA144" s="68">
        <v>3867851.8</v>
      </c>
      <c r="EB144" s="68">
        <v>1047987</v>
      </c>
    </row>
    <row r="145" spans="1:132" s="67" customFormat="1">
      <c r="A145" s="68" t="s">
        <v>11</v>
      </c>
      <c r="B145" s="68">
        <v>10</v>
      </c>
      <c r="C145" s="68"/>
      <c r="D145" s="68"/>
      <c r="E145" s="68"/>
      <c r="F145" s="68"/>
      <c r="G145" s="68"/>
      <c r="H145" s="68"/>
      <c r="I145" s="68"/>
      <c r="J145" s="68"/>
      <c r="K145" s="68"/>
      <c r="L145" s="68"/>
      <c r="M145" s="68"/>
      <c r="N145" s="68"/>
      <c r="O145" s="68">
        <v>1838</v>
      </c>
      <c r="P145" s="68">
        <v>23489</v>
      </c>
      <c r="Q145" s="68">
        <v>91</v>
      </c>
      <c r="R145" s="68">
        <v>370</v>
      </c>
      <c r="S145" s="68">
        <v>72305</v>
      </c>
      <c r="T145" s="68">
        <v>449428</v>
      </c>
      <c r="U145" s="68">
        <v>102988</v>
      </c>
      <c r="V145" s="68">
        <v>239183</v>
      </c>
      <c r="W145" s="68">
        <v>146132</v>
      </c>
      <c r="X145" s="68">
        <v>52388</v>
      </c>
      <c r="Y145" s="68">
        <v>1100000</v>
      </c>
      <c r="Z145" s="68">
        <v>37636</v>
      </c>
      <c r="AA145" s="68">
        <v>93016</v>
      </c>
      <c r="AB145" s="68">
        <v>14704103</v>
      </c>
      <c r="AC145" s="68">
        <v>33568528</v>
      </c>
      <c r="AD145" s="68">
        <v>21</v>
      </c>
      <c r="AE145" s="68">
        <v>182</v>
      </c>
      <c r="AF145" s="68">
        <v>5</v>
      </c>
      <c r="AG145" s="68">
        <v>72102</v>
      </c>
      <c r="AH145" s="68">
        <v>1587400</v>
      </c>
      <c r="AI145" s="68">
        <v>14728428</v>
      </c>
      <c r="AJ145" s="68">
        <v>6852592</v>
      </c>
      <c r="AK145" s="68">
        <v>14892000</v>
      </c>
      <c r="AL145" s="68">
        <v>169</v>
      </c>
      <c r="AM145" s="68">
        <v>0</v>
      </c>
      <c r="AN145" s="68">
        <v>8764111</v>
      </c>
      <c r="AO145" s="68">
        <v>1448100</v>
      </c>
      <c r="AP145" s="68">
        <v>15</v>
      </c>
      <c r="AQ145" s="68">
        <v>13</v>
      </c>
      <c r="AR145" s="68">
        <v>2</v>
      </c>
      <c r="AS145" s="68">
        <v>17</v>
      </c>
      <c r="AT145" s="68">
        <v>934</v>
      </c>
      <c r="AU145" s="68">
        <v>396</v>
      </c>
      <c r="AV145" s="68">
        <v>1529</v>
      </c>
      <c r="AW145" s="68">
        <v>24</v>
      </c>
      <c r="AX145" s="68">
        <v>0</v>
      </c>
      <c r="AY145" s="68">
        <v>112</v>
      </c>
      <c r="AZ145" s="68">
        <v>0</v>
      </c>
      <c r="BA145" s="68">
        <v>0</v>
      </c>
      <c r="BB145" s="68">
        <v>7298</v>
      </c>
      <c r="BC145" s="68">
        <v>0</v>
      </c>
      <c r="BD145" s="68">
        <v>1455</v>
      </c>
      <c r="BE145" s="68">
        <v>0</v>
      </c>
      <c r="BF145" s="68">
        <v>0</v>
      </c>
      <c r="BG145" s="68">
        <v>0</v>
      </c>
      <c r="BH145" s="68">
        <v>0</v>
      </c>
      <c r="BI145" s="68">
        <v>0</v>
      </c>
      <c r="BJ145" s="68">
        <v>0</v>
      </c>
      <c r="BK145" s="68">
        <v>0</v>
      </c>
      <c r="BL145" s="68">
        <v>0</v>
      </c>
      <c r="BM145" s="68">
        <v>0</v>
      </c>
      <c r="BN145" s="68">
        <v>0</v>
      </c>
      <c r="BO145" s="68">
        <v>0</v>
      </c>
      <c r="BP145" s="68">
        <v>0</v>
      </c>
      <c r="BQ145" s="68">
        <v>0</v>
      </c>
      <c r="BR145" s="68">
        <v>0</v>
      </c>
      <c r="BS145" s="68">
        <v>0</v>
      </c>
      <c r="BT145" s="68">
        <v>0</v>
      </c>
      <c r="BU145" s="68">
        <v>0</v>
      </c>
      <c r="BV145" s="68">
        <v>1</v>
      </c>
      <c r="BW145" s="68">
        <v>0</v>
      </c>
      <c r="BX145" s="68">
        <v>0</v>
      </c>
      <c r="BY145" s="68">
        <v>1</v>
      </c>
      <c r="BZ145" s="68">
        <v>77</v>
      </c>
      <c r="CA145" s="68">
        <v>0</v>
      </c>
      <c r="CB145" s="68">
        <v>129</v>
      </c>
      <c r="CC145" s="68">
        <v>2</v>
      </c>
      <c r="CD145" s="68">
        <v>820023</v>
      </c>
      <c r="CE145" s="68">
        <v>467241</v>
      </c>
      <c r="CF145" s="68">
        <v>64718</v>
      </c>
      <c r="CG145" s="68">
        <v>96186</v>
      </c>
      <c r="CH145" s="68">
        <v>12527329.720000001</v>
      </c>
      <c r="CI145" s="114">
        <v>22.234166484744254</v>
      </c>
      <c r="CJ145" s="116">
        <v>0.152</v>
      </c>
      <c r="CK145" s="116">
        <v>6.6250000000000003E-2</v>
      </c>
      <c r="CL145" s="116">
        <v>0.42375000000000002</v>
      </c>
      <c r="CM145" s="116">
        <v>0.10000000000000002</v>
      </c>
      <c r="CN145" s="116">
        <v>0.1785714285714286</v>
      </c>
      <c r="CO145" s="116">
        <v>0.378</v>
      </c>
      <c r="CP145" s="116">
        <v>6.5000000000000002E-2</v>
      </c>
      <c r="CQ145" s="68">
        <v>6</v>
      </c>
      <c r="CR145" s="68">
        <v>1</v>
      </c>
      <c r="CS145" s="68">
        <v>5</v>
      </c>
      <c r="CT145" s="68">
        <v>2</v>
      </c>
      <c r="CU145" s="68">
        <v>5</v>
      </c>
      <c r="CV145" s="68">
        <v>1</v>
      </c>
      <c r="CW145" s="68">
        <v>1</v>
      </c>
      <c r="CX145" s="68">
        <v>0</v>
      </c>
      <c r="CY145" s="68">
        <v>2</v>
      </c>
      <c r="CZ145" s="68">
        <v>2</v>
      </c>
      <c r="DA145" s="68">
        <v>0</v>
      </c>
      <c r="DB145" s="68">
        <v>1</v>
      </c>
      <c r="DC145" s="68">
        <v>7</v>
      </c>
      <c r="DD145" s="68">
        <v>0</v>
      </c>
      <c r="DE145" s="68">
        <v>1</v>
      </c>
      <c r="DF145" s="68">
        <v>2</v>
      </c>
      <c r="DG145" s="68">
        <v>1</v>
      </c>
      <c r="DH145" s="68">
        <v>1</v>
      </c>
      <c r="DI145" s="68">
        <v>2</v>
      </c>
      <c r="DJ145" s="68">
        <v>2</v>
      </c>
      <c r="DK145" s="68">
        <v>5</v>
      </c>
      <c r="DL145" s="68">
        <v>0</v>
      </c>
      <c r="DM145" s="68">
        <v>3</v>
      </c>
      <c r="DN145" s="68">
        <v>0</v>
      </c>
      <c r="DO145" s="68">
        <v>0</v>
      </c>
      <c r="DP145" s="68">
        <v>0</v>
      </c>
      <c r="DQ145" s="68">
        <v>21</v>
      </c>
      <c r="DR145" s="68">
        <v>182</v>
      </c>
      <c r="DS145" s="68">
        <v>5</v>
      </c>
      <c r="DT145" s="68">
        <v>72102</v>
      </c>
      <c r="DU145" s="68">
        <v>1587400</v>
      </c>
      <c r="DV145" s="68">
        <v>14728428</v>
      </c>
      <c r="DW145" s="68">
        <v>6852592</v>
      </c>
      <c r="DX145" s="68">
        <v>14892000</v>
      </c>
      <c r="DY145" s="68">
        <v>169</v>
      </c>
      <c r="DZ145" s="68">
        <v>0</v>
      </c>
      <c r="EA145" s="68">
        <v>8764111</v>
      </c>
      <c r="EB145" s="68">
        <v>1448100</v>
      </c>
    </row>
    <row r="146" spans="1:132" s="112" customFormat="1">
      <c r="A146" s="103"/>
      <c r="B146" s="103"/>
      <c r="C146" s="103"/>
      <c r="D146" s="103"/>
      <c r="E146" s="103"/>
      <c r="F146" s="103"/>
      <c r="G146" s="103"/>
      <c r="H146" s="103"/>
      <c r="I146" s="103"/>
      <c r="J146" s="103"/>
      <c r="K146" s="103"/>
      <c r="L146" s="103"/>
      <c r="M146" s="103"/>
      <c r="N146" s="103"/>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103"/>
      <c r="AQ146" s="103"/>
      <c r="AR146" s="103"/>
      <c r="AS146" s="103"/>
      <c r="AT146" s="103"/>
      <c r="AU146" s="103"/>
      <c r="AV146" s="103"/>
      <c r="AW146" s="103"/>
      <c r="AX146" s="103"/>
      <c r="AY146" s="103"/>
      <c r="AZ146" s="103"/>
      <c r="BA146" s="103"/>
      <c r="BB146" s="103"/>
      <c r="BC146" s="103"/>
      <c r="BD146" s="103"/>
      <c r="BE146" s="103"/>
      <c r="BF146" s="103"/>
      <c r="BG146" s="103"/>
      <c r="BH146" s="103"/>
      <c r="BI146" s="103"/>
      <c r="BJ146" s="103"/>
      <c r="BK146" s="103"/>
      <c r="BL146" s="103"/>
      <c r="BM146" s="103"/>
      <c r="BN146" s="103"/>
      <c r="BO146" s="103"/>
      <c r="BP146" s="103"/>
      <c r="BQ146" s="103"/>
      <c r="BR146" s="103"/>
      <c r="BS146" s="103"/>
      <c r="BT146" s="103"/>
      <c r="BU146" s="103"/>
      <c r="BV146" s="103"/>
      <c r="BW146" s="103"/>
      <c r="BX146" s="103"/>
      <c r="BY146" s="103"/>
      <c r="BZ146" s="103"/>
      <c r="CA146" s="103"/>
      <c r="CB146" s="103"/>
      <c r="CC146" s="103"/>
      <c r="CD146" s="68"/>
      <c r="CE146" s="68"/>
      <c r="CF146" s="68"/>
      <c r="CG146" s="68"/>
      <c r="CH146" s="68"/>
      <c r="CI146" s="108"/>
      <c r="CJ146" s="103"/>
      <c r="CK146" s="103"/>
      <c r="CL146" s="103"/>
      <c r="CM146" s="103"/>
      <c r="CN146" s="103"/>
      <c r="CO146" s="103"/>
      <c r="CP146" s="103"/>
      <c r="CQ146" s="103"/>
      <c r="CR146" s="103"/>
      <c r="CS146" s="103"/>
      <c r="CT146" s="103"/>
      <c r="CU146" s="103"/>
      <c r="CV146" s="103"/>
      <c r="CW146" s="103"/>
      <c r="CX146" s="103"/>
      <c r="CY146" s="103"/>
      <c r="CZ146" s="103"/>
      <c r="DA146" s="103"/>
      <c r="DB146" s="103"/>
      <c r="DC146" s="103"/>
      <c r="DD146" s="103"/>
      <c r="DE146" s="103"/>
      <c r="DF146" s="103"/>
      <c r="DG146" s="103"/>
      <c r="DH146" s="103"/>
      <c r="DI146" s="103"/>
      <c r="DJ146" s="103"/>
      <c r="DK146" s="103"/>
      <c r="DL146" s="103"/>
      <c r="DM146" s="103"/>
      <c r="DN146" s="103"/>
      <c r="DO146" s="103"/>
      <c r="DP146" s="103"/>
      <c r="DQ146" s="103"/>
      <c r="DR146" s="103"/>
      <c r="DS146" s="103"/>
      <c r="DT146" s="103"/>
      <c r="DU146" s="103"/>
      <c r="DV146" s="103"/>
      <c r="DW146" s="103"/>
      <c r="DX146" s="103"/>
      <c r="DY146" s="103"/>
      <c r="DZ146" s="103"/>
      <c r="EA146" s="103"/>
      <c r="EB146" s="103"/>
    </row>
    <row r="147" spans="1:132" s="112" customFormat="1">
      <c r="A147" s="113"/>
      <c r="B147" s="103" t="s">
        <v>192</v>
      </c>
      <c r="C147" s="103"/>
      <c r="D147" s="103"/>
      <c r="E147" s="103"/>
      <c r="F147" s="103"/>
      <c r="G147" s="103"/>
      <c r="H147" s="103"/>
      <c r="I147" s="103"/>
      <c r="J147" s="103"/>
      <c r="K147" s="103"/>
      <c r="L147" s="103"/>
      <c r="M147" s="103"/>
      <c r="N147" s="103"/>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103"/>
      <c r="AQ147" s="103"/>
      <c r="AR147" s="103"/>
      <c r="AS147" s="103"/>
      <c r="AT147" s="103"/>
      <c r="AU147" s="103"/>
      <c r="AV147" s="103"/>
      <c r="AW147" s="103"/>
      <c r="AX147" s="103"/>
      <c r="AY147" s="103"/>
      <c r="AZ147" s="103"/>
      <c r="BA147" s="103"/>
      <c r="BB147" s="103"/>
      <c r="BC147" s="103"/>
      <c r="BD147" s="103"/>
      <c r="BE147" s="103"/>
      <c r="BF147" s="103"/>
      <c r="BG147" s="103"/>
      <c r="BH147" s="103"/>
      <c r="BI147" s="103"/>
      <c r="BJ147" s="103"/>
      <c r="BK147" s="103"/>
      <c r="BL147" s="103"/>
      <c r="BM147" s="103"/>
      <c r="BN147" s="103"/>
      <c r="BO147" s="103"/>
      <c r="BP147" s="103"/>
      <c r="BQ147" s="103"/>
      <c r="BR147" s="103"/>
      <c r="BS147" s="103"/>
      <c r="BT147" s="103"/>
      <c r="BU147" s="103"/>
      <c r="BV147" s="103"/>
      <c r="BW147" s="103"/>
      <c r="BX147" s="103"/>
      <c r="BY147" s="103"/>
      <c r="BZ147" s="103"/>
      <c r="CA147" s="103"/>
      <c r="CB147" s="103"/>
      <c r="CC147" s="103"/>
      <c r="CD147" s="68"/>
      <c r="CE147" s="68"/>
      <c r="CF147" s="68"/>
      <c r="CG147" s="68"/>
      <c r="CH147" s="68"/>
      <c r="CI147" s="108"/>
      <c r="CJ147" s="103"/>
      <c r="CK147" s="103"/>
      <c r="CL147" s="103"/>
      <c r="CM147" s="103"/>
      <c r="CN147" s="103"/>
      <c r="CO147" s="103"/>
      <c r="CP147" s="103"/>
      <c r="CQ147" s="103"/>
      <c r="CR147" s="103"/>
      <c r="CS147" s="103"/>
      <c r="CT147" s="103"/>
      <c r="CU147" s="103"/>
      <c r="CV147" s="103"/>
      <c r="CW147" s="103"/>
      <c r="CX147" s="103"/>
      <c r="CY147" s="103"/>
      <c r="CZ147" s="103"/>
      <c r="DA147" s="103"/>
      <c r="DB147" s="103"/>
      <c r="DC147" s="103"/>
      <c r="DD147" s="103"/>
      <c r="DE147" s="103"/>
      <c r="DF147" s="103"/>
      <c r="DG147" s="103"/>
      <c r="DH147" s="103"/>
      <c r="DI147" s="103"/>
      <c r="DJ147" s="103"/>
      <c r="DK147" s="103"/>
      <c r="DL147" s="103"/>
      <c r="DM147" s="103"/>
      <c r="DN147" s="103"/>
      <c r="DO147" s="103"/>
      <c r="DP147" s="103"/>
      <c r="DQ147" s="103"/>
      <c r="DR147" s="103"/>
      <c r="DS147" s="103"/>
      <c r="DT147" s="103"/>
      <c r="DU147" s="103"/>
      <c r="DV147" s="103"/>
      <c r="DW147" s="103"/>
      <c r="DX147" s="103"/>
      <c r="DY147" s="103"/>
      <c r="DZ147" s="103"/>
      <c r="EA147" s="103"/>
      <c r="EB147" s="103"/>
    </row>
    <row r="148" spans="1:132">
      <c r="A148" s="118"/>
      <c r="B148" s="103" t="s">
        <v>193</v>
      </c>
    </row>
    <row r="149" spans="1:132">
      <c r="CI149" s="119"/>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Q63"/>
  <sheetViews>
    <sheetView topLeftCell="B1" zoomScale="90" zoomScaleNormal="90" workbookViewId="0">
      <pane ySplit="6" topLeftCell="A31" activePane="bottomLeft" state="frozen"/>
      <selection pane="bottomLeft" activeCell="D58" sqref="D58"/>
      <selection activeCell="D5" sqref="D5"/>
    </sheetView>
  </sheetViews>
  <sheetFormatPr defaultRowHeight="14.25" zeroHeight="1"/>
  <cols>
    <col min="1" max="1" width="5.42578125" style="132" customWidth="1"/>
    <col min="2" max="2" width="36.28515625" style="132" customWidth="1"/>
    <col min="3" max="3" width="23.42578125" style="132" customWidth="1"/>
    <col min="4" max="4" width="17.85546875" style="132" customWidth="1"/>
    <col min="5" max="5" width="23" style="132" customWidth="1"/>
    <col min="6" max="6" width="19" style="132" customWidth="1"/>
    <col min="7" max="9" width="20.5703125" style="132" customWidth="1"/>
    <col min="10" max="15" width="22.85546875" style="132" customWidth="1"/>
    <col min="16" max="17" width="11.85546875" style="132" customWidth="1"/>
    <col min="18" max="16384" width="9.140625" style="132"/>
  </cols>
  <sheetData>
    <row r="1" spans="1:43" s="122" customFormat="1" ht="20.25" customHeight="1">
      <c r="A1" s="120"/>
      <c r="B1" s="121" t="s">
        <v>194</v>
      </c>
      <c r="C1" s="120"/>
      <c r="D1" s="120"/>
      <c r="E1" s="120"/>
      <c r="F1" s="120"/>
      <c r="G1" s="120"/>
      <c r="H1" s="120"/>
      <c r="I1" s="120"/>
      <c r="J1" s="120"/>
      <c r="K1" s="120"/>
      <c r="L1" s="120"/>
      <c r="M1" s="120"/>
      <c r="N1" s="120"/>
      <c r="O1" s="120"/>
      <c r="AQ1" s="123"/>
    </row>
    <row r="2" spans="1:43" s="122" customFormat="1" ht="20.25" customHeight="1">
      <c r="A2" s="120"/>
      <c r="B2" s="121" t="s">
        <v>195</v>
      </c>
      <c r="C2" s="120"/>
      <c r="D2" s="120"/>
      <c r="E2" s="120"/>
      <c r="F2" s="120"/>
      <c r="G2" s="120"/>
      <c r="H2" s="120"/>
      <c r="I2" s="120"/>
      <c r="J2" s="120"/>
      <c r="K2" s="120"/>
      <c r="L2" s="120"/>
      <c r="M2" s="120"/>
      <c r="N2" s="120"/>
      <c r="O2" s="120"/>
      <c r="AQ2" s="123"/>
    </row>
    <row r="3" spans="1:43" s="122" customFormat="1" ht="12" customHeight="1" thickBot="1">
      <c r="A3" s="120"/>
      <c r="B3" s="124"/>
      <c r="C3" s="120"/>
      <c r="D3" s="120"/>
      <c r="E3" s="120"/>
      <c r="F3" s="120"/>
      <c r="G3" s="120"/>
      <c r="H3" s="120"/>
      <c r="I3" s="120"/>
      <c r="J3" s="120"/>
      <c r="K3" s="120"/>
      <c r="L3" s="120"/>
      <c r="M3" s="120"/>
      <c r="N3" s="120"/>
      <c r="O3" s="120"/>
      <c r="AQ3" s="123"/>
    </row>
    <row r="4" spans="1:43" s="122" customFormat="1" ht="17.25" customHeight="1" thickBot="1">
      <c r="A4" s="120"/>
      <c r="B4" s="359" t="s">
        <v>13</v>
      </c>
      <c r="C4" s="356"/>
      <c r="D4" s="120"/>
      <c r="E4" s="120"/>
      <c r="F4" s="120"/>
      <c r="G4" s="120"/>
      <c r="H4" s="120"/>
      <c r="I4" s="120"/>
      <c r="J4" s="120"/>
      <c r="K4" s="120"/>
      <c r="L4" s="120"/>
      <c r="M4" s="120"/>
      <c r="N4" s="120"/>
      <c r="O4" s="120"/>
    </row>
    <row r="5" spans="1:43" s="122" customFormat="1" ht="15" customHeight="1">
      <c r="A5" s="120"/>
      <c r="B5" s="125" t="s">
        <v>173</v>
      </c>
      <c r="C5" s="120"/>
      <c r="D5" s="120"/>
      <c r="E5" s="120"/>
      <c r="F5" s="120"/>
      <c r="G5" s="120"/>
      <c r="H5" s="120"/>
      <c r="I5" s="120"/>
      <c r="J5" s="120"/>
      <c r="K5" s="120"/>
      <c r="L5" s="120"/>
      <c r="M5" s="120"/>
      <c r="N5" s="120"/>
      <c r="O5" s="126"/>
    </row>
    <row r="6" spans="1:43" s="130" customFormat="1" ht="15" customHeight="1">
      <c r="A6" s="127"/>
      <c r="B6" s="128"/>
      <c r="C6" s="128"/>
      <c r="D6" s="128"/>
      <c r="E6" s="128"/>
      <c r="F6" s="128"/>
      <c r="G6" s="128"/>
      <c r="H6" s="128"/>
      <c r="I6" s="128"/>
      <c r="J6" s="129"/>
      <c r="K6" s="129"/>
      <c r="L6" s="129"/>
      <c r="M6" s="129"/>
      <c r="N6" s="129"/>
      <c r="O6" s="129"/>
    </row>
    <row r="7" spans="1:43" s="134" customFormat="1" ht="15" customHeight="1">
      <c r="A7" s="131"/>
      <c r="B7" s="132"/>
      <c r="C7" s="132"/>
      <c r="D7" s="132"/>
      <c r="E7" s="132"/>
      <c r="F7" s="132"/>
      <c r="G7" s="132"/>
      <c r="H7" s="132"/>
      <c r="I7" s="132"/>
      <c r="J7" s="133"/>
      <c r="K7" s="133"/>
      <c r="M7" s="133"/>
      <c r="N7" s="133"/>
      <c r="O7" s="133"/>
    </row>
    <row r="8" spans="1:43" s="130" customFormat="1" ht="15" customHeight="1">
      <c r="A8" s="133"/>
      <c r="B8" s="127" t="s">
        <v>196</v>
      </c>
      <c r="C8" s="357" t="s">
        <v>110</v>
      </c>
      <c r="D8" s="349">
        <v>97</v>
      </c>
      <c r="E8" s="331" t="s">
        <v>111</v>
      </c>
      <c r="F8" s="136">
        <f>VLOOKUP($B$4,'2019A'!$A$120:$B$131,2,FALSE)</f>
        <v>97</v>
      </c>
      <c r="G8" s="129"/>
      <c r="H8" s="137" t="s">
        <v>112</v>
      </c>
      <c r="I8" s="138">
        <f>VLOOKUP($B$4,'2019A'!$A$134:$B$146,2,FALSE)</f>
        <v>93</v>
      </c>
      <c r="J8" s="137"/>
      <c r="K8" s="129"/>
      <c r="N8" s="133"/>
    </row>
    <row r="9" spans="1:43" s="130" customFormat="1" ht="15" customHeight="1">
      <c r="A9" s="133"/>
      <c r="B9" s="127"/>
      <c r="C9" s="358"/>
      <c r="D9" s="350"/>
      <c r="E9" s="137"/>
      <c r="F9" s="129"/>
      <c r="G9" s="129"/>
      <c r="H9" s="139" t="s">
        <v>115</v>
      </c>
      <c r="I9" s="129"/>
      <c r="J9" s="137" t="s">
        <v>116</v>
      </c>
      <c r="K9" s="129"/>
      <c r="L9" s="140"/>
      <c r="N9" s="141"/>
    </row>
    <row r="10" spans="1:43" s="133" customFormat="1" ht="20.25" customHeight="1">
      <c r="B10" s="142"/>
      <c r="N10" s="132"/>
      <c r="O10" s="132"/>
    </row>
    <row r="11" spans="1:43" s="143" customFormat="1" ht="30.75" customHeight="1">
      <c r="B11" s="301"/>
      <c r="C11" s="313" t="s">
        <v>197</v>
      </c>
      <c r="D11" s="313" t="s">
        <v>198</v>
      </c>
      <c r="E11" s="144" t="s">
        <v>197</v>
      </c>
      <c r="F11" s="144" t="s">
        <v>199</v>
      </c>
      <c r="H11" s="313" t="s">
        <v>197</v>
      </c>
      <c r="I11" s="330" t="s">
        <v>198</v>
      </c>
      <c r="J11" s="144" t="s">
        <v>197</v>
      </c>
      <c r="K11" s="144" t="s">
        <v>198</v>
      </c>
      <c r="M11" s="145"/>
      <c r="N11" s="145"/>
    </row>
    <row r="12" spans="1:43" s="133" customFormat="1" ht="15" customHeight="1">
      <c r="B12" s="302" t="s">
        <v>200</v>
      </c>
      <c r="C12" s="314">
        <v>7753</v>
      </c>
      <c r="D12" s="314">
        <v>2689517</v>
      </c>
      <c r="E12" s="146">
        <f>VLOOKUP($B$4,'2019A'!$120:$131,15,FALSE)</f>
        <v>7753</v>
      </c>
      <c r="F12" s="146">
        <f t="array" ref="F12">SUM(VLOOKUP($B$4,'2019A'!$A$120:$LD$131,{20,21},FALSE))</f>
        <v>2689517</v>
      </c>
      <c r="H12" s="314">
        <f>VLOOKUP($B$4,'2018A'!$134:$146,15,FALSE)</f>
        <v>8608</v>
      </c>
      <c r="I12" s="314">
        <f t="array" ref="I12">SUM(VLOOKUP($B$4,'2018A'!$A$134:$LD$146,{20,21},FALSE))</f>
        <v>2595367</v>
      </c>
      <c r="J12" s="146">
        <f>VLOOKUP($B$4,'2019A'!$134:$146,15,FALSE)</f>
        <v>7715</v>
      </c>
      <c r="K12" s="146">
        <f t="array" ref="K12">SUM(VLOOKUP($B$4,'2019A'!$A$134:$LD$146,{20,21},FALSE))</f>
        <v>2687328</v>
      </c>
      <c r="L12" s="147"/>
      <c r="M12" s="140"/>
      <c r="N12" s="140"/>
    </row>
    <row r="13" spans="1:43" s="133" customFormat="1" ht="15" customHeight="1">
      <c r="B13" s="302" t="s">
        <v>201</v>
      </c>
      <c r="C13" s="314">
        <v>59634</v>
      </c>
      <c r="D13" s="314">
        <v>869510</v>
      </c>
      <c r="E13" s="146">
        <f>VLOOKUP($B$4,'2019A'!$120:$131,16,FALSE)</f>
        <v>59634</v>
      </c>
      <c r="F13" s="146">
        <f t="array" ref="F13">SUM(VLOOKUP($B$4,'2019A'!$A$120:$LD$131,{22,23},FALSE))</f>
        <v>869510</v>
      </c>
      <c r="H13" s="314">
        <f>VLOOKUP($B$4,'2018A'!$134:$146,16,FALSE)</f>
        <v>58087</v>
      </c>
      <c r="I13" s="314">
        <f t="array" ref="I13">SUM(VLOOKUP($B$4,'2018A'!$A$134:$LD$146,{22,23},FALSE))</f>
        <v>780323</v>
      </c>
      <c r="J13" s="146">
        <f>VLOOKUP($B$4,'2019A'!$134:$146,16,FALSE)</f>
        <v>59350</v>
      </c>
      <c r="K13" s="146">
        <f t="array" ref="K13">SUM(VLOOKUP($B$4,'2019A'!$A$134:$LD$146,{22,23},FALSE))</f>
        <v>857229</v>
      </c>
      <c r="L13" s="147"/>
      <c r="M13" s="140"/>
      <c r="N13" s="140"/>
    </row>
    <row r="14" spans="1:43" s="133" customFormat="1" ht="14.25" customHeight="1">
      <c r="B14" s="302" t="s">
        <v>202</v>
      </c>
      <c r="C14" s="314">
        <v>513</v>
      </c>
      <c r="D14" s="314">
        <v>1809265</v>
      </c>
      <c r="E14" s="146">
        <f>VLOOKUP($B$4,'2019A'!$120:$131,17,FALSE)</f>
        <v>513</v>
      </c>
      <c r="F14" s="146">
        <f t="array" ref="F14">SUM(VLOOKUP($B$4,'2019A'!$A$120:$LD$131,{24,25},FALSE))</f>
        <v>1809265</v>
      </c>
      <c r="H14" s="314">
        <f>VLOOKUP($B$4,'2018A'!$134:$146,17,FALSE)</f>
        <v>588</v>
      </c>
      <c r="I14" s="314">
        <f t="array" ref="I14">SUM(VLOOKUP($B$4,'2018A'!$A$134:$LD$146,{24,25},FALSE))</f>
        <v>1613866</v>
      </c>
      <c r="J14" s="146">
        <f>VLOOKUP($B$4,'2019A'!$134:$146,17,FALSE)</f>
        <v>506</v>
      </c>
      <c r="K14" s="146">
        <f t="array" ref="K14">SUM(VLOOKUP($B$4,'2019A'!$A$134:$LD$146,{24,25},FALSE))</f>
        <v>1804015</v>
      </c>
      <c r="L14" s="147"/>
      <c r="M14" s="140"/>
      <c r="N14" s="140"/>
    </row>
    <row r="15" spans="1:43" s="133" customFormat="1" ht="14.25" customHeight="1">
      <c r="B15" s="302" t="s">
        <v>203</v>
      </c>
      <c r="C15" s="314">
        <v>1389</v>
      </c>
      <c r="D15" s="314">
        <v>841897</v>
      </c>
      <c r="E15" s="146">
        <f>VLOOKUP($B$4,'2019A'!$120:$131,18,FALSE)</f>
        <v>1389</v>
      </c>
      <c r="F15" s="146">
        <f t="array" ref="F15">SUM(VLOOKUP($B$4,'2019A'!$A$120:$LD$131,{26,27},FALSE))</f>
        <v>841897</v>
      </c>
      <c r="H15" s="314">
        <f>VLOOKUP($B$4,'2018A'!$134:$146,18,FALSE)</f>
        <v>1064</v>
      </c>
      <c r="I15" s="314">
        <f t="array" ref="I15">SUM(VLOOKUP($B$4,'2018A'!$A$134:$LD$146,{26,27},FALSE))</f>
        <v>629732</v>
      </c>
      <c r="J15" s="146">
        <f>VLOOKUP($B$4,'2019A'!$134:$146,18,FALSE)</f>
        <v>1385</v>
      </c>
      <c r="K15" s="146">
        <f t="array" ref="K15">SUM(VLOOKUP($B$4,'2019A'!$A$134:$LD$146,{26,27},FALSE))</f>
        <v>816919</v>
      </c>
      <c r="L15" s="147"/>
      <c r="M15" s="140"/>
      <c r="N15" s="140"/>
    </row>
    <row r="16" spans="1:43" s="148" customFormat="1" ht="14.25" customHeight="1">
      <c r="B16" s="303" t="s">
        <v>204</v>
      </c>
      <c r="C16" s="315">
        <v>69289</v>
      </c>
      <c r="D16" s="315">
        <v>6210189</v>
      </c>
      <c r="E16" s="149">
        <f t="shared" ref="E16" si="0">SUM(E12:E15)</f>
        <v>69289</v>
      </c>
      <c r="F16" s="149">
        <f>SUM(F12:F15)</f>
        <v>6210189</v>
      </c>
      <c r="H16" s="315">
        <f t="shared" ref="H16" si="1">SUM(H12:H15)</f>
        <v>68347</v>
      </c>
      <c r="I16" s="315">
        <f>SUM(I12:I15)</f>
        <v>5619288</v>
      </c>
      <c r="J16" s="149">
        <f t="shared" ref="J16" si="2">SUM(J12:J15)</f>
        <v>68956</v>
      </c>
      <c r="K16" s="149">
        <f>SUM(K12:K15)</f>
        <v>6165491</v>
      </c>
      <c r="L16" s="147"/>
      <c r="M16" s="150"/>
      <c r="N16" s="150"/>
    </row>
    <row r="17" spans="2:15" s="133" customFormat="1" ht="6" customHeight="1">
      <c r="F17" s="151"/>
      <c r="G17" s="151"/>
      <c r="H17" s="151"/>
      <c r="I17" s="151"/>
      <c r="J17" s="151"/>
      <c r="K17" s="151"/>
      <c r="L17" s="151"/>
      <c r="M17" s="151"/>
      <c r="N17" s="151"/>
      <c r="O17" s="151"/>
    </row>
    <row r="18" spans="2:15" s="133" customFormat="1" ht="14.25" customHeight="1">
      <c r="B18" s="360" t="s">
        <v>205</v>
      </c>
      <c r="C18" s="361"/>
      <c r="D18" s="361"/>
      <c r="E18" s="362"/>
      <c r="J18" s="151"/>
      <c r="K18" s="151"/>
      <c r="L18" s="151"/>
      <c r="M18" s="151"/>
      <c r="N18" s="151"/>
      <c r="O18" s="151"/>
    </row>
    <row r="19" spans="2:15" s="133" customFormat="1" ht="14.25" customHeight="1">
      <c r="B19" s="363"/>
      <c r="C19" s="363"/>
      <c r="D19" s="363"/>
      <c r="E19" s="363"/>
      <c r="J19" s="151"/>
      <c r="K19" s="151"/>
      <c r="L19" s="151"/>
      <c r="M19" s="151"/>
      <c r="N19" s="151"/>
      <c r="O19" s="151"/>
    </row>
    <row r="20" spans="2:15" s="133" customFormat="1" ht="14.25" customHeight="1">
      <c r="B20" s="343"/>
      <c r="C20" s="339"/>
      <c r="D20" s="339"/>
      <c r="E20" s="340"/>
      <c r="J20" s="151"/>
      <c r="K20" s="151"/>
      <c r="L20" s="151"/>
      <c r="M20" s="151"/>
      <c r="N20" s="151"/>
      <c r="O20" s="151"/>
    </row>
    <row r="21" spans="2:15" s="133" customFormat="1" ht="14.25" customHeight="1">
      <c r="B21" s="152" t="s">
        <v>206</v>
      </c>
      <c r="C21" s="129"/>
      <c r="D21" s="129"/>
      <c r="E21" s="129"/>
      <c r="F21" s="129"/>
      <c r="G21" s="129"/>
      <c r="H21" s="137" t="s">
        <v>112</v>
      </c>
      <c r="I21" s="138">
        <f>VLOOKUP($B$4,'2019A'!$A$134:$B$146,2,FALSE)</f>
        <v>93</v>
      </c>
      <c r="J21" s="129"/>
      <c r="K21" s="129"/>
      <c r="N21" s="132"/>
      <c r="O21" s="132"/>
    </row>
    <row r="22" spans="2:15" ht="14.25" customHeight="1">
      <c r="B22" s="127"/>
      <c r="C22" s="137" t="s">
        <v>110</v>
      </c>
      <c r="D22" s="153">
        <v>97</v>
      </c>
      <c r="E22" s="129" t="s">
        <v>207</v>
      </c>
      <c r="F22" s="136">
        <f>VLOOKUP($B$4,'2019A'!$A$120:$B$131,2,FALSE)</f>
        <v>97</v>
      </c>
      <c r="G22" s="129"/>
      <c r="H22" s="139" t="s">
        <v>115</v>
      </c>
      <c r="I22" s="129"/>
      <c r="J22" s="137" t="s">
        <v>116</v>
      </c>
      <c r="K22" s="129"/>
    </row>
    <row r="23" spans="2:15" ht="14.25" customHeight="1">
      <c r="D23" s="154"/>
    </row>
    <row r="24" spans="2:15" s="157" customFormat="1" ht="28.5" customHeight="1">
      <c r="B24" s="304"/>
      <c r="C24" s="313" t="s">
        <v>197</v>
      </c>
      <c r="D24" s="316" t="s">
        <v>120</v>
      </c>
      <c r="E24" s="155" t="s">
        <v>197</v>
      </c>
      <c r="F24" s="156" t="s">
        <v>120</v>
      </c>
      <c r="H24" s="313" t="s">
        <v>197</v>
      </c>
      <c r="I24" s="316" t="s">
        <v>120</v>
      </c>
      <c r="J24" s="155" t="s">
        <v>197</v>
      </c>
      <c r="K24" s="156" t="s">
        <v>120</v>
      </c>
    </row>
    <row r="25" spans="2:15" s="160" customFormat="1" ht="14.25" customHeight="1">
      <c r="B25" s="302" t="s">
        <v>208</v>
      </c>
      <c r="C25" s="317">
        <v>13781</v>
      </c>
      <c r="D25" s="318">
        <v>0.19360503505148846</v>
      </c>
      <c r="E25" s="158">
        <f t="array" ref="E25">SUM(VLOOKUP($B$4,'2019A'!120:131,{42,50,58,66,74},FALSE))</f>
        <v>13781</v>
      </c>
      <c r="F25" s="159">
        <f t="shared" ref="F25:F32" si="3">E25/$E$33</f>
        <v>0.19360503505148846</v>
      </c>
      <c r="H25" s="317">
        <f t="array" ref="H25">SUM(VLOOKUP($B$4,'2018A'!134:146,{42,50,58,66,74},FALSE))</f>
        <v>7838</v>
      </c>
      <c r="I25" s="318">
        <f t="shared" ref="I25:I31" si="4">H25/$H$33</f>
        <v>0.12458276377276918</v>
      </c>
      <c r="J25" s="161">
        <f t="array" ref="J25">SUM(VLOOKUP($B$4,'2019A'!133:145,{42,50,58,66,74},FALSE))</f>
        <v>13747</v>
      </c>
      <c r="K25" s="162">
        <f t="shared" ref="K25:K32" si="5">J25/$J$33</f>
        <v>0.19353521701792176</v>
      </c>
      <c r="L25" s="147"/>
      <c r="M25" s="140"/>
    </row>
    <row r="26" spans="2:15" s="160" customFormat="1" ht="14.25" customHeight="1">
      <c r="B26" s="302" t="s">
        <v>209</v>
      </c>
      <c r="C26" s="317">
        <v>606</v>
      </c>
      <c r="D26" s="318">
        <v>8.5135078180975255E-3</v>
      </c>
      <c r="E26" s="158">
        <f t="array" ref="E26">SUM(VLOOKUP($B$4,'2019A'!120:131,{43,51,59,67,75},FALSE))</f>
        <v>606</v>
      </c>
      <c r="F26" s="159">
        <f t="shared" si="3"/>
        <v>8.5135078180975255E-3</v>
      </c>
      <c r="H26" s="317">
        <f t="array" ref="H26">SUM(VLOOKUP($B$4,'2018A'!134:146,{43,51,59,67,75},FALSE))</f>
        <v>537</v>
      </c>
      <c r="I26" s="318">
        <f t="shared" si="4"/>
        <v>8.5354611056362648E-3</v>
      </c>
      <c r="J26" s="161">
        <f t="array" ref="J26">SUM(VLOOKUP($B$4,'2019A'!133:145,{43,51,59,67,75},FALSE))</f>
        <v>606</v>
      </c>
      <c r="K26" s="162">
        <f t="shared" si="5"/>
        <v>8.5314862524813115E-3</v>
      </c>
      <c r="L26" s="147"/>
      <c r="M26" s="140"/>
    </row>
    <row r="27" spans="2:15" s="160" customFormat="1" ht="14.25" customHeight="1">
      <c r="B27" s="302" t="s">
        <v>210</v>
      </c>
      <c r="C27" s="317">
        <v>475</v>
      </c>
      <c r="D27" s="318">
        <v>6.6731290653404699E-3</v>
      </c>
      <c r="E27" s="158">
        <f t="array" ref="E27">SUM(VLOOKUP($B$4,'2019A'!120:131,{44,52,60,68,76},FALSE))</f>
        <v>475</v>
      </c>
      <c r="F27" s="159">
        <f t="shared" si="3"/>
        <v>6.6731290653404699E-3</v>
      </c>
      <c r="H27" s="317">
        <f t="array" ref="H27">SUM(VLOOKUP($B$4,'2018A'!134:146,{44,52,60,68,76},FALSE))</f>
        <v>407</v>
      </c>
      <c r="I27" s="318">
        <f t="shared" si="4"/>
        <v>6.4691483612550468E-3</v>
      </c>
      <c r="J27" s="161">
        <f t="array" ref="J27">SUM(VLOOKUP($B$4,'2019A'!133:145,{44,52,60,68,76},FALSE))</f>
        <v>475</v>
      </c>
      <c r="K27" s="162">
        <f t="shared" si="5"/>
        <v>6.6872210724894764E-3</v>
      </c>
      <c r="L27" s="147"/>
      <c r="M27" s="140"/>
    </row>
    <row r="28" spans="2:15" s="160" customFormat="1" ht="14.25" customHeight="1">
      <c r="B28" s="302" t="s">
        <v>211</v>
      </c>
      <c r="C28" s="317">
        <v>573</v>
      </c>
      <c r="D28" s="318">
        <v>8.0499009567159777E-3</v>
      </c>
      <c r="E28" s="158">
        <f t="array" ref="E28">SUM(VLOOKUP($B$4,'2019A'!120:131,{45,53,61,69,77},FALSE))</f>
        <v>573</v>
      </c>
      <c r="F28" s="159">
        <f t="shared" si="3"/>
        <v>8.0499009567159777E-3</v>
      </c>
      <c r="H28" s="317">
        <f t="array" ref="H28">SUM(VLOOKUP($B$4,'2018A'!134:146,{45,53,61,69,77},FALSE))</f>
        <v>486</v>
      </c>
      <c r="I28" s="318">
        <f t="shared" si="4"/>
        <v>7.7248307213020947E-3</v>
      </c>
      <c r="J28" s="161">
        <f t="array" ref="J28">SUM(VLOOKUP($B$4,'2019A'!133:145,{45,53,61,69,77},FALSE))</f>
        <v>573</v>
      </c>
      <c r="K28" s="162">
        <f t="shared" si="5"/>
        <v>8.0669003674451994E-3</v>
      </c>
      <c r="L28" s="147"/>
      <c r="M28" s="140"/>
    </row>
    <row r="29" spans="2:15" s="160" customFormat="1" ht="14.25" customHeight="1">
      <c r="B29" s="302" t="s">
        <v>212</v>
      </c>
      <c r="C29" s="317">
        <v>12891</v>
      </c>
      <c r="D29" s="318">
        <v>0.18110169848695579</v>
      </c>
      <c r="E29" s="158">
        <f t="array" ref="E29">SUM(VLOOKUP($B$4,'2019A'!120:131,{46,54,62,70,78},FALSE))</f>
        <v>12891</v>
      </c>
      <c r="F29" s="159">
        <f t="shared" si="3"/>
        <v>0.18110169848695579</v>
      </c>
      <c r="H29" s="317">
        <f t="array" ref="H29">SUM(VLOOKUP($B$4,'2018A'!134:146,{46,54,62,70,78},FALSE))</f>
        <v>6228</v>
      </c>
      <c r="I29" s="318">
        <f t="shared" si="4"/>
        <v>9.8992275169278693E-2</v>
      </c>
      <c r="J29" s="161">
        <f t="array" ref="J29">SUM(VLOOKUP($B$4,'2019A'!133:145,{46,54,62,70,78},FALSE))</f>
        <v>12891</v>
      </c>
      <c r="K29" s="162">
        <f>J29/$J$33</f>
        <v>0.18148414072728808</v>
      </c>
      <c r="L29" s="147"/>
      <c r="M29" s="140"/>
    </row>
    <row r="30" spans="2:15" s="160" customFormat="1" ht="14.25" customHeight="1">
      <c r="B30" s="302" t="s">
        <v>213</v>
      </c>
      <c r="C30" s="317">
        <v>1833</v>
      </c>
      <c r="D30" s="318">
        <v>2.5751253845829644E-2</v>
      </c>
      <c r="E30" s="158">
        <f t="array" ref="E30">SUM(VLOOKUP($B$4,'2019A'!120:131,{47,55,63,71,79},FALSE))</f>
        <v>1833</v>
      </c>
      <c r="F30" s="159">
        <f t="shared" si="3"/>
        <v>2.5751253845829644E-2</v>
      </c>
      <c r="H30" s="317">
        <f t="array" ref="H30">SUM(VLOOKUP($B$4,'2018A'!134:146,{47,55,63,71,79},FALSE))</f>
        <v>1949</v>
      </c>
      <c r="I30" s="318">
        <f t="shared" si="4"/>
        <v>3.0978796452299964E-2</v>
      </c>
      <c r="J30" s="161">
        <f t="array" ref="J30">SUM(VLOOKUP($B$4,'2019A'!133:145,{47,55,63,71,79},FALSE))</f>
        <v>1833</v>
      </c>
      <c r="K30" s="162">
        <f t="shared" si="5"/>
        <v>2.5805634159733075E-2</v>
      </c>
      <c r="L30" s="147"/>
      <c r="M30" s="140"/>
    </row>
    <row r="31" spans="2:15" s="160" customFormat="1" ht="14.25" customHeight="1">
      <c r="B31" s="302" t="s">
        <v>214</v>
      </c>
      <c r="C31" s="317">
        <v>31557</v>
      </c>
      <c r="D31" s="318">
        <v>0.44333459771568257</v>
      </c>
      <c r="E31" s="158">
        <f t="array" ref="E31">SUM(VLOOKUP($B$4,'2019A'!120:131,{48,56,64,72,80},FALSE))</f>
        <v>31557</v>
      </c>
      <c r="F31" s="159">
        <f t="shared" si="3"/>
        <v>0.44333459771568257</v>
      </c>
      <c r="H31" s="317">
        <f t="array" ref="H31">SUM(VLOOKUP($B$4,'2018A'!134:146,{48,56,64,72,80},FALSE))</f>
        <v>35886</v>
      </c>
      <c r="I31" s="318">
        <f t="shared" si="4"/>
        <v>0.57039768572972627</v>
      </c>
      <c r="J31" s="161">
        <f t="array" ref="J31">SUM(VLOOKUP($B$4,'2019A'!133:145,{48,56,64,72,80},FALSE))</f>
        <v>31441</v>
      </c>
      <c r="K31" s="162">
        <f t="shared" si="5"/>
        <v>0.44263772155819292</v>
      </c>
      <c r="L31" s="147"/>
      <c r="M31" s="140"/>
    </row>
    <row r="32" spans="2:15" s="160" customFormat="1" ht="14.25" customHeight="1">
      <c r="B32" s="302" t="s">
        <v>215</v>
      </c>
      <c r="C32" s="317">
        <v>9465</v>
      </c>
      <c r="D32" s="318">
        <v>0.13297087705989</v>
      </c>
      <c r="E32" s="158">
        <f t="array" ref="E32">SUM(VLOOKUP($B$4,'2019A'!120:131,{49,57,65,73,81},FALSE))</f>
        <v>9465</v>
      </c>
      <c r="F32" s="159">
        <f t="shared" si="3"/>
        <v>0.13297087705988958</v>
      </c>
      <c r="H32" s="317">
        <f t="array" ref="H32">SUM(VLOOKUP($B$4,'2018A'!134:146,{49,57,65,73,81},FALSE))</f>
        <v>9583</v>
      </c>
      <c r="I32" s="318">
        <f>H32/$H$33</f>
        <v>0.15231903868773247</v>
      </c>
      <c r="J32" s="161">
        <f t="array" ref="J32">SUM(VLOOKUP($B$4,'2019A'!133:145,{49,57,65,73,81},FALSE))</f>
        <v>9465</v>
      </c>
      <c r="K32" s="162">
        <f t="shared" si="5"/>
        <v>0.13325167884444819</v>
      </c>
      <c r="L32" s="147"/>
      <c r="M32" s="140"/>
    </row>
    <row r="33" spans="1:15" s="73" customFormat="1" ht="14.25" customHeight="1">
      <c r="B33" s="163" t="s">
        <v>129</v>
      </c>
      <c r="C33" s="319">
        <v>71181</v>
      </c>
      <c r="D33" s="320"/>
      <c r="E33" s="155">
        <f>SUM(E25:E32)</f>
        <v>71181</v>
      </c>
      <c r="F33" s="163"/>
      <c r="H33" s="321">
        <f>SUM(H25:H32)</f>
        <v>62914</v>
      </c>
      <c r="I33" s="320"/>
      <c r="J33" s="80">
        <f>SUM(J25:J32)</f>
        <v>71031</v>
      </c>
      <c r="K33" s="43"/>
      <c r="L33" s="147"/>
    </row>
    <row r="34" spans="1:15" ht="14.25" customHeight="1"/>
    <row r="35" spans="1:15" s="133" customFormat="1" ht="14.25" customHeight="1">
      <c r="B35" s="152" t="s">
        <v>216</v>
      </c>
      <c r="C35" s="129"/>
      <c r="D35" s="129"/>
      <c r="E35" s="129"/>
      <c r="F35" s="129"/>
      <c r="G35" s="129"/>
      <c r="H35" s="137" t="s">
        <v>112</v>
      </c>
      <c r="I35" s="138">
        <f>VLOOKUP($B$4,'2019A'!$A$134:$B$146,2,FALSE)</f>
        <v>93</v>
      </c>
      <c r="J35" s="129"/>
      <c r="K35" s="129"/>
      <c r="N35" s="132"/>
      <c r="O35" s="132"/>
    </row>
    <row r="36" spans="1:15" ht="14.25" customHeight="1">
      <c r="B36" s="127"/>
      <c r="C36" s="137" t="s">
        <v>110</v>
      </c>
      <c r="D36" s="153">
        <v>97</v>
      </c>
      <c r="E36" s="129" t="s">
        <v>207</v>
      </c>
      <c r="F36" s="136">
        <f>VLOOKUP($B$4,'2019A'!$A$120:$B$131,2,FALSE)</f>
        <v>97</v>
      </c>
      <c r="G36" s="129"/>
      <c r="H36" s="139" t="s">
        <v>115</v>
      </c>
      <c r="I36" s="129"/>
      <c r="J36" s="137" t="s">
        <v>116</v>
      </c>
      <c r="K36" s="129"/>
    </row>
    <row r="37" spans="1:15" ht="14.25" customHeight="1"/>
    <row r="38" spans="1:15" ht="18.75" customHeight="1">
      <c r="B38" s="305"/>
      <c r="C38" s="313" t="s">
        <v>217</v>
      </c>
      <c r="D38" s="316" t="s">
        <v>120</v>
      </c>
      <c r="E38" s="155" t="s">
        <v>218</v>
      </c>
      <c r="F38" s="156" t="s">
        <v>120</v>
      </c>
      <c r="H38" s="313" t="s">
        <v>217</v>
      </c>
      <c r="I38" s="316" t="s">
        <v>120</v>
      </c>
      <c r="J38" s="155" t="s">
        <v>217</v>
      </c>
      <c r="K38" s="156" t="s">
        <v>120</v>
      </c>
    </row>
    <row r="39" spans="1:15" ht="14.25" customHeight="1">
      <c r="A39" s="164"/>
      <c r="B39" s="302" t="s">
        <v>219</v>
      </c>
      <c r="C39" s="314">
        <v>1049080</v>
      </c>
      <c r="D39" s="322"/>
      <c r="E39" s="165">
        <f>VLOOKUP($B$4,'2019A'!$120:$131,82,FALSE)</f>
        <v>1049080</v>
      </c>
      <c r="F39" s="166"/>
      <c r="H39" s="314">
        <f>VLOOKUP($B$4,'2018A'!$134:$146,82,FALSE)</f>
        <v>1239604</v>
      </c>
      <c r="I39" s="322"/>
      <c r="J39" s="167">
        <f>VLOOKUP($B$4,'2019A'!$133:$145,82,FALSE)</f>
        <v>1039276</v>
      </c>
      <c r="K39" s="44"/>
      <c r="M39" s="140"/>
    </row>
    <row r="40" spans="1:15" ht="14.25" customHeight="1">
      <c r="A40" s="164"/>
      <c r="B40" s="302" t="s">
        <v>220</v>
      </c>
      <c r="C40" s="314">
        <v>567235</v>
      </c>
      <c r="D40" s="323">
        <v>0.54069756357951726</v>
      </c>
      <c r="E40" s="165">
        <f>VLOOKUP($B$4,'2019A'!$120:$131,83,FALSE)</f>
        <v>567235</v>
      </c>
      <c r="F40" s="168">
        <f>E40/E39</f>
        <v>0.54069756357951726</v>
      </c>
      <c r="H40" s="314">
        <f>VLOOKUP($B$4,'2018A'!$134:$146,83,FALSE)</f>
        <v>611767.76</v>
      </c>
      <c r="I40" s="323">
        <f>H40/H39</f>
        <v>0.49351870436042478</v>
      </c>
      <c r="J40" s="167">
        <f>VLOOKUP($B$4,'2019A'!$133:$145,83,FALSE)</f>
        <v>564700</v>
      </c>
      <c r="K40" s="169">
        <f>J40/J39</f>
        <v>0.54335903070984026</v>
      </c>
      <c r="M40" s="140"/>
    </row>
    <row r="41" spans="1:15" ht="14.25" customHeight="1">
      <c r="A41" s="164"/>
      <c r="B41" s="302" t="s">
        <v>221</v>
      </c>
      <c r="C41" s="314">
        <v>95928</v>
      </c>
      <c r="D41" s="323">
        <v>9.1440118961375688E-2</v>
      </c>
      <c r="E41" s="165">
        <f>VLOOKUP($B$4,'2019A'!$120:$131,84,FALSE)</f>
        <v>95928</v>
      </c>
      <c r="F41" s="168">
        <f>E41/E39</f>
        <v>9.1440118961375688E-2</v>
      </c>
      <c r="H41" s="314">
        <f>VLOOKUP($B$4,'2018A'!$134:$146,84,FALSE)</f>
        <v>89422</v>
      </c>
      <c r="I41" s="323">
        <f>H41/H39</f>
        <v>7.2137553605828963E-2</v>
      </c>
      <c r="J41" s="167">
        <f>VLOOKUP($B$4,'2019A'!$133:$145,84,FALSE)</f>
        <v>93596</v>
      </c>
      <c r="K41" s="169">
        <f>J41/J39</f>
        <v>9.0058848660028709E-2</v>
      </c>
      <c r="M41" s="140"/>
    </row>
    <row r="42" spans="1:15" ht="14.25" customHeight="1">
      <c r="A42" s="164"/>
      <c r="B42" s="302" t="s">
        <v>222</v>
      </c>
      <c r="C42" s="314">
        <v>113331</v>
      </c>
      <c r="D42" s="323">
        <v>0.1080289396423533</v>
      </c>
      <c r="E42" s="170">
        <f>VLOOKUP($B$4,'2019A'!$120:$131,85,FALSE)</f>
        <v>113331</v>
      </c>
      <c r="F42" s="168">
        <f>E42/E39</f>
        <v>0.1080289396423533</v>
      </c>
      <c r="H42" s="314">
        <f>VLOOKUP($B$4,'2018A'!$134:$146,85,FALSE)</f>
        <v>200172.24</v>
      </c>
      <c r="I42" s="323">
        <f>H42/H39</f>
        <v>0.16148079547984678</v>
      </c>
      <c r="J42" s="167">
        <f>VLOOKUP($B$4,'2019A'!$133:$145,85,FALSE)</f>
        <v>112679</v>
      </c>
      <c r="K42" s="169">
        <f>J42/J39</f>
        <v>0.10842066977395802</v>
      </c>
      <c r="M42" s="140"/>
    </row>
    <row r="43" spans="1:15">
      <c r="B43" s="166" t="s">
        <v>223</v>
      </c>
      <c r="C43" s="324">
        <f>C39-C40-C41-C42</f>
        <v>272586</v>
      </c>
      <c r="D43" s="323">
        <v>0.25983337781675375</v>
      </c>
      <c r="E43" s="171">
        <f>E39-E40-E41-E42</f>
        <v>272586</v>
      </c>
      <c r="F43" s="168">
        <f>E43/E39</f>
        <v>0.25983337781675375</v>
      </c>
      <c r="H43" s="324">
        <f>H39-H40-H41-H42</f>
        <v>338242</v>
      </c>
      <c r="I43" s="323">
        <f>H43/H39</f>
        <v>0.27286294655389948</v>
      </c>
      <c r="J43" s="171">
        <f>J39-J40-J41-J42</f>
        <v>268301</v>
      </c>
      <c r="K43" s="169">
        <f>J43/J39</f>
        <v>0.25816145085617292</v>
      </c>
      <c r="M43" s="140"/>
    </row>
    <row r="44" spans="1:15">
      <c r="C44" s="19"/>
      <c r="D44" s="19"/>
      <c r="H44" s="19"/>
      <c r="I44" s="19"/>
      <c r="J44" s="19"/>
      <c r="K44" s="19"/>
      <c r="M44" s="140"/>
    </row>
    <row r="45" spans="1:15" ht="14.25" customHeight="1">
      <c r="A45" s="164"/>
      <c r="B45" s="302" t="s">
        <v>224</v>
      </c>
      <c r="C45" s="324">
        <f>VLOOKUP($B$4,'2019A'!$133:$145,86,FALSE)</f>
        <v>14013574.979999999</v>
      </c>
      <c r="D45" s="322"/>
      <c r="E45" s="172">
        <f>VLOOKUP($B$4,'2019A'!$133:$145,86,FALSE)</f>
        <v>14013574.979999999</v>
      </c>
      <c r="F45" s="44"/>
      <c r="H45" s="325">
        <f>VLOOKUP($B$4,'2018A'!$134:$146,86,FALSE)</f>
        <v>15978630.950000001</v>
      </c>
      <c r="I45" s="322"/>
      <c r="J45" s="172">
        <f>VLOOKUP($B$4,'2019A'!$133:$145,86,FALSE)</f>
        <v>14013574.979999999</v>
      </c>
      <c r="K45" s="169">
        <f>IFERROR((J45-H45)/J45,"-")</f>
        <v>-0.14022517257762607</v>
      </c>
      <c r="M45" s="140"/>
    </row>
    <row r="46" spans="1:15" ht="14.25" customHeight="1">
      <c r="A46" s="164"/>
      <c r="B46" s="302" t="s">
        <v>225</v>
      </c>
      <c r="C46" s="342">
        <f>VLOOKUP($B$4,'2019A'!$133:$145,87,FALSE)</f>
        <v>20.687938332897829</v>
      </c>
      <c r="D46" s="322"/>
      <c r="E46" s="173">
        <f>VLOOKUP($B$4,'2019A'!$133:$145,87,FALSE)</f>
        <v>20.687938332897829</v>
      </c>
      <c r="F46" s="44"/>
      <c r="H46" s="326">
        <f>VLOOKUP($B$4,'2018A'!$134:$146,87,FALSE)</f>
        <v>19.679571088996724</v>
      </c>
      <c r="I46" s="322"/>
      <c r="J46" s="173">
        <f>VLOOKUP($B$4,'2019A'!$133:$145,87,FALSE)</f>
        <v>20.687938332897829</v>
      </c>
      <c r="K46" s="169">
        <f>IFERROR((J46-H46)/J46,"-")</f>
        <v>4.8741794744119382E-2</v>
      </c>
      <c r="M46" s="140"/>
    </row>
    <row r="47" spans="1:15" ht="14.25" customHeight="1">
      <c r="A47" s="164"/>
      <c r="B47" s="142"/>
      <c r="E47" s="174"/>
      <c r="F47" s="19"/>
    </row>
    <row r="48" spans="1:15" ht="14.25" customHeight="1">
      <c r="I48" s="175"/>
    </row>
    <row r="49" spans="1:34" ht="14.25" customHeight="1">
      <c r="B49" s="128" t="s">
        <v>226</v>
      </c>
      <c r="C49" s="176" t="s">
        <v>110</v>
      </c>
      <c r="D49" s="177" t="s">
        <v>207</v>
      </c>
      <c r="F49" s="177" t="s">
        <v>112</v>
      </c>
      <c r="G49" s="138"/>
      <c r="H49" s="133"/>
      <c r="I49" s="133"/>
    </row>
    <row r="50" spans="1:34" ht="14.25" customHeight="1">
      <c r="B50" s="128"/>
      <c r="C50" s="176"/>
      <c r="D50" s="177"/>
      <c r="F50" s="178">
        <f>VLOOKUP($B$4,'2019A'!$A$134:$B$146,2,FALSE)</f>
        <v>93</v>
      </c>
      <c r="G50" s="138"/>
      <c r="H50" s="133"/>
      <c r="I50" s="133"/>
    </row>
    <row r="51" spans="1:34" ht="14.25" customHeight="1">
      <c r="B51" s="128"/>
      <c r="C51" s="176"/>
      <c r="D51" s="177"/>
      <c r="F51" s="178"/>
      <c r="G51" s="138"/>
      <c r="H51" s="133"/>
      <c r="I51" s="133"/>
    </row>
    <row r="52" spans="1:34" ht="14.25" customHeight="1">
      <c r="B52" s="128"/>
      <c r="C52" s="179">
        <v>97</v>
      </c>
      <c r="D52" s="180">
        <f>VLOOKUP($B$4,'2019A'!$A$120:$B$131,2,FALSE)</f>
        <v>97</v>
      </c>
      <c r="E52" s="181"/>
      <c r="F52" s="182" t="s">
        <v>115</v>
      </c>
      <c r="G52" s="137" t="s">
        <v>116</v>
      </c>
      <c r="I52" s="133"/>
    </row>
    <row r="53" spans="1:34" s="183" customFormat="1" ht="14.25" customHeight="1">
      <c r="A53" s="132"/>
      <c r="B53" s="132"/>
      <c r="C53" s="132"/>
      <c r="D53" s="132"/>
      <c r="E53" s="132"/>
      <c r="F53" s="132"/>
      <c r="G53" s="132"/>
      <c r="H53" s="160"/>
      <c r="I53" s="132"/>
      <c r="J53" s="160"/>
      <c r="N53" s="132"/>
      <c r="O53" s="132"/>
      <c r="P53" s="132"/>
      <c r="Q53" s="132"/>
      <c r="R53" s="132"/>
      <c r="S53" s="132"/>
      <c r="T53" s="132"/>
      <c r="U53" s="132"/>
      <c r="V53" s="132"/>
      <c r="W53" s="132"/>
      <c r="X53" s="132"/>
      <c r="Y53" s="132"/>
      <c r="Z53" s="132"/>
      <c r="AA53" s="132"/>
      <c r="AB53" s="132"/>
      <c r="AC53" s="132"/>
      <c r="AD53" s="132"/>
      <c r="AE53" s="132"/>
      <c r="AF53" s="132"/>
      <c r="AG53" s="132"/>
      <c r="AH53" s="132"/>
    </row>
    <row r="54" spans="1:34" ht="14.25" customHeight="1">
      <c r="B54" s="166"/>
      <c r="C54" s="322" t="s">
        <v>120</v>
      </c>
      <c r="D54" s="166" t="s">
        <v>120</v>
      </c>
      <c r="F54" s="328" t="s">
        <v>120</v>
      </c>
      <c r="G54" s="184" t="s">
        <v>120</v>
      </c>
    </row>
    <row r="55" spans="1:34" ht="14.25" customHeight="1">
      <c r="B55" s="185" t="s">
        <v>227</v>
      </c>
      <c r="C55" s="327">
        <v>19.913461538461533</v>
      </c>
      <c r="D55" s="185">
        <f>VLOOKUP($B$4,'2019A'!$120:$131,88,FALSE)*100</f>
        <v>19.913461538461533</v>
      </c>
      <c r="F55" s="329">
        <f>VLOOKUP($B$4,'2018A'!$135:$146,88,FALSE)*100</f>
        <v>23.448979591836729</v>
      </c>
      <c r="G55" s="186">
        <f>VLOOKUP($B$4,'2019A'!$134:$145,88,FALSE)*100</f>
        <v>20.107843137254896</v>
      </c>
    </row>
    <row r="56" spans="1:34" ht="14.25" customHeight="1">
      <c r="B56" s="185" t="s">
        <v>228</v>
      </c>
      <c r="C56" s="327">
        <v>13.018604651162786</v>
      </c>
      <c r="D56" s="185">
        <f>VLOOKUP($B$4,'2019A'!$120:$131,89,FALSE)*100</f>
        <v>13.018604651162786</v>
      </c>
      <c r="F56" s="329">
        <f>VLOOKUP($B$4,'2018A'!$135:$146,89,FALSE)*100</f>
        <v>16.469767441860458</v>
      </c>
      <c r="G56" s="186">
        <f>VLOOKUP($B$4,'2019A'!$134:$145,89,FALSE)*100</f>
        <v>13.360975609756093</v>
      </c>
    </row>
    <row r="57" spans="1:34" ht="14.25" customHeight="1">
      <c r="B57" s="185" t="s">
        <v>229</v>
      </c>
      <c r="C57" s="327">
        <v>42.453448275862073</v>
      </c>
      <c r="D57" s="185">
        <f>VLOOKUP($B$4,'2019A'!$120:$131,90,FALSE)*100</f>
        <v>42.453448275862073</v>
      </c>
      <c r="F57" s="329">
        <f>VLOOKUP($B$4,'2018A'!$135:$146,90,FALSE)*100</f>
        <v>44.083333333333329</v>
      </c>
      <c r="G57" s="186">
        <f>VLOOKUP($B$4,'2019A'!$134:$145,90,FALSE)*100</f>
        <v>42.898214285714289</v>
      </c>
    </row>
    <row r="58" spans="1:34" ht="14.25" customHeight="1">
      <c r="B58" s="185" t="s">
        <v>230</v>
      </c>
      <c r="C58" s="327">
        <v>11.315789473684209</v>
      </c>
      <c r="D58" s="185">
        <f>VLOOKUP($B$4,'2019A'!$120:$131,91,FALSE)*100</f>
        <v>11.315789473684209</v>
      </c>
      <c r="F58" s="329">
        <f>VLOOKUP($B$4,'2018A'!$135:$146,91,FALSE)*100</f>
        <v>13.471515151515151</v>
      </c>
      <c r="G58" s="186">
        <f>VLOOKUP($B$4,'2019A'!$134:$145,91,FALSE)*100</f>
        <v>11.75</v>
      </c>
    </row>
    <row r="59" spans="1:34" ht="14.25" customHeight="1">
      <c r="B59" s="185" t="s">
        <v>231</v>
      </c>
      <c r="C59" s="327">
        <v>18.983606557377048</v>
      </c>
      <c r="D59" s="185">
        <f>VLOOKUP($B$4,'2019A'!$120:$131,92,FALSE)*100</f>
        <v>18.983606557377048</v>
      </c>
      <c r="F59" s="329">
        <f>VLOOKUP($B$4,'2018A'!$135:$146,92,FALSE)*100</f>
        <v>21.910714285714285</v>
      </c>
      <c r="G59" s="186">
        <f>VLOOKUP($B$4,'2019A'!$134:$145,92,FALSE)*100</f>
        <v>19.288135593220339</v>
      </c>
    </row>
    <row r="60" spans="1:34" ht="14.25" customHeight="1">
      <c r="B60" s="185" t="s">
        <v>232</v>
      </c>
      <c r="C60" s="327">
        <v>46.960526315789473</v>
      </c>
      <c r="D60" s="185">
        <f>VLOOKUP($B$4,'2019A'!$120:$131,93,FALSE)*100</f>
        <v>46.960526315789473</v>
      </c>
      <c r="F60" s="329">
        <f>VLOOKUP($B$4,'2018A'!$135:$146,93,FALSE)*100</f>
        <v>47.238356164383568</v>
      </c>
      <c r="G60" s="186">
        <f>VLOOKUP($B$4,'2019A'!$134:$145,93,FALSE)*100</f>
        <v>47.486486486486491</v>
      </c>
    </row>
    <row r="61" spans="1:34" ht="14.25" customHeight="1">
      <c r="B61" s="185" t="s">
        <v>233</v>
      </c>
      <c r="C61" s="327">
        <v>14.124999999999998</v>
      </c>
      <c r="D61" s="185">
        <f>VLOOKUP($B$4,'2019A'!$120:$131,94,FALSE)*100</f>
        <v>14.124999999999998</v>
      </c>
      <c r="F61" s="329">
        <f>VLOOKUP($B$4,'2018A'!$135:$146,94,FALSE)*100</f>
        <v>9.6294117647058837</v>
      </c>
      <c r="G61" s="186">
        <f>VLOOKUP($B$4,'2019A'!$134:$145,94,FALSE)*100</f>
        <v>14.124999999999998</v>
      </c>
    </row>
    <row r="62" spans="1:34" ht="14.25" customHeight="1">
      <c r="C62" s="187"/>
      <c r="D62" s="187"/>
      <c r="E62" s="187"/>
      <c r="F62" s="187"/>
      <c r="G62" s="187"/>
      <c r="H62" s="187"/>
      <c r="I62" s="187"/>
      <c r="J62" s="187"/>
      <c r="K62" s="187"/>
      <c r="L62" s="187"/>
    </row>
    <row r="63" spans="1:34" ht="17.25" hidden="1" customHeight="1"/>
  </sheetData>
  <mergeCells count="4">
    <mergeCell ref="C8:C9"/>
    <mergeCell ref="D8:D9"/>
    <mergeCell ref="B4:C4"/>
    <mergeCell ref="B18:E19"/>
  </mergeCells>
  <conditionalFormatting sqref="L12:L16">
    <cfRule type="colorScale" priority="6">
      <colorScale>
        <cfvo type="min"/>
        <cfvo type="percentile" val="50"/>
        <cfvo type="max"/>
        <color rgb="FFF8696B"/>
        <color rgb="FFFFEB84"/>
        <color rgb="FF63BE7B"/>
      </colorScale>
    </cfRule>
  </conditionalFormatting>
  <conditionalFormatting sqref="L12:L16">
    <cfRule type="colorScale" priority="5">
      <colorScale>
        <cfvo type="min"/>
        <cfvo type="percentile" val="50"/>
        <cfvo type="max"/>
        <color rgb="FFF8696B"/>
        <color rgb="FFFFEB84"/>
        <color rgb="FF63BE7B"/>
      </colorScale>
    </cfRule>
  </conditionalFormatting>
  <conditionalFormatting sqref="L25:L32">
    <cfRule type="colorScale" priority="4">
      <colorScale>
        <cfvo type="min"/>
        <cfvo type="percentile" val="50"/>
        <cfvo type="max"/>
        <color rgb="FFF8696B"/>
        <color rgb="FFFFEB84"/>
        <color rgb="FF63BE7B"/>
      </colorScale>
    </cfRule>
  </conditionalFormatting>
  <conditionalFormatting sqref="L25:L32">
    <cfRule type="colorScale" priority="3">
      <colorScale>
        <cfvo type="min"/>
        <cfvo type="percentile" val="50"/>
        <cfvo type="max"/>
        <color rgb="FFF8696B"/>
        <color rgb="FFFFEB84"/>
        <color rgb="FF63BE7B"/>
      </colorScale>
    </cfRule>
  </conditionalFormatting>
  <conditionalFormatting sqref="L33">
    <cfRule type="colorScale" priority="2">
      <colorScale>
        <cfvo type="min"/>
        <cfvo type="percentile" val="50"/>
        <cfvo type="max"/>
        <color rgb="FFF8696B"/>
        <color rgb="FFFFEB84"/>
        <color rgb="FF63BE7B"/>
      </colorScale>
    </cfRule>
  </conditionalFormatting>
  <conditionalFormatting sqref="L33">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900-000000000000}">
          <x14:formula1>
            <xm:f>'2019A'!$A$120:$A$131</xm:f>
          </x14:formula1>
          <xm:sqref>B4</xm:sqref>
        </x14:dataValidation>
        <x14:dataValidation type="list" allowBlank="1" showInputMessage="1" showErrorMessage="1" xr:uid="{00000000-0002-0000-0900-000001000000}">
          <x14:formula1>
            <xm:f>'2018A'!$A$120:$A$131</xm:f>
          </x14:formula1>
          <xm:sqref>E4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LD140"/>
  <sheetViews>
    <sheetView topLeftCell="A100" zoomScale="80" zoomScaleNormal="80" workbookViewId="0">
      <pane xSplit="1" topLeftCell="B1" activePane="topRight" state="frozen"/>
      <selection pane="topRight" activeCell="K140" sqref="K140"/>
      <selection activeCell="E38" sqref="E38"/>
    </sheetView>
  </sheetViews>
  <sheetFormatPr defaultRowHeight="12.75"/>
  <cols>
    <col min="1" max="1" width="71.7109375" style="112" customWidth="1"/>
    <col min="2" max="9" width="9.140625" style="112"/>
    <col min="10" max="10" width="12.140625" style="112" customWidth="1"/>
    <col min="11" max="13" width="9.140625" style="112"/>
    <col min="14" max="14" width="21" style="112" customWidth="1"/>
    <col min="15" max="15" width="9.5703125" style="112" bestFit="1" customWidth="1"/>
    <col min="16" max="65" width="9.140625" style="112"/>
    <col min="66" max="66" width="11" style="112" customWidth="1"/>
    <col min="67" max="67" width="13" style="112" customWidth="1"/>
    <col min="68" max="68" width="13.7109375" style="112" customWidth="1"/>
    <col min="69" max="95" width="9.140625" style="112"/>
    <col min="96" max="96" width="11.7109375" style="112" customWidth="1"/>
    <col min="97" max="97" width="12.7109375" style="112" customWidth="1"/>
    <col min="98" max="124" width="9.140625" style="112"/>
    <col min="125" max="125" width="13" style="112" customWidth="1"/>
    <col min="126" max="126" width="12.7109375" style="112" customWidth="1"/>
    <col min="127" max="153" width="9.140625" style="112"/>
    <col min="154" max="154" width="12.42578125" style="112" customWidth="1"/>
    <col min="155" max="155" width="13.140625" style="112" customWidth="1"/>
    <col min="156" max="254" width="9.140625" style="112"/>
    <col min="255" max="255" width="12.28515625" style="112" customWidth="1"/>
    <col min="256" max="256" width="12.42578125" style="112" customWidth="1"/>
    <col min="257" max="267" width="9.140625" style="112"/>
    <col min="268" max="268" width="13.85546875" style="112" customWidth="1"/>
    <col min="269" max="269" width="11.85546875" style="112" customWidth="1"/>
    <col min="270" max="302" width="9.140625" style="112"/>
    <col min="303" max="303" width="14.140625" style="112" customWidth="1"/>
    <col min="304" max="304" width="13.7109375" style="112" customWidth="1"/>
    <col min="305" max="307" width="9.140625" style="112"/>
    <col min="308" max="308" width="11.7109375" style="112" customWidth="1"/>
    <col min="309" max="309" width="9.140625" style="112"/>
    <col min="310" max="310" width="16.7109375" style="112" customWidth="1"/>
    <col min="311" max="314" width="9.140625" style="112"/>
    <col min="315" max="315" width="10.140625" style="112" customWidth="1"/>
    <col min="316" max="16384" width="9.140625" style="112"/>
  </cols>
  <sheetData>
    <row r="1" spans="29:316" s="189" customFormat="1">
      <c r="AC1" s="188"/>
      <c r="AL1" s="188"/>
      <c r="AO1" s="188"/>
      <c r="BS1" s="188"/>
      <c r="CV1" s="188"/>
      <c r="FB1" s="188"/>
      <c r="FO1" s="188"/>
      <c r="GB1" s="188"/>
      <c r="GC1" s="188"/>
      <c r="GD1" s="188"/>
      <c r="GQ1" s="188"/>
      <c r="GR1" s="188"/>
      <c r="GS1" s="188"/>
      <c r="HF1" s="188"/>
      <c r="HG1" s="188"/>
      <c r="HH1" s="188"/>
      <c r="HU1" s="188"/>
      <c r="HV1" s="188"/>
      <c r="HW1" s="188"/>
      <c r="IJ1" s="188"/>
      <c r="IK1" s="188"/>
      <c r="IL1" s="188"/>
      <c r="IY1" s="188"/>
      <c r="JL1" s="188"/>
      <c r="JY1" s="188"/>
      <c r="KL1" s="188"/>
      <c r="KM1" s="190"/>
      <c r="KN1" s="190"/>
      <c r="KO1" s="191"/>
      <c r="KP1" s="191"/>
      <c r="KQ1" s="191"/>
      <c r="KR1" s="191"/>
      <c r="KS1" s="191"/>
      <c r="KT1" s="191"/>
      <c r="KU1" s="191"/>
      <c r="KV1" s="191"/>
      <c r="KW1" s="191"/>
      <c r="KX1" s="191"/>
      <c r="KY1" s="191"/>
      <c r="LD1" s="188"/>
    </row>
    <row r="11" spans="29:316" ht="13.5" customHeight="1"/>
    <row r="20" ht="13.5" customHeight="1"/>
    <row r="115" spans="1:316">
      <c r="A115" s="112" t="s">
        <v>0</v>
      </c>
      <c r="B115" s="112">
        <v>106</v>
      </c>
      <c r="J115" s="112">
        <v>8771584</v>
      </c>
      <c r="O115" s="112">
        <v>73</v>
      </c>
      <c r="P115" s="112">
        <v>43</v>
      </c>
      <c r="Q115" s="112">
        <v>10</v>
      </c>
      <c r="R115" s="112">
        <v>28</v>
      </c>
      <c r="S115" s="112">
        <v>86</v>
      </c>
      <c r="T115" s="112">
        <v>92</v>
      </c>
      <c r="U115" s="112">
        <v>12</v>
      </c>
      <c r="V115" s="112">
        <v>24</v>
      </c>
      <c r="W115" s="112">
        <v>79</v>
      </c>
      <c r="X115" s="112">
        <v>114</v>
      </c>
      <c r="Y115" s="112">
        <v>153</v>
      </c>
      <c r="Z115" s="112">
        <v>270</v>
      </c>
      <c r="AA115" s="112">
        <v>392</v>
      </c>
      <c r="AB115" s="112">
        <v>544</v>
      </c>
      <c r="AC115" s="112">
        <v>984</v>
      </c>
      <c r="AD115" s="112">
        <v>2389</v>
      </c>
      <c r="AE115" s="112">
        <v>2277</v>
      </c>
      <c r="AF115" s="112">
        <v>49</v>
      </c>
      <c r="AG115" s="112">
        <v>70</v>
      </c>
      <c r="AH115" s="112">
        <v>283</v>
      </c>
      <c r="AI115" s="112">
        <v>300</v>
      </c>
      <c r="AJ115" s="112">
        <v>2654</v>
      </c>
      <c r="AK115" s="112">
        <v>2562</v>
      </c>
      <c r="AL115" s="112">
        <v>5368</v>
      </c>
      <c r="AM115" s="112">
        <v>1929</v>
      </c>
      <c r="AN115" s="112">
        <v>2880</v>
      </c>
      <c r="AO115" s="112">
        <v>4809</v>
      </c>
      <c r="AP115" s="112">
        <v>98759</v>
      </c>
      <c r="AQ115" s="112">
        <v>423</v>
      </c>
      <c r="AR115" s="112">
        <v>360</v>
      </c>
      <c r="AS115" s="112">
        <v>0</v>
      </c>
      <c r="AT115" s="112">
        <v>0</v>
      </c>
      <c r="AU115" s="112">
        <v>0</v>
      </c>
      <c r="AV115" s="112">
        <v>1</v>
      </c>
      <c r="AW115" s="112">
        <v>4</v>
      </c>
      <c r="AX115" s="112">
        <v>4</v>
      </c>
      <c r="AY115" s="112">
        <v>0</v>
      </c>
      <c r="AZ115" s="112">
        <v>0</v>
      </c>
      <c r="BA115" s="112">
        <v>0</v>
      </c>
      <c r="BB115" s="112">
        <v>0</v>
      </c>
      <c r="BC115" s="112">
        <v>0</v>
      </c>
      <c r="BD115" s="112">
        <v>2</v>
      </c>
      <c r="BE115" s="112">
        <v>0</v>
      </c>
      <c r="BF115" s="112">
        <v>1</v>
      </c>
      <c r="BG115" s="112">
        <v>0</v>
      </c>
      <c r="BH115" s="112">
        <v>0</v>
      </c>
      <c r="BI115" s="112">
        <v>0</v>
      </c>
      <c r="BJ115" s="112">
        <v>0</v>
      </c>
      <c r="BK115" s="112">
        <v>1</v>
      </c>
      <c r="BL115" s="112">
        <v>1</v>
      </c>
      <c r="BM115" s="112">
        <v>1</v>
      </c>
      <c r="BN115" s="112">
        <v>1</v>
      </c>
      <c r="BO115" s="112">
        <v>12</v>
      </c>
      <c r="BP115" s="112">
        <v>12</v>
      </c>
      <c r="BQ115" s="112">
        <v>384</v>
      </c>
      <c r="BR115" s="112">
        <v>316</v>
      </c>
      <c r="BS115" s="112">
        <v>823</v>
      </c>
      <c r="BT115" s="112">
        <v>720</v>
      </c>
      <c r="BU115" s="112">
        <v>775</v>
      </c>
      <c r="BV115" s="112">
        <v>0</v>
      </c>
      <c r="BW115" s="112">
        <v>0</v>
      </c>
      <c r="BX115" s="112">
        <v>3</v>
      </c>
      <c r="BY115" s="112">
        <v>6</v>
      </c>
      <c r="BZ115" s="112">
        <v>2</v>
      </c>
      <c r="CA115" s="112">
        <v>8</v>
      </c>
      <c r="CB115" s="112">
        <v>0</v>
      </c>
      <c r="CC115" s="112">
        <v>1</v>
      </c>
      <c r="CD115" s="112">
        <v>0</v>
      </c>
      <c r="CE115" s="112">
        <v>1</v>
      </c>
      <c r="CF115" s="112">
        <v>2</v>
      </c>
      <c r="CG115" s="112">
        <v>2</v>
      </c>
      <c r="CH115" s="112">
        <v>0</v>
      </c>
      <c r="CI115" s="112">
        <v>2</v>
      </c>
      <c r="CJ115" s="112">
        <v>4</v>
      </c>
      <c r="CK115" s="112">
        <v>4</v>
      </c>
      <c r="CL115" s="112">
        <v>2</v>
      </c>
      <c r="CM115" s="112">
        <v>1</v>
      </c>
      <c r="CN115" s="112">
        <v>4</v>
      </c>
      <c r="CO115" s="112">
        <v>18</v>
      </c>
      <c r="CP115" s="112">
        <v>5</v>
      </c>
      <c r="CQ115" s="112">
        <v>7</v>
      </c>
      <c r="CR115" s="112">
        <v>901</v>
      </c>
      <c r="CS115" s="112">
        <v>766</v>
      </c>
      <c r="CT115" s="112">
        <v>1324</v>
      </c>
      <c r="CU115" s="112">
        <v>1155</v>
      </c>
      <c r="CV115" s="112">
        <v>3234</v>
      </c>
      <c r="CW115" s="112">
        <v>116</v>
      </c>
      <c r="CX115" s="112">
        <v>160</v>
      </c>
      <c r="CY115" s="112">
        <v>0</v>
      </c>
      <c r="CZ115" s="112">
        <v>0</v>
      </c>
      <c r="DA115" s="112">
        <v>0</v>
      </c>
      <c r="DB115" s="112">
        <v>0</v>
      </c>
      <c r="DC115" s="112">
        <v>0</v>
      </c>
      <c r="DD115" s="112">
        <v>1</v>
      </c>
      <c r="DE115" s="112">
        <v>0</v>
      </c>
      <c r="DF115" s="112">
        <v>0</v>
      </c>
      <c r="DG115" s="112">
        <v>0</v>
      </c>
      <c r="DH115" s="112">
        <v>1</v>
      </c>
      <c r="DI115" s="112">
        <v>0</v>
      </c>
      <c r="DJ115" s="112">
        <v>0</v>
      </c>
      <c r="DK115" s="112">
        <v>0</v>
      </c>
      <c r="DL115" s="112">
        <v>0</v>
      </c>
      <c r="DM115" s="112">
        <v>0</v>
      </c>
      <c r="DN115" s="112">
        <v>0</v>
      </c>
      <c r="DO115" s="112">
        <v>0</v>
      </c>
      <c r="DP115" s="112">
        <v>0</v>
      </c>
      <c r="DQ115" s="112">
        <v>0</v>
      </c>
      <c r="DR115" s="112">
        <v>0</v>
      </c>
      <c r="DS115" s="112">
        <v>0</v>
      </c>
      <c r="DT115" s="112">
        <v>0</v>
      </c>
      <c r="DU115" s="112">
        <v>4</v>
      </c>
      <c r="DV115" s="112">
        <v>5</v>
      </c>
      <c r="DW115" s="112">
        <v>111</v>
      </c>
      <c r="DX115" s="112">
        <v>145</v>
      </c>
      <c r="DY115" s="112">
        <v>287</v>
      </c>
      <c r="DZ115" s="112">
        <v>359</v>
      </c>
      <c r="EA115" s="112">
        <v>454</v>
      </c>
      <c r="EB115" s="112">
        <v>0</v>
      </c>
      <c r="EC115" s="112">
        <v>0</v>
      </c>
      <c r="ED115" s="112">
        <v>0</v>
      </c>
      <c r="EE115" s="112">
        <v>1</v>
      </c>
      <c r="EF115" s="112">
        <v>1</v>
      </c>
      <c r="EG115" s="112">
        <v>1</v>
      </c>
      <c r="EH115" s="112">
        <v>0</v>
      </c>
      <c r="EI115" s="112">
        <v>1</v>
      </c>
      <c r="EJ115" s="112">
        <v>0</v>
      </c>
      <c r="EK115" s="112">
        <v>0</v>
      </c>
      <c r="EL115" s="112">
        <v>0</v>
      </c>
      <c r="EM115" s="112">
        <v>1</v>
      </c>
      <c r="EN115" s="112">
        <v>0</v>
      </c>
      <c r="EO115" s="112">
        <v>2</v>
      </c>
      <c r="EP115" s="112">
        <v>0</v>
      </c>
      <c r="EQ115" s="112">
        <v>1</v>
      </c>
      <c r="ER115" s="112">
        <v>0</v>
      </c>
      <c r="ES115" s="112">
        <v>0</v>
      </c>
      <c r="ET115" s="112">
        <v>1</v>
      </c>
      <c r="EU115" s="112">
        <v>3</v>
      </c>
      <c r="EV115" s="112">
        <v>5</v>
      </c>
      <c r="EW115" s="112">
        <v>2</v>
      </c>
      <c r="EX115" s="112">
        <v>1</v>
      </c>
      <c r="EY115" s="112">
        <v>9</v>
      </c>
      <c r="EZ115" s="112">
        <v>361</v>
      </c>
      <c r="FA115" s="112">
        <v>456</v>
      </c>
      <c r="FB115" s="112">
        <v>842</v>
      </c>
      <c r="FC115" s="112">
        <v>23</v>
      </c>
      <c r="FD115" s="112">
        <v>26</v>
      </c>
      <c r="FE115" s="112">
        <v>26</v>
      </c>
      <c r="FF115" s="112">
        <v>41</v>
      </c>
      <c r="FG115" s="112">
        <v>8</v>
      </c>
      <c r="FH115" s="112">
        <v>3</v>
      </c>
      <c r="FI115" s="112">
        <v>17</v>
      </c>
      <c r="FJ115" s="112">
        <v>16</v>
      </c>
      <c r="FK115" s="112">
        <v>961</v>
      </c>
      <c r="FL115" s="112">
        <v>890</v>
      </c>
      <c r="FM115" s="112">
        <v>74</v>
      </c>
      <c r="FN115" s="112">
        <v>86</v>
      </c>
      <c r="FO115" s="112">
        <v>160</v>
      </c>
      <c r="FP115" s="112">
        <v>1</v>
      </c>
      <c r="FQ115" s="112">
        <v>3</v>
      </c>
      <c r="FR115" s="112">
        <v>22</v>
      </c>
      <c r="FS115" s="112">
        <v>39</v>
      </c>
      <c r="FT115" s="112">
        <v>73</v>
      </c>
      <c r="FU115" s="112">
        <v>102</v>
      </c>
      <c r="FV115" s="112">
        <v>118</v>
      </c>
      <c r="FW115" s="112">
        <v>120</v>
      </c>
      <c r="FX115" s="112">
        <v>120</v>
      </c>
      <c r="FY115" s="112">
        <v>81</v>
      </c>
      <c r="FZ115" s="112">
        <v>71</v>
      </c>
      <c r="GA115" s="112">
        <v>17</v>
      </c>
      <c r="GB115" s="112">
        <v>362</v>
      </c>
      <c r="GC115" s="112">
        <v>405</v>
      </c>
      <c r="GD115" s="112">
        <v>767</v>
      </c>
      <c r="GE115" s="112">
        <v>360</v>
      </c>
      <c r="GF115" s="112">
        <v>287</v>
      </c>
      <c r="GG115" s="112">
        <v>629</v>
      </c>
      <c r="GH115" s="112">
        <v>650</v>
      </c>
      <c r="GI115" s="112">
        <v>448</v>
      </c>
      <c r="GJ115" s="112">
        <v>420</v>
      </c>
      <c r="GK115" s="112">
        <v>205</v>
      </c>
      <c r="GL115" s="112">
        <v>239</v>
      </c>
      <c r="GM115" s="112">
        <v>127</v>
      </c>
      <c r="GN115" s="112">
        <v>71</v>
      </c>
      <c r="GO115" s="112">
        <v>23</v>
      </c>
      <c r="GP115" s="112">
        <v>16</v>
      </c>
      <c r="GQ115" s="112">
        <v>1683</v>
      </c>
      <c r="GR115" s="112">
        <v>1792</v>
      </c>
      <c r="GS115" s="112">
        <v>3475</v>
      </c>
      <c r="GT115" s="112">
        <v>3</v>
      </c>
      <c r="GU115" s="112">
        <v>7</v>
      </c>
      <c r="GV115" s="112">
        <v>19</v>
      </c>
      <c r="GW115" s="112">
        <v>44</v>
      </c>
      <c r="GX115" s="112">
        <v>46</v>
      </c>
      <c r="GY115" s="112">
        <v>57</v>
      </c>
      <c r="GZ115" s="112">
        <v>43</v>
      </c>
      <c r="HA115" s="112">
        <v>44</v>
      </c>
      <c r="HB115" s="112">
        <v>18</v>
      </c>
      <c r="HC115" s="112">
        <v>17</v>
      </c>
      <c r="HD115" s="112">
        <v>1</v>
      </c>
      <c r="HE115" s="112">
        <v>1</v>
      </c>
      <c r="HF115" s="112">
        <v>170</v>
      </c>
      <c r="HG115" s="112">
        <v>130</v>
      </c>
      <c r="HH115" s="112">
        <v>300</v>
      </c>
      <c r="HI115" s="112">
        <v>59</v>
      </c>
      <c r="HJ115" s="112">
        <v>71</v>
      </c>
      <c r="HK115" s="112">
        <v>170</v>
      </c>
      <c r="HL115" s="112">
        <v>213</v>
      </c>
      <c r="HM115" s="112">
        <v>135</v>
      </c>
      <c r="HN115" s="112">
        <v>164</v>
      </c>
      <c r="HO115" s="112">
        <v>88</v>
      </c>
      <c r="HP115" s="112">
        <v>107</v>
      </c>
      <c r="HQ115" s="112">
        <v>35</v>
      </c>
      <c r="HR115" s="112">
        <v>39</v>
      </c>
      <c r="HS115" s="112">
        <v>17</v>
      </c>
      <c r="HT115" s="112">
        <v>19</v>
      </c>
      <c r="HU115" s="112">
        <v>613</v>
      </c>
      <c r="HV115" s="112">
        <v>504</v>
      </c>
      <c r="HW115" s="112">
        <v>1117</v>
      </c>
      <c r="HX115" s="112">
        <v>209</v>
      </c>
      <c r="HY115" s="112">
        <v>330</v>
      </c>
      <c r="HZ115" s="112">
        <v>169</v>
      </c>
      <c r="IA115" s="112">
        <v>287</v>
      </c>
      <c r="IB115" s="112">
        <v>139</v>
      </c>
      <c r="IC115" s="112">
        <v>252</v>
      </c>
      <c r="ID115" s="112">
        <v>138</v>
      </c>
      <c r="IE115" s="112">
        <v>227</v>
      </c>
      <c r="IF115" s="112">
        <v>97</v>
      </c>
      <c r="IG115" s="112">
        <v>90</v>
      </c>
      <c r="IH115" s="112">
        <v>39</v>
      </c>
      <c r="II115" s="112">
        <v>58</v>
      </c>
      <c r="IJ115" s="112">
        <v>1244</v>
      </c>
      <c r="IK115" s="112">
        <v>791</v>
      </c>
      <c r="IL115" s="112">
        <v>2035</v>
      </c>
      <c r="IM115" s="112">
        <v>68</v>
      </c>
      <c r="IN115" s="112">
        <v>65</v>
      </c>
      <c r="IO115" s="112">
        <v>44</v>
      </c>
      <c r="IP115" s="112">
        <v>41</v>
      </c>
      <c r="IQ115" s="112">
        <v>3</v>
      </c>
      <c r="IR115" s="112">
        <v>2</v>
      </c>
      <c r="IS115" s="112">
        <v>16</v>
      </c>
      <c r="IT115" s="112">
        <v>11</v>
      </c>
      <c r="IU115" s="112">
        <v>297</v>
      </c>
      <c r="IV115" s="112">
        <v>232</v>
      </c>
      <c r="IW115" s="112">
        <v>382</v>
      </c>
      <c r="IX115" s="112">
        <v>300</v>
      </c>
      <c r="IY115" s="112">
        <v>779</v>
      </c>
      <c r="IZ115" s="112">
        <v>69</v>
      </c>
      <c r="JA115" s="112">
        <v>82</v>
      </c>
      <c r="JB115" s="112">
        <v>35</v>
      </c>
      <c r="JC115" s="112">
        <v>26</v>
      </c>
      <c r="JD115" s="112">
        <v>8</v>
      </c>
      <c r="JE115" s="112">
        <v>8</v>
      </c>
      <c r="JF115" s="112">
        <v>22</v>
      </c>
      <c r="JG115" s="112">
        <v>21</v>
      </c>
      <c r="JH115" s="112">
        <v>1540</v>
      </c>
      <c r="JI115" s="112">
        <v>1561</v>
      </c>
      <c r="JJ115" s="112">
        <v>1556</v>
      </c>
      <c r="JK115" s="112">
        <v>1651</v>
      </c>
      <c r="JL115" s="112">
        <v>3372</v>
      </c>
      <c r="JM115" s="112">
        <v>29</v>
      </c>
      <c r="JN115" s="112">
        <v>49</v>
      </c>
      <c r="JO115" s="112">
        <v>20</v>
      </c>
      <c r="JP115" s="112">
        <v>13</v>
      </c>
      <c r="JQ115" s="112">
        <v>2</v>
      </c>
      <c r="JR115" s="112">
        <v>2</v>
      </c>
      <c r="JS115" s="112">
        <v>10</v>
      </c>
      <c r="JT115" s="112">
        <v>11</v>
      </c>
      <c r="JU115" s="112">
        <v>64</v>
      </c>
      <c r="JV115" s="112">
        <v>91</v>
      </c>
      <c r="JW115" s="112">
        <v>115</v>
      </c>
      <c r="JX115" s="112">
        <v>153</v>
      </c>
      <c r="JY115" s="112">
        <v>580</v>
      </c>
      <c r="JZ115" s="112">
        <v>152</v>
      </c>
      <c r="KA115" s="112">
        <v>169</v>
      </c>
      <c r="KB115" s="112">
        <v>78</v>
      </c>
      <c r="KC115" s="112">
        <v>72</v>
      </c>
      <c r="KD115" s="112">
        <v>7</v>
      </c>
      <c r="KE115" s="112">
        <v>13</v>
      </c>
      <c r="KF115" s="112">
        <v>10</v>
      </c>
      <c r="KG115" s="112">
        <v>15</v>
      </c>
      <c r="KH115" s="112">
        <v>314</v>
      </c>
      <c r="KI115" s="112">
        <v>411</v>
      </c>
      <c r="KJ115" s="112">
        <v>534</v>
      </c>
      <c r="KK115" s="112">
        <v>622</v>
      </c>
      <c r="KL115" s="112">
        <v>1241</v>
      </c>
      <c r="KM115" s="112">
        <v>0</v>
      </c>
      <c r="KN115" s="112">
        <v>0</v>
      </c>
      <c r="KO115" s="112">
        <v>0</v>
      </c>
      <c r="KP115" s="112">
        <v>0</v>
      </c>
      <c r="KQ115" s="112">
        <v>0</v>
      </c>
      <c r="KR115" s="112">
        <v>0</v>
      </c>
      <c r="KS115" s="112">
        <v>0</v>
      </c>
      <c r="KT115" s="112">
        <v>0</v>
      </c>
      <c r="KU115" s="112">
        <v>0</v>
      </c>
      <c r="KV115" s="112">
        <v>0</v>
      </c>
      <c r="KW115" s="112">
        <v>0</v>
      </c>
      <c r="KX115" s="112">
        <v>0</v>
      </c>
      <c r="KY115" s="112">
        <v>0</v>
      </c>
      <c r="KZ115" s="112">
        <v>49</v>
      </c>
      <c r="LA115" s="112">
        <v>21</v>
      </c>
      <c r="LB115" s="112">
        <v>16</v>
      </c>
      <c r="LC115" s="112">
        <v>347</v>
      </c>
      <c r="LD115" s="112">
        <v>433</v>
      </c>
    </row>
    <row r="116" spans="1:316">
      <c r="A116" s="112" t="s">
        <v>1</v>
      </c>
      <c r="B116" s="112">
        <v>16</v>
      </c>
      <c r="J116" s="112">
        <v>1371331</v>
      </c>
      <c r="O116" s="112">
        <v>4</v>
      </c>
      <c r="P116" s="112">
        <v>9</v>
      </c>
      <c r="Q116" s="112">
        <v>1</v>
      </c>
      <c r="R116" s="112">
        <v>2</v>
      </c>
      <c r="S116" s="112">
        <v>11</v>
      </c>
      <c r="T116" s="112">
        <v>15</v>
      </c>
      <c r="U116" s="112">
        <v>0</v>
      </c>
      <c r="V116" s="112">
        <v>4</v>
      </c>
      <c r="W116" s="112">
        <v>6</v>
      </c>
      <c r="X116" s="112">
        <v>18</v>
      </c>
      <c r="Y116" s="112">
        <v>35</v>
      </c>
      <c r="Z116" s="112">
        <v>48</v>
      </c>
      <c r="AA116" s="112">
        <v>50</v>
      </c>
      <c r="AB116" s="112">
        <v>81</v>
      </c>
      <c r="AC116" s="112">
        <v>153</v>
      </c>
      <c r="AD116" s="112">
        <v>280</v>
      </c>
      <c r="AE116" s="112">
        <v>257</v>
      </c>
      <c r="AF116" s="112">
        <v>12</v>
      </c>
      <c r="AG116" s="112">
        <v>6</v>
      </c>
      <c r="AH116" s="112">
        <v>54</v>
      </c>
      <c r="AI116" s="112">
        <v>56</v>
      </c>
      <c r="AJ116" s="112">
        <v>327</v>
      </c>
      <c r="AK116" s="112">
        <v>291</v>
      </c>
      <c r="AL116" s="112">
        <v>665</v>
      </c>
      <c r="AM116" s="112">
        <v>901</v>
      </c>
      <c r="AN116" s="112">
        <v>1256</v>
      </c>
      <c r="AO116" s="112">
        <v>2157</v>
      </c>
      <c r="AP116" s="112">
        <v>26938.5</v>
      </c>
      <c r="AQ116" s="112">
        <v>39</v>
      </c>
      <c r="AR116" s="112">
        <v>59</v>
      </c>
      <c r="AS116" s="112">
        <v>0</v>
      </c>
      <c r="AT116" s="112">
        <v>0</v>
      </c>
      <c r="AU116" s="112">
        <v>0</v>
      </c>
      <c r="AV116" s="112">
        <v>0</v>
      </c>
      <c r="AW116" s="112">
        <v>0</v>
      </c>
      <c r="AX116" s="112">
        <v>1</v>
      </c>
      <c r="AY116" s="112">
        <v>0</v>
      </c>
      <c r="AZ116" s="112">
        <v>0</v>
      </c>
      <c r="BA116" s="112">
        <v>0</v>
      </c>
      <c r="BB116" s="112">
        <v>0</v>
      </c>
      <c r="BC116" s="112">
        <v>0</v>
      </c>
      <c r="BD116" s="112">
        <v>0</v>
      </c>
      <c r="BE116" s="112">
        <v>0</v>
      </c>
      <c r="BF116" s="112">
        <v>0</v>
      </c>
      <c r="BG116" s="112">
        <v>0</v>
      </c>
      <c r="BH116" s="112">
        <v>0</v>
      </c>
      <c r="BI116" s="112">
        <v>0</v>
      </c>
      <c r="BJ116" s="112">
        <v>0</v>
      </c>
      <c r="BK116" s="112">
        <v>0</v>
      </c>
      <c r="BL116" s="112">
        <v>0</v>
      </c>
      <c r="BM116" s="112">
        <v>0</v>
      </c>
      <c r="BN116" s="112">
        <v>1</v>
      </c>
      <c r="BO116" s="112">
        <v>4</v>
      </c>
      <c r="BP116" s="112">
        <v>3</v>
      </c>
      <c r="BQ116" s="112">
        <v>41</v>
      </c>
      <c r="BR116" s="112">
        <v>49</v>
      </c>
      <c r="BS116" s="112">
        <v>107</v>
      </c>
      <c r="BT116" s="112">
        <v>106</v>
      </c>
      <c r="BU116" s="112">
        <v>119</v>
      </c>
      <c r="BV116" s="112">
        <v>0</v>
      </c>
      <c r="BW116" s="112">
        <v>0</v>
      </c>
      <c r="BX116" s="112">
        <v>0</v>
      </c>
      <c r="BY116" s="112">
        <v>0</v>
      </c>
      <c r="BZ116" s="112">
        <v>0</v>
      </c>
      <c r="CA116" s="112">
        <v>0</v>
      </c>
      <c r="CB116" s="112">
        <v>0</v>
      </c>
      <c r="CC116" s="112">
        <v>0</v>
      </c>
      <c r="CD116" s="112">
        <v>0</v>
      </c>
      <c r="CE116" s="112">
        <v>0</v>
      </c>
      <c r="CF116" s="112">
        <v>1</v>
      </c>
      <c r="CG116" s="112">
        <v>0</v>
      </c>
      <c r="CH116" s="112">
        <v>0</v>
      </c>
      <c r="CI116" s="112">
        <v>0</v>
      </c>
      <c r="CJ116" s="112">
        <v>0</v>
      </c>
      <c r="CK116" s="112">
        <v>1</v>
      </c>
      <c r="CL116" s="112">
        <v>1</v>
      </c>
      <c r="CM116" s="112">
        <v>1</v>
      </c>
      <c r="CN116" s="112">
        <v>0</v>
      </c>
      <c r="CO116" s="112">
        <v>2</v>
      </c>
      <c r="CP116" s="112">
        <v>4</v>
      </c>
      <c r="CQ116" s="112">
        <v>0</v>
      </c>
      <c r="CR116" s="112">
        <v>34</v>
      </c>
      <c r="CS116" s="112">
        <v>19</v>
      </c>
      <c r="CT116" s="112">
        <v>122</v>
      </c>
      <c r="CU116" s="112">
        <v>113</v>
      </c>
      <c r="CV116" s="112">
        <v>288</v>
      </c>
      <c r="CW116" s="112">
        <v>10</v>
      </c>
      <c r="CX116" s="112">
        <v>20</v>
      </c>
      <c r="CY116" s="112">
        <v>0</v>
      </c>
      <c r="CZ116" s="112">
        <v>0</v>
      </c>
      <c r="DA116" s="112">
        <v>0</v>
      </c>
      <c r="DB116" s="112">
        <v>0</v>
      </c>
      <c r="DC116" s="112">
        <v>0</v>
      </c>
      <c r="DD116" s="112">
        <v>0</v>
      </c>
      <c r="DE116" s="112">
        <v>0</v>
      </c>
      <c r="DF116" s="112">
        <v>0</v>
      </c>
      <c r="DG116" s="112">
        <v>0</v>
      </c>
      <c r="DH116" s="112">
        <v>0</v>
      </c>
      <c r="DI116" s="112">
        <v>0</v>
      </c>
      <c r="DJ116" s="112">
        <v>0</v>
      </c>
      <c r="DK116" s="112">
        <v>0</v>
      </c>
      <c r="DL116" s="112">
        <v>0</v>
      </c>
      <c r="DM116" s="112">
        <v>0</v>
      </c>
      <c r="DN116" s="112">
        <v>0</v>
      </c>
      <c r="DO116" s="112">
        <v>0</v>
      </c>
      <c r="DP116" s="112">
        <v>0</v>
      </c>
      <c r="DQ116" s="112">
        <v>0</v>
      </c>
      <c r="DR116" s="112">
        <v>0</v>
      </c>
      <c r="DS116" s="112">
        <v>0</v>
      </c>
      <c r="DT116" s="112">
        <v>0</v>
      </c>
      <c r="DU116" s="112">
        <v>2</v>
      </c>
      <c r="DV116" s="112">
        <v>0</v>
      </c>
      <c r="DW116" s="112">
        <v>11</v>
      </c>
      <c r="DX116" s="112">
        <v>16</v>
      </c>
      <c r="DY116" s="112">
        <v>32</v>
      </c>
      <c r="DZ116" s="112">
        <v>49</v>
      </c>
      <c r="EA116" s="112">
        <v>69</v>
      </c>
      <c r="EB116" s="112">
        <v>0</v>
      </c>
      <c r="EC116" s="112">
        <v>0</v>
      </c>
      <c r="ED116" s="112">
        <v>0</v>
      </c>
      <c r="EE116" s="112">
        <v>0</v>
      </c>
      <c r="EF116" s="112">
        <v>0</v>
      </c>
      <c r="EG116" s="112">
        <v>1</v>
      </c>
      <c r="EH116" s="112">
        <v>0</v>
      </c>
      <c r="EI116" s="112">
        <v>0</v>
      </c>
      <c r="EJ116" s="112">
        <v>0</v>
      </c>
      <c r="EK116" s="112">
        <v>0</v>
      </c>
      <c r="EL116" s="112">
        <v>0</v>
      </c>
      <c r="EM116" s="112">
        <v>0</v>
      </c>
      <c r="EN116" s="112">
        <v>0</v>
      </c>
      <c r="EO116" s="112">
        <v>2</v>
      </c>
      <c r="EP116" s="112">
        <v>0</v>
      </c>
      <c r="EQ116" s="112">
        <v>0</v>
      </c>
      <c r="ER116" s="112">
        <v>0</v>
      </c>
      <c r="ES116" s="112">
        <v>0</v>
      </c>
      <c r="ET116" s="112">
        <v>0</v>
      </c>
      <c r="EU116" s="112">
        <v>2</v>
      </c>
      <c r="EV116" s="112">
        <v>0</v>
      </c>
      <c r="EW116" s="112">
        <v>1</v>
      </c>
      <c r="EX116" s="112">
        <v>0</v>
      </c>
      <c r="EY116" s="112">
        <v>3</v>
      </c>
      <c r="EZ116" s="112">
        <v>49</v>
      </c>
      <c r="FA116" s="112">
        <v>78</v>
      </c>
      <c r="FB116" s="112">
        <v>127</v>
      </c>
      <c r="FC116" s="112">
        <v>1</v>
      </c>
      <c r="FD116" s="112">
        <v>2</v>
      </c>
      <c r="FE116" s="112">
        <v>0</v>
      </c>
      <c r="FF116" s="112">
        <v>3</v>
      </c>
      <c r="FG116" s="112">
        <v>1</v>
      </c>
      <c r="FH116" s="112">
        <v>0</v>
      </c>
      <c r="FI116" s="112">
        <v>0</v>
      </c>
      <c r="FJ116" s="112">
        <v>2</v>
      </c>
      <c r="FK116" s="112">
        <v>213</v>
      </c>
      <c r="FL116" s="112">
        <v>211</v>
      </c>
      <c r="FM116" s="112">
        <v>2</v>
      </c>
      <c r="FN116" s="112">
        <v>7</v>
      </c>
      <c r="FO116" s="112">
        <v>9</v>
      </c>
      <c r="FP116" s="112">
        <v>0</v>
      </c>
      <c r="FQ116" s="112">
        <v>1</v>
      </c>
      <c r="FR116" s="112">
        <v>1</v>
      </c>
      <c r="FS116" s="112">
        <v>9</v>
      </c>
      <c r="FT116" s="112">
        <v>10</v>
      </c>
      <c r="FU116" s="112">
        <v>16</v>
      </c>
      <c r="FV116" s="112">
        <v>16</v>
      </c>
      <c r="FW116" s="112">
        <v>27</v>
      </c>
      <c r="FX116" s="112">
        <v>8</v>
      </c>
      <c r="FY116" s="112">
        <v>9</v>
      </c>
      <c r="FZ116" s="112">
        <v>4</v>
      </c>
      <c r="GA116" s="112">
        <v>0</v>
      </c>
      <c r="GB116" s="112">
        <v>62</v>
      </c>
      <c r="GC116" s="112">
        <v>39</v>
      </c>
      <c r="GD116" s="112">
        <v>101</v>
      </c>
      <c r="GE116" s="112">
        <v>18</v>
      </c>
      <c r="GF116" s="112">
        <v>14</v>
      </c>
      <c r="GG116" s="112">
        <v>89</v>
      </c>
      <c r="GH116" s="112">
        <v>67</v>
      </c>
      <c r="GI116" s="112">
        <v>72</v>
      </c>
      <c r="GJ116" s="112">
        <v>60</v>
      </c>
      <c r="GK116" s="112">
        <v>32</v>
      </c>
      <c r="GL116" s="112">
        <v>54</v>
      </c>
      <c r="GM116" s="112">
        <v>19</v>
      </c>
      <c r="GN116" s="112">
        <v>21</v>
      </c>
      <c r="GO116" s="112">
        <v>1</v>
      </c>
      <c r="GP116" s="112">
        <v>2</v>
      </c>
      <c r="GQ116" s="112">
        <v>218</v>
      </c>
      <c r="GR116" s="112">
        <v>231</v>
      </c>
      <c r="GS116" s="112">
        <v>449</v>
      </c>
      <c r="GT116" s="112">
        <v>1</v>
      </c>
      <c r="GU116" s="112">
        <v>1</v>
      </c>
      <c r="GV116" s="112">
        <v>5</v>
      </c>
      <c r="GW116" s="112">
        <v>6</v>
      </c>
      <c r="GX116" s="112">
        <v>11</v>
      </c>
      <c r="GY116" s="112">
        <v>7</v>
      </c>
      <c r="GZ116" s="112">
        <v>4</v>
      </c>
      <c r="HA116" s="112">
        <v>7</v>
      </c>
      <c r="HB116" s="112">
        <v>1</v>
      </c>
      <c r="HC116" s="112">
        <v>2</v>
      </c>
      <c r="HD116" s="112">
        <v>0</v>
      </c>
      <c r="HE116" s="112">
        <v>0</v>
      </c>
      <c r="HF116" s="112">
        <v>23</v>
      </c>
      <c r="HG116" s="112">
        <v>22</v>
      </c>
      <c r="HH116" s="112">
        <v>45</v>
      </c>
      <c r="HI116" s="112">
        <v>9</v>
      </c>
      <c r="HJ116" s="112">
        <v>14</v>
      </c>
      <c r="HK116" s="112">
        <v>48</v>
      </c>
      <c r="HL116" s="112">
        <v>49</v>
      </c>
      <c r="HM116" s="112">
        <v>19</v>
      </c>
      <c r="HN116" s="112">
        <v>22</v>
      </c>
      <c r="HO116" s="112">
        <v>8</v>
      </c>
      <c r="HP116" s="112">
        <v>16</v>
      </c>
      <c r="HQ116" s="112">
        <v>2</v>
      </c>
      <c r="HR116" s="112">
        <v>4</v>
      </c>
      <c r="HS116" s="112">
        <v>1</v>
      </c>
      <c r="HT116" s="112">
        <v>4</v>
      </c>
      <c r="HU116" s="112">
        <v>109</v>
      </c>
      <c r="HV116" s="112">
        <v>87</v>
      </c>
      <c r="HW116" s="112">
        <v>196</v>
      </c>
      <c r="HX116" s="112">
        <v>22</v>
      </c>
      <c r="HY116" s="112">
        <v>29</v>
      </c>
      <c r="HZ116" s="112">
        <v>44</v>
      </c>
      <c r="IA116" s="112">
        <v>57</v>
      </c>
      <c r="IB116" s="112">
        <v>26</v>
      </c>
      <c r="IC116" s="112">
        <v>46</v>
      </c>
      <c r="ID116" s="112">
        <v>26</v>
      </c>
      <c r="IE116" s="112">
        <v>48</v>
      </c>
      <c r="IF116" s="112">
        <v>18</v>
      </c>
      <c r="IG116" s="112">
        <v>12</v>
      </c>
      <c r="IH116" s="112">
        <v>10</v>
      </c>
      <c r="II116" s="112">
        <v>8</v>
      </c>
      <c r="IJ116" s="112">
        <v>200</v>
      </c>
      <c r="IK116" s="112">
        <v>146</v>
      </c>
      <c r="IL116" s="112">
        <v>346</v>
      </c>
      <c r="IM116" s="112">
        <v>5</v>
      </c>
      <c r="IN116" s="112">
        <v>9</v>
      </c>
      <c r="IO116" s="112">
        <v>6</v>
      </c>
      <c r="IP116" s="112">
        <v>7</v>
      </c>
      <c r="IQ116" s="112">
        <v>0</v>
      </c>
      <c r="IR116" s="112">
        <v>0</v>
      </c>
      <c r="IS116" s="112">
        <v>0</v>
      </c>
      <c r="IT116" s="112">
        <v>0</v>
      </c>
      <c r="IU116" s="112">
        <v>37</v>
      </c>
      <c r="IV116" s="112">
        <v>45</v>
      </c>
      <c r="IW116" s="112">
        <v>43</v>
      </c>
      <c r="IX116" s="112">
        <v>55</v>
      </c>
      <c r="IY116" s="112">
        <v>109</v>
      </c>
      <c r="IZ116" s="112">
        <v>3</v>
      </c>
      <c r="JA116" s="112">
        <v>9</v>
      </c>
      <c r="JB116" s="112">
        <v>2</v>
      </c>
      <c r="JC116" s="112">
        <v>2</v>
      </c>
      <c r="JD116" s="112">
        <v>0</v>
      </c>
      <c r="JE116" s="112">
        <v>0</v>
      </c>
      <c r="JF116" s="112">
        <v>2</v>
      </c>
      <c r="JG116" s="112">
        <v>3</v>
      </c>
      <c r="JH116" s="112">
        <v>217</v>
      </c>
      <c r="JI116" s="112">
        <v>205</v>
      </c>
      <c r="JJ116" s="112">
        <v>220</v>
      </c>
      <c r="JK116" s="112">
        <v>213</v>
      </c>
      <c r="JL116" s="112">
        <v>443</v>
      </c>
      <c r="JM116" s="112">
        <v>6</v>
      </c>
      <c r="JN116" s="112">
        <v>8</v>
      </c>
      <c r="JO116" s="112">
        <v>1</v>
      </c>
      <c r="JP116" s="112">
        <v>2</v>
      </c>
      <c r="JQ116" s="112">
        <v>1</v>
      </c>
      <c r="JR116" s="112">
        <v>0</v>
      </c>
      <c r="JS116" s="112">
        <v>1</v>
      </c>
      <c r="JT116" s="112">
        <v>2</v>
      </c>
      <c r="JU116" s="112">
        <v>11</v>
      </c>
      <c r="JV116" s="112">
        <v>12</v>
      </c>
      <c r="JW116" s="112">
        <v>20</v>
      </c>
      <c r="JX116" s="112">
        <v>22</v>
      </c>
      <c r="JY116" s="112">
        <v>78</v>
      </c>
      <c r="JZ116" s="112">
        <v>23</v>
      </c>
      <c r="KA116" s="112">
        <v>28</v>
      </c>
      <c r="KB116" s="112">
        <v>13</v>
      </c>
      <c r="KC116" s="112">
        <v>19</v>
      </c>
      <c r="KD116" s="112">
        <v>5</v>
      </c>
      <c r="KE116" s="112">
        <v>8</v>
      </c>
      <c r="KF116" s="112">
        <v>0</v>
      </c>
      <c r="KG116" s="112">
        <v>1</v>
      </c>
      <c r="KH116" s="112">
        <v>75</v>
      </c>
      <c r="KI116" s="112">
        <v>61</v>
      </c>
      <c r="KJ116" s="112">
        <v>114</v>
      </c>
      <c r="KK116" s="112">
        <v>116</v>
      </c>
      <c r="KL116" s="112">
        <v>233</v>
      </c>
      <c r="KM116" s="112">
        <v>0</v>
      </c>
      <c r="KN116" s="112">
        <v>0</v>
      </c>
      <c r="KO116" s="112">
        <v>0</v>
      </c>
      <c r="KP116" s="112">
        <v>0</v>
      </c>
      <c r="KQ116" s="112">
        <v>0</v>
      </c>
      <c r="KR116" s="112">
        <v>0</v>
      </c>
      <c r="KS116" s="112">
        <v>0</v>
      </c>
      <c r="KT116" s="112">
        <v>0</v>
      </c>
      <c r="KU116" s="112">
        <v>0</v>
      </c>
      <c r="KV116" s="112">
        <v>0</v>
      </c>
      <c r="KW116" s="112">
        <v>0</v>
      </c>
      <c r="KX116" s="112">
        <v>0</v>
      </c>
      <c r="KY116" s="112">
        <v>0</v>
      </c>
      <c r="KZ116" s="112">
        <v>13</v>
      </c>
      <c r="LA116" s="112">
        <v>2</v>
      </c>
      <c r="LB116" s="112">
        <v>5</v>
      </c>
      <c r="LC116" s="112">
        <v>59</v>
      </c>
      <c r="LD116" s="112">
        <v>79</v>
      </c>
    </row>
    <row r="117" spans="1:316">
      <c r="A117" s="112" t="s">
        <v>2</v>
      </c>
      <c r="B117" s="112">
        <v>12</v>
      </c>
      <c r="J117" s="112">
        <v>309945</v>
      </c>
      <c r="O117" s="112">
        <v>4</v>
      </c>
      <c r="P117" s="112">
        <v>1</v>
      </c>
      <c r="Q117" s="112">
        <v>1</v>
      </c>
      <c r="R117" s="112">
        <v>1</v>
      </c>
      <c r="S117" s="112">
        <v>6</v>
      </c>
      <c r="T117" s="112">
        <v>5</v>
      </c>
      <c r="U117" s="112">
        <v>1</v>
      </c>
      <c r="V117" s="112">
        <v>2</v>
      </c>
      <c r="W117" s="112">
        <v>6</v>
      </c>
      <c r="X117" s="112">
        <v>5</v>
      </c>
      <c r="Y117" s="112">
        <v>4</v>
      </c>
      <c r="Z117" s="112">
        <v>27</v>
      </c>
      <c r="AA117" s="112">
        <v>22</v>
      </c>
      <c r="AB117" s="112">
        <v>41</v>
      </c>
      <c r="AC117" s="112">
        <v>63</v>
      </c>
      <c r="AD117" s="112">
        <v>214</v>
      </c>
      <c r="AE117" s="112">
        <v>150</v>
      </c>
      <c r="AF117" s="112">
        <v>3</v>
      </c>
      <c r="AG117" s="112">
        <v>6</v>
      </c>
      <c r="AH117" s="112">
        <v>37</v>
      </c>
      <c r="AI117" s="112">
        <v>11</v>
      </c>
      <c r="AJ117" s="112">
        <v>225</v>
      </c>
      <c r="AK117" s="112">
        <v>159</v>
      </c>
      <c r="AL117" s="112">
        <v>421</v>
      </c>
      <c r="AM117" s="112">
        <v>195</v>
      </c>
      <c r="AN117" s="112">
        <v>190</v>
      </c>
      <c r="AO117" s="112">
        <v>385</v>
      </c>
      <c r="AP117" s="112">
        <v>7961</v>
      </c>
      <c r="AQ117" s="112">
        <v>75</v>
      </c>
      <c r="AR117" s="112">
        <v>43</v>
      </c>
      <c r="AS117" s="112">
        <v>0</v>
      </c>
      <c r="AT117" s="112">
        <v>0</v>
      </c>
      <c r="AU117" s="112">
        <v>0</v>
      </c>
      <c r="AV117" s="112">
        <v>0</v>
      </c>
      <c r="AW117" s="112">
        <v>0</v>
      </c>
      <c r="AX117" s="112">
        <v>0</v>
      </c>
      <c r="AY117" s="112">
        <v>0</v>
      </c>
      <c r="AZ117" s="112">
        <v>0</v>
      </c>
      <c r="BA117" s="112">
        <v>0</v>
      </c>
      <c r="BB117" s="112">
        <v>0</v>
      </c>
      <c r="BC117" s="112">
        <v>0</v>
      </c>
      <c r="BD117" s="112">
        <v>0</v>
      </c>
      <c r="BE117" s="112">
        <v>0</v>
      </c>
      <c r="BF117" s="112">
        <v>0</v>
      </c>
      <c r="BG117" s="112">
        <v>0</v>
      </c>
      <c r="BH117" s="112">
        <v>0</v>
      </c>
      <c r="BI117" s="112">
        <v>0</v>
      </c>
      <c r="BJ117" s="112">
        <v>0</v>
      </c>
      <c r="BK117" s="112">
        <v>0</v>
      </c>
      <c r="BL117" s="112">
        <v>0</v>
      </c>
      <c r="BM117" s="112">
        <v>0</v>
      </c>
      <c r="BN117" s="112">
        <v>0</v>
      </c>
      <c r="BO117" s="112">
        <v>0</v>
      </c>
      <c r="BP117" s="112">
        <v>0</v>
      </c>
      <c r="BQ117" s="112">
        <v>71</v>
      </c>
      <c r="BR117" s="112">
        <v>38</v>
      </c>
      <c r="BS117" s="112">
        <v>118</v>
      </c>
      <c r="BT117" s="112">
        <v>178</v>
      </c>
      <c r="BU117" s="112">
        <v>141</v>
      </c>
      <c r="BV117" s="112">
        <v>0</v>
      </c>
      <c r="BW117" s="112">
        <v>0</v>
      </c>
      <c r="BX117" s="112">
        <v>0</v>
      </c>
      <c r="BY117" s="112">
        <v>0</v>
      </c>
      <c r="BZ117" s="112">
        <v>0</v>
      </c>
      <c r="CA117" s="112">
        <v>0</v>
      </c>
      <c r="CB117" s="112">
        <v>0</v>
      </c>
      <c r="CC117" s="112">
        <v>0</v>
      </c>
      <c r="CD117" s="112">
        <v>0</v>
      </c>
      <c r="CE117" s="112">
        <v>0</v>
      </c>
      <c r="CF117" s="112">
        <v>0</v>
      </c>
      <c r="CG117" s="112">
        <v>0</v>
      </c>
      <c r="CH117" s="112">
        <v>0</v>
      </c>
      <c r="CI117" s="112">
        <v>0</v>
      </c>
      <c r="CJ117" s="112">
        <v>0</v>
      </c>
      <c r="CK117" s="112">
        <v>0</v>
      </c>
      <c r="CL117" s="112">
        <v>0</v>
      </c>
      <c r="CM117" s="112">
        <v>0</v>
      </c>
      <c r="CN117" s="112">
        <v>0</v>
      </c>
      <c r="CO117" s="112">
        <v>0</v>
      </c>
      <c r="CP117" s="112">
        <v>0</v>
      </c>
      <c r="CQ117" s="112">
        <v>0</v>
      </c>
      <c r="CR117" s="112">
        <v>0</v>
      </c>
      <c r="CS117" s="112">
        <v>0</v>
      </c>
      <c r="CT117" s="112">
        <v>178</v>
      </c>
      <c r="CU117" s="112">
        <v>141</v>
      </c>
      <c r="CV117" s="112">
        <v>319</v>
      </c>
      <c r="CW117" s="112">
        <v>9</v>
      </c>
      <c r="CX117" s="112">
        <v>8</v>
      </c>
      <c r="CY117" s="112">
        <v>0</v>
      </c>
      <c r="CZ117" s="112">
        <v>0</v>
      </c>
      <c r="DA117" s="112">
        <v>0</v>
      </c>
      <c r="DB117" s="112">
        <v>0</v>
      </c>
      <c r="DC117" s="112">
        <v>0</v>
      </c>
      <c r="DD117" s="112">
        <v>0</v>
      </c>
      <c r="DE117" s="112">
        <v>0</v>
      </c>
      <c r="DF117" s="112">
        <v>0</v>
      </c>
      <c r="DG117" s="112">
        <v>0</v>
      </c>
      <c r="DH117" s="112">
        <v>0</v>
      </c>
      <c r="DI117" s="112">
        <v>0</v>
      </c>
      <c r="DJ117" s="112">
        <v>0</v>
      </c>
      <c r="DK117" s="112">
        <v>0</v>
      </c>
      <c r="DL117" s="112">
        <v>0</v>
      </c>
      <c r="DM117" s="112">
        <v>0</v>
      </c>
      <c r="DN117" s="112">
        <v>0</v>
      </c>
      <c r="DO117" s="112">
        <v>0</v>
      </c>
      <c r="DP117" s="112">
        <v>0</v>
      </c>
      <c r="DQ117" s="112">
        <v>0</v>
      </c>
      <c r="DR117" s="112">
        <v>0</v>
      </c>
      <c r="DS117" s="112">
        <v>0</v>
      </c>
      <c r="DT117" s="112">
        <v>0</v>
      </c>
      <c r="DU117" s="112">
        <v>0</v>
      </c>
      <c r="DV117" s="112">
        <v>0</v>
      </c>
      <c r="DW117" s="112">
        <v>9</v>
      </c>
      <c r="DX117" s="112">
        <v>8</v>
      </c>
      <c r="DY117" s="112">
        <v>17</v>
      </c>
      <c r="DZ117" s="112">
        <v>51</v>
      </c>
      <c r="EA117" s="112">
        <v>19</v>
      </c>
      <c r="EB117" s="112">
        <v>0</v>
      </c>
      <c r="EC117" s="112">
        <v>0</v>
      </c>
      <c r="ED117" s="112">
        <v>0</v>
      </c>
      <c r="EE117" s="112">
        <v>0</v>
      </c>
      <c r="EF117" s="112">
        <v>0</v>
      </c>
      <c r="EG117" s="112">
        <v>0</v>
      </c>
      <c r="EH117" s="112">
        <v>0</v>
      </c>
      <c r="EI117" s="112">
        <v>0</v>
      </c>
      <c r="EJ117" s="112">
        <v>0</v>
      </c>
      <c r="EK117" s="112">
        <v>0</v>
      </c>
      <c r="EL117" s="112">
        <v>0</v>
      </c>
      <c r="EM117" s="112">
        <v>0</v>
      </c>
      <c r="EN117" s="112">
        <v>0</v>
      </c>
      <c r="EO117" s="112">
        <v>0</v>
      </c>
      <c r="EP117" s="112">
        <v>0</v>
      </c>
      <c r="EQ117" s="112">
        <v>0</v>
      </c>
      <c r="ER117" s="112">
        <v>0</v>
      </c>
      <c r="ES117" s="112">
        <v>0</v>
      </c>
      <c r="ET117" s="112">
        <v>0</v>
      </c>
      <c r="EU117" s="112">
        <v>0</v>
      </c>
      <c r="EV117" s="112">
        <v>0</v>
      </c>
      <c r="EW117" s="112">
        <v>0</v>
      </c>
      <c r="EX117" s="112">
        <v>0</v>
      </c>
      <c r="EY117" s="112">
        <v>0</v>
      </c>
      <c r="EZ117" s="112">
        <v>51</v>
      </c>
      <c r="FA117" s="112">
        <v>19</v>
      </c>
      <c r="FB117" s="112">
        <v>70</v>
      </c>
      <c r="FC117" s="112">
        <v>5</v>
      </c>
      <c r="FD117" s="112">
        <v>2</v>
      </c>
      <c r="FE117" s="112">
        <v>0</v>
      </c>
      <c r="FF117" s="112">
        <v>0</v>
      </c>
      <c r="FG117" s="112">
        <v>0</v>
      </c>
      <c r="FH117" s="112">
        <v>0</v>
      </c>
      <c r="FI117" s="112">
        <v>0</v>
      </c>
      <c r="FJ117" s="112">
        <v>0</v>
      </c>
      <c r="FK117" s="112">
        <v>0</v>
      </c>
      <c r="FL117" s="112">
        <v>0</v>
      </c>
      <c r="FM117" s="112">
        <v>5</v>
      </c>
      <c r="FN117" s="112">
        <v>2</v>
      </c>
      <c r="FO117" s="112">
        <v>7</v>
      </c>
      <c r="FP117" s="112">
        <v>0</v>
      </c>
      <c r="FQ117" s="112">
        <v>0</v>
      </c>
      <c r="FR117" s="112">
        <v>1</v>
      </c>
      <c r="FS117" s="112">
        <v>8</v>
      </c>
      <c r="FT117" s="112">
        <v>10</v>
      </c>
      <c r="FU117" s="112">
        <v>9</v>
      </c>
      <c r="FV117" s="112">
        <v>8</v>
      </c>
      <c r="FW117" s="112">
        <v>10</v>
      </c>
      <c r="FX117" s="112">
        <v>20</v>
      </c>
      <c r="FY117" s="112">
        <v>10</v>
      </c>
      <c r="FZ117" s="112">
        <v>19</v>
      </c>
      <c r="GA117" s="112">
        <v>3</v>
      </c>
      <c r="GB117" s="112">
        <v>40</v>
      </c>
      <c r="GC117" s="112">
        <v>58</v>
      </c>
      <c r="GD117" s="112">
        <v>98</v>
      </c>
      <c r="GE117" s="112">
        <v>75</v>
      </c>
      <c r="GF117" s="112">
        <v>67</v>
      </c>
      <c r="GG117" s="112">
        <v>44</v>
      </c>
      <c r="GH117" s="112">
        <v>39</v>
      </c>
      <c r="GI117" s="112">
        <v>25</v>
      </c>
      <c r="GJ117" s="112">
        <v>23</v>
      </c>
      <c r="GK117" s="112">
        <v>22</v>
      </c>
      <c r="GL117" s="112">
        <v>9</v>
      </c>
      <c r="GM117" s="112">
        <v>13</v>
      </c>
      <c r="GN117" s="112">
        <v>5</v>
      </c>
      <c r="GO117" s="112">
        <v>7</v>
      </c>
      <c r="GP117" s="112">
        <v>0</v>
      </c>
      <c r="GQ117" s="112">
        <v>143</v>
      </c>
      <c r="GR117" s="112">
        <v>186</v>
      </c>
      <c r="GS117" s="112">
        <v>329</v>
      </c>
      <c r="GT117" s="112">
        <v>0</v>
      </c>
      <c r="GU117" s="112">
        <v>0</v>
      </c>
      <c r="GV117" s="112">
        <v>2</v>
      </c>
      <c r="GW117" s="112">
        <v>3</v>
      </c>
      <c r="GX117" s="112">
        <v>4</v>
      </c>
      <c r="GY117" s="112">
        <v>3</v>
      </c>
      <c r="GZ117" s="112">
        <v>3</v>
      </c>
      <c r="HA117" s="112">
        <v>6</v>
      </c>
      <c r="HB117" s="112">
        <v>1</v>
      </c>
      <c r="HC117" s="112">
        <v>1</v>
      </c>
      <c r="HD117" s="112">
        <v>1</v>
      </c>
      <c r="HE117" s="112">
        <v>0</v>
      </c>
      <c r="HF117" s="112">
        <v>13</v>
      </c>
      <c r="HG117" s="112">
        <v>11</v>
      </c>
      <c r="HH117" s="112">
        <v>24</v>
      </c>
      <c r="HI117" s="112">
        <v>14</v>
      </c>
      <c r="HJ117" s="112">
        <v>9</v>
      </c>
      <c r="HK117" s="112">
        <v>7</v>
      </c>
      <c r="HL117" s="112">
        <v>19</v>
      </c>
      <c r="HM117" s="112">
        <v>8</v>
      </c>
      <c r="HN117" s="112">
        <v>8</v>
      </c>
      <c r="HO117" s="112">
        <v>10</v>
      </c>
      <c r="HP117" s="112">
        <v>4</v>
      </c>
      <c r="HQ117" s="112">
        <v>2</v>
      </c>
      <c r="HR117" s="112">
        <v>1</v>
      </c>
      <c r="HS117" s="112">
        <v>5</v>
      </c>
      <c r="HT117" s="112">
        <v>0</v>
      </c>
      <c r="HU117" s="112">
        <v>41</v>
      </c>
      <c r="HV117" s="112">
        <v>46</v>
      </c>
      <c r="HW117" s="112">
        <v>87</v>
      </c>
      <c r="HX117" s="112">
        <v>11</v>
      </c>
      <c r="HY117" s="112">
        <v>7</v>
      </c>
      <c r="HZ117" s="112">
        <v>4</v>
      </c>
      <c r="IA117" s="112">
        <v>18</v>
      </c>
      <c r="IB117" s="112">
        <v>10</v>
      </c>
      <c r="IC117" s="112">
        <v>19</v>
      </c>
      <c r="ID117" s="112">
        <v>11</v>
      </c>
      <c r="IE117" s="112">
        <v>12</v>
      </c>
      <c r="IF117" s="112">
        <v>17</v>
      </c>
      <c r="IG117" s="112">
        <v>11</v>
      </c>
      <c r="IH117" s="112">
        <v>13</v>
      </c>
      <c r="II117" s="112">
        <v>9</v>
      </c>
      <c r="IJ117" s="112">
        <v>76</v>
      </c>
      <c r="IK117" s="112">
        <v>66</v>
      </c>
      <c r="IL117" s="112">
        <v>142</v>
      </c>
      <c r="IM117" s="112">
        <v>6</v>
      </c>
      <c r="IN117" s="112">
        <v>9</v>
      </c>
      <c r="IO117" s="112">
        <v>13</v>
      </c>
      <c r="IP117" s="112">
        <v>7</v>
      </c>
      <c r="IQ117" s="112">
        <v>0</v>
      </c>
      <c r="IR117" s="112">
        <v>0</v>
      </c>
      <c r="IS117" s="112">
        <v>8</v>
      </c>
      <c r="IT117" s="112">
        <v>9</v>
      </c>
      <c r="IU117" s="112">
        <v>48</v>
      </c>
      <c r="IV117" s="112">
        <v>18</v>
      </c>
      <c r="IW117" s="112">
        <v>72</v>
      </c>
      <c r="IX117" s="112">
        <v>40</v>
      </c>
      <c r="IY117" s="112">
        <v>118</v>
      </c>
      <c r="IZ117" s="112">
        <v>26</v>
      </c>
      <c r="JA117" s="112">
        <v>27</v>
      </c>
      <c r="JB117" s="112">
        <v>4</v>
      </c>
      <c r="JC117" s="112">
        <v>1</v>
      </c>
      <c r="JD117" s="112">
        <v>0</v>
      </c>
      <c r="JE117" s="112">
        <v>0</v>
      </c>
      <c r="JF117" s="112">
        <v>7</v>
      </c>
      <c r="JG117" s="112">
        <v>4</v>
      </c>
      <c r="JH117" s="112">
        <v>149</v>
      </c>
      <c r="JI117" s="112">
        <v>109</v>
      </c>
      <c r="JJ117" s="112">
        <v>174</v>
      </c>
      <c r="JK117" s="112">
        <v>129</v>
      </c>
      <c r="JL117" s="112">
        <v>327</v>
      </c>
      <c r="JM117" s="112">
        <v>0</v>
      </c>
      <c r="JN117" s="112">
        <v>2</v>
      </c>
      <c r="JO117" s="112">
        <v>2</v>
      </c>
      <c r="JP117" s="112">
        <v>0</v>
      </c>
      <c r="JQ117" s="112">
        <v>0</v>
      </c>
      <c r="JR117" s="112">
        <v>0</v>
      </c>
      <c r="JS117" s="112">
        <v>2</v>
      </c>
      <c r="JT117" s="112">
        <v>3</v>
      </c>
      <c r="JU117" s="112">
        <v>3</v>
      </c>
      <c r="JV117" s="112">
        <v>3</v>
      </c>
      <c r="JW117" s="112">
        <v>6</v>
      </c>
      <c r="JX117" s="112">
        <v>5</v>
      </c>
      <c r="JY117" s="112">
        <v>50</v>
      </c>
      <c r="JZ117" s="112">
        <v>2</v>
      </c>
      <c r="KA117" s="112">
        <v>3</v>
      </c>
      <c r="KB117" s="112">
        <v>31</v>
      </c>
      <c r="KC117" s="112">
        <v>4</v>
      </c>
      <c r="KD117" s="112">
        <v>0</v>
      </c>
      <c r="KE117" s="112">
        <v>0</v>
      </c>
      <c r="KF117" s="112">
        <v>2</v>
      </c>
      <c r="KG117" s="112">
        <v>4</v>
      </c>
      <c r="KH117" s="112">
        <v>10</v>
      </c>
      <c r="KI117" s="112">
        <v>30</v>
      </c>
      <c r="KJ117" s="112">
        <v>41</v>
      </c>
      <c r="KK117" s="112">
        <v>16</v>
      </c>
      <c r="KL117" s="112">
        <v>86</v>
      </c>
      <c r="KM117" s="112">
        <v>0</v>
      </c>
      <c r="KN117" s="112">
        <v>0</v>
      </c>
      <c r="KO117" s="112">
        <v>0</v>
      </c>
      <c r="KP117" s="112">
        <v>0</v>
      </c>
      <c r="KQ117" s="112">
        <v>0</v>
      </c>
      <c r="KR117" s="112">
        <v>0</v>
      </c>
      <c r="KS117" s="112">
        <v>0</v>
      </c>
      <c r="KT117" s="112">
        <v>0</v>
      </c>
      <c r="KU117" s="112">
        <v>0</v>
      </c>
      <c r="KV117" s="112">
        <v>0</v>
      </c>
      <c r="KW117" s="112">
        <v>0</v>
      </c>
      <c r="KX117" s="112">
        <v>0</v>
      </c>
      <c r="KY117" s="112">
        <v>0</v>
      </c>
      <c r="KZ117" s="112">
        <v>2</v>
      </c>
      <c r="LA117" s="112">
        <v>1</v>
      </c>
      <c r="LB117" s="112">
        <v>0</v>
      </c>
      <c r="LC117" s="112">
        <v>6</v>
      </c>
      <c r="LD117" s="112">
        <v>9</v>
      </c>
    </row>
    <row r="118" spans="1:316">
      <c r="A118" s="112" t="s">
        <v>3</v>
      </c>
      <c r="B118" s="112">
        <v>21</v>
      </c>
      <c r="J118" s="112">
        <v>1139571</v>
      </c>
      <c r="O118" s="112">
        <v>2</v>
      </c>
      <c r="P118" s="112">
        <v>0</v>
      </c>
      <c r="Q118" s="112">
        <v>0</v>
      </c>
      <c r="R118" s="112">
        <v>8</v>
      </c>
      <c r="S118" s="112">
        <v>9</v>
      </c>
      <c r="T118" s="112">
        <v>13</v>
      </c>
      <c r="U118" s="112">
        <v>5</v>
      </c>
      <c r="V118" s="112">
        <v>8</v>
      </c>
      <c r="W118" s="112">
        <v>3</v>
      </c>
      <c r="X118" s="112">
        <v>10</v>
      </c>
      <c r="Y118" s="112">
        <v>3</v>
      </c>
      <c r="Z118" s="112">
        <v>28</v>
      </c>
      <c r="AA118" s="112">
        <v>16</v>
      </c>
      <c r="AB118" s="112">
        <v>61</v>
      </c>
      <c r="AC118" s="112">
        <v>89</v>
      </c>
      <c r="AD118" s="112">
        <v>119</v>
      </c>
      <c r="AE118" s="112">
        <v>167</v>
      </c>
      <c r="AF118" s="112">
        <v>1</v>
      </c>
      <c r="AG118" s="112">
        <v>1</v>
      </c>
      <c r="AH118" s="112">
        <v>19</v>
      </c>
      <c r="AI118" s="112">
        <v>39</v>
      </c>
      <c r="AJ118" s="112">
        <v>131</v>
      </c>
      <c r="AK118" s="112">
        <v>181</v>
      </c>
      <c r="AL118" s="112">
        <v>346</v>
      </c>
      <c r="AM118" s="112">
        <v>71</v>
      </c>
      <c r="AN118" s="112">
        <v>138</v>
      </c>
      <c r="AO118" s="112">
        <v>209</v>
      </c>
      <c r="AP118" s="112">
        <v>5448</v>
      </c>
      <c r="AQ118" s="112">
        <v>86</v>
      </c>
      <c r="AR118" s="112">
        <v>78</v>
      </c>
      <c r="AS118" s="112">
        <v>0</v>
      </c>
      <c r="AT118" s="112">
        <v>0</v>
      </c>
      <c r="AU118" s="112">
        <v>0</v>
      </c>
      <c r="AV118" s="112">
        <v>0</v>
      </c>
      <c r="AW118" s="112">
        <v>1</v>
      </c>
      <c r="AX118" s="112">
        <v>0</v>
      </c>
      <c r="AY118" s="112">
        <v>0</v>
      </c>
      <c r="AZ118" s="112">
        <v>0</v>
      </c>
      <c r="BA118" s="112">
        <v>0</v>
      </c>
      <c r="BB118" s="112">
        <v>0</v>
      </c>
      <c r="BC118" s="112">
        <v>0</v>
      </c>
      <c r="BD118" s="112">
        <v>0</v>
      </c>
      <c r="BE118" s="112">
        <v>0</v>
      </c>
      <c r="BF118" s="112">
        <v>0</v>
      </c>
      <c r="BG118" s="112">
        <v>0</v>
      </c>
      <c r="BH118" s="112">
        <v>0</v>
      </c>
      <c r="BI118" s="112">
        <v>0</v>
      </c>
      <c r="BJ118" s="112">
        <v>0</v>
      </c>
      <c r="BK118" s="112">
        <v>0</v>
      </c>
      <c r="BL118" s="112">
        <v>0</v>
      </c>
      <c r="BM118" s="112">
        <v>1</v>
      </c>
      <c r="BN118" s="112">
        <v>0</v>
      </c>
      <c r="BO118" s="112">
        <v>0</v>
      </c>
      <c r="BP118" s="112">
        <v>0</v>
      </c>
      <c r="BQ118" s="112">
        <v>75</v>
      </c>
      <c r="BR118" s="112">
        <v>68</v>
      </c>
      <c r="BS118" s="112">
        <v>166</v>
      </c>
      <c r="BT118" s="112">
        <v>24</v>
      </c>
      <c r="BU118" s="112">
        <v>48</v>
      </c>
      <c r="BV118" s="112">
        <v>0</v>
      </c>
      <c r="BW118" s="112">
        <v>0</v>
      </c>
      <c r="BX118" s="112">
        <v>0</v>
      </c>
      <c r="BY118" s="112">
        <v>0</v>
      </c>
      <c r="BZ118" s="112">
        <v>0</v>
      </c>
      <c r="CA118" s="112">
        <v>1</v>
      </c>
      <c r="CB118" s="112">
        <v>0</v>
      </c>
      <c r="CC118" s="112">
        <v>0</v>
      </c>
      <c r="CD118" s="112">
        <v>0</v>
      </c>
      <c r="CE118" s="112">
        <v>0</v>
      </c>
      <c r="CF118" s="112">
        <v>0</v>
      </c>
      <c r="CG118" s="112">
        <v>0</v>
      </c>
      <c r="CH118" s="112">
        <v>0</v>
      </c>
      <c r="CI118" s="112">
        <v>0</v>
      </c>
      <c r="CJ118" s="112">
        <v>0</v>
      </c>
      <c r="CK118" s="112">
        <v>0</v>
      </c>
      <c r="CL118" s="112">
        <v>0</v>
      </c>
      <c r="CM118" s="112">
        <v>0</v>
      </c>
      <c r="CN118" s="112">
        <v>0</v>
      </c>
      <c r="CO118" s="112">
        <v>0</v>
      </c>
      <c r="CP118" s="112">
        <v>0</v>
      </c>
      <c r="CQ118" s="112">
        <v>0</v>
      </c>
      <c r="CR118" s="112">
        <v>0</v>
      </c>
      <c r="CS118" s="112">
        <v>4</v>
      </c>
      <c r="CT118" s="112">
        <v>23</v>
      </c>
      <c r="CU118" s="112">
        <v>53</v>
      </c>
      <c r="CV118" s="112">
        <v>77</v>
      </c>
      <c r="CW118" s="112">
        <v>9</v>
      </c>
      <c r="CX118" s="112">
        <v>18</v>
      </c>
      <c r="CY118" s="112">
        <v>0</v>
      </c>
      <c r="CZ118" s="112">
        <v>0</v>
      </c>
      <c r="DA118" s="112">
        <v>0</v>
      </c>
      <c r="DB118" s="112">
        <v>0</v>
      </c>
      <c r="DC118" s="112">
        <v>0</v>
      </c>
      <c r="DD118" s="112">
        <v>0</v>
      </c>
      <c r="DE118" s="112">
        <v>0</v>
      </c>
      <c r="DF118" s="112">
        <v>0</v>
      </c>
      <c r="DG118" s="112">
        <v>0</v>
      </c>
      <c r="DH118" s="112">
        <v>0</v>
      </c>
      <c r="DI118" s="112">
        <v>0</v>
      </c>
      <c r="DJ118" s="112">
        <v>0</v>
      </c>
      <c r="DK118" s="112">
        <v>0</v>
      </c>
      <c r="DL118" s="112">
        <v>0</v>
      </c>
      <c r="DM118" s="112">
        <v>0</v>
      </c>
      <c r="DN118" s="112">
        <v>0</v>
      </c>
      <c r="DO118" s="112">
        <v>0</v>
      </c>
      <c r="DP118" s="112">
        <v>0</v>
      </c>
      <c r="DQ118" s="112">
        <v>0</v>
      </c>
      <c r="DR118" s="112">
        <v>0</v>
      </c>
      <c r="DS118" s="112">
        <v>0</v>
      </c>
      <c r="DT118" s="112">
        <v>0</v>
      </c>
      <c r="DU118" s="112">
        <v>0</v>
      </c>
      <c r="DV118" s="112">
        <v>0</v>
      </c>
      <c r="DW118" s="112">
        <v>7</v>
      </c>
      <c r="DX118" s="112">
        <v>16</v>
      </c>
      <c r="DY118" s="112">
        <v>27</v>
      </c>
      <c r="DZ118" s="112">
        <v>19</v>
      </c>
      <c r="EA118" s="112">
        <v>46</v>
      </c>
      <c r="EB118" s="112">
        <v>0</v>
      </c>
      <c r="EC118" s="112">
        <v>0</v>
      </c>
      <c r="ED118" s="112">
        <v>0</v>
      </c>
      <c r="EE118" s="112">
        <v>0</v>
      </c>
      <c r="EF118" s="112">
        <v>0</v>
      </c>
      <c r="EG118" s="112">
        <v>0</v>
      </c>
      <c r="EH118" s="112">
        <v>0</v>
      </c>
      <c r="EI118" s="112">
        <v>0</v>
      </c>
      <c r="EJ118" s="112">
        <v>0</v>
      </c>
      <c r="EK118" s="112">
        <v>0</v>
      </c>
      <c r="EL118" s="112">
        <v>0</v>
      </c>
      <c r="EM118" s="112">
        <v>0</v>
      </c>
      <c r="EN118" s="112">
        <v>0</v>
      </c>
      <c r="EO118" s="112">
        <v>0</v>
      </c>
      <c r="EP118" s="112">
        <v>0</v>
      </c>
      <c r="EQ118" s="112">
        <v>0</v>
      </c>
      <c r="ER118" s="112">
        <v>0</v>
      </c>
      <c r="ES118" s="112">
        <v>0</v>
      </c>
      <c r="ET118" s="112">
        <v>0</v>
      </c>
      <c r="EU118" s="112">
        <v>1</v>
      </c>
      <c r="EV118" s="112">
        <v>0</v>
      </c>
      <c r="EW118" s="112">
        <v>0</v>
      </c>
      <c r="EX118" s="112">
        <v>0</v>
      </c>
      <c r="EY118" s="112">
        <v>0</v>
      </c>
      <c r="EZ118" s="112">
        <v>19</v>
      </c>
      <c r="FA118" s="112">
        <v>39</v>
      </c>
      <c r="FB118" s="112">
        <v>66</v>
      </c>
      <c r="FC118" s="112">
        <v>11</v>
      </c>
      <c r="FD118" s="112">
        <v>8</v>
      </c>
      <c r="FE118" s="112">
        <v>20</v>
      </c>
      <c r="FF118" s="112">
        <v>32</v>
      </c>
      <c r="FG118" s="112">
        <v>2</v>
      </c>
      <c r="FH118" s="112">
        <v>1</v>
      </c>
      <c r="FI118" s="112">
        <v>2</v>
      </c>
      <c r="FJ118" s="112">
        <v>3</v>
      </c>
      <c r="FK118" s="112">
        <v>19</v>
      </c>
      <c r="FL118" s="112">
        <v>35</v>
      </c>
      <c r="FM118" s="112">
        <v>35</v>
      </c>
      <c r="FN118" s="112">
        <v>44</v>
      </c>
      <c r="FO118" s="112">
        <v>79</v>
      </c>
      <c r="FP118" s="112">
        <v>1</v>
      </c>
      <c r="FQ118" s="112">
        <v>1</v>
      </c>
      <c r="FR118" s="112">
        <v>6</v>
      </c>
      <c r="FS118" s="112">
        <v>11</v>
      </c>
      <c r="FT118" s="112">
        <v>11</v>
      </c>
      <c r="FU118" s="112">
        <v>21</v>
      </c>
      <c r="FV118" s="112">
        <v>32</v>
      </c>
      <c r="FW118" s="112">
        <v>20</v>
      </c>
      <c r="FX118" s="112">
        <v>18</v>
      </c>
      <c r="FY118" s="112">
        <v>9</v>
      </c>
      <c r="FZ118" s="112">
        <v>10</v>
      </c>
      <c r="GA118" s="112">
        <v>4</v>
      </c>
      <c r="GB118" s="112">
        <v>66</v>
      </c>
      <c r="GC118" s="112">
        <v>78</v>
      </c>
      <c r="GD118" s="112">
        <v>144</v>
      </c>
      <c r="GE118" s="112">
        <v>5</v>
      </c>
      <c r="GF118" s="112">
        <v>15</v>
      </c>
      <c r="GG118" s="112">
        <v>24</v>
      </c>
      <c r="GH118" s="112">
        <v>33</v>
      </c>
      <c r="GI118" s="112">
        <v>11</v>
      </c>
      <c r="GJ118" s="112">
        <v>24</v>
      </c>
      <c r="GK118" s="112">
        <v>5</v>
      </c>
      <c r="GL118" s="112">
        <v>7</v>
      </c>
      <c r="GM118" s="112">
        <v>3</v>
      </c>
      <c r="GN118" s="112">
        <v>2</v>
      </c>
      <c r="GO118" s="112">
        <v>1</v>
      </c>
      <c r="GP118" s="112">
        <v>1</v>
      </c>
      <c r="GQ118" s="112">
        <v>82</v>
      </c>
      <c r="GR118" s="112">
        <v>49</v>
      </c>
      <c r="GS118" s="112">
        <v>131</v>
      </c>
      <c r="GT118" s="112">
        <v>0</v>
      </c>
      <c r="GU118" s="112">
        <v>0</v>
      </c>
      <c r="GV118" s="112">
        <v>0</v>
      </c>
      <c r="GW118" s="112">
        <v>4</v>
      </c>
      <c r="GX118" s="112">
        <v>2</v>
      </c>
      <c r="GY118" s="112">
        <v>8</v>
      </c>
      <c r="GZ118" s="112">
        <v>3</v>
      </c>
      <c r="HA118" s="112">
        <v>3</v>
      </c>
      <c r="HB118" s="112">
        <v>2</v>
      </c>
      <c r="HC118" s="112">
        <v>1</v>
      </c>
      <c r="HD118" s="112">
        <v>0</v>
      </c>
      <c r="HE118" s="112">
        <v>0</v>
      </c>
      <c r="HF118" s="112">
        <v>16</v>
      </c>
      <c r="HG118" s="112">
        <v>7</v>
      </c>
      <c r="HH118" s="112">
        <v>23</v>
      </c>
      <c r="HI118" s="112">
        <v>0</v>
      </c>
      <c r="HJ118" s="112">
        <v>1</v>
      </c>
      <c r="HK118" s="112">
        <v>5</v>
      </c>
      <c r="HL118" s="112">
        <v>16</v>
      </c>
      <c r="HM118" s="112">
        <v>1</v>
      </c>
      <c r="HN118" s="112">
        <v>10</v>
      </c>
      <c r="HO118" s="112">
        <v>2</v>
      </c>
      <c r="HP118" s="112">
        <v>4</v>
      </c>
      <c r="HQ118" s="112">
        <v>1</v>
      </c>
      <c r="HR118" s="112">
        <v>0</v>
      </c>
      <c r="HS118" s="112">
        <v>0</v>
      </c>
      <c r="HT118" s="112">
        <v>0</v>
      </c>
      <c r="HU118" s="112">
        <v>31</v>
      </c>
      <c r="HV118" s="112">
        <v>9</v>
      </c>
      <c r="HW118" s="112">
        <v>40</v>
      </c>
      <c r="HX118" s="112">
        <v>8</v>
      </c>
      <c r="HY118" s="112">
        <v>20</v>
      </c>
      <c r="HZ118" s="112">
        <v>4</v>
      </c>
      <c r="IA118" s="112">
        <v>16</v>
      </c>
      <c r="IB118" s="112">
        <v>6</v>
      </c>
      <c r="IC118" s="112">
        <v>7</v>
      </c>
      <c r="ID118" s="112">
        <v>2</v>
      </c>
      <c r="IE118" s="112">
        <v>5</v>
      </c>
      <c r="IF118" s="112">
        <v>3</v>
      </c>
      <c r="IG118" s="112">
        <v>5</v>
      </c>
      <c r="IH118" s="112">
        <v>0</v>
      </c>
      <c r="II118" s="112">
        <v>1</v>
      </c>
      <c r="IJ118" s="112">
        <v>54</v>
      </c>
      <c r="IK118" s="112">
        <v>23</v>
      </c>
      <c r="IL118" s="112">
        <v>77</v>
      </c>
      <c r="IM118" s="112">
        <v>7</v>
      </c>
      <c r="IN118" s="112">
        <v>6</v>
      </c>
      <c r="IO118" s="112">
        <v>3</v>
      </c>
      <c r="IP118" s="112">
        <v>6</v>
      </c>
      <c r="IQ118" s="112">
        <v>0</v>
      </c>
      <c r="IR118" s="112">
        <v>0</v>
      </c>
      <c r="IS118" s="112">
        <v>1</v>
      </c>
      <c r="IT118" s="112">
        <v>2</v>
      </c>
      <c r="IU118" s="112">
        <v>68</v>
      </c>
      <c r="IV118" s="112">
        <v>55</v>
      </c>
      <c r="IW118" s="112">
        <v>67</v>
      </c>
      <c r="IX118" s="112">
        <v>50</v>
      </c>
      <c r="IY118" s="112">
        <v>148</v>
      </c>
      <c r="IZ118" s="112">
        <v>0</v>
      </c>
      <c r="JA118" s="112">
        <v>1</v>
      </c>
      <c r="JB118" s="112">
        <v>0</v>
      </c>
      <c r="JC118" s="112">
        <v>1</v>
      </c>
      <c r="JD118" s="112">
        <v>0</v>
      </c>
      <c r="JE118" s="112">
        <v>0</v>
      </c>
      <c r="JF118" s="112">
        <v>0</v>
      </c>
      <c r="JG118" s="112">
        <v>1</v>
      </c>
      <c r="JH118" s="112">
        <v>52</v>
      </c>
      <c r="JI118" s="112">
        <v>91</v>
      </c>
      <c r="JJ118" s="112">
        <v>48</v>
      </c>
      <c r="JK118" s="112">
        <v>90</v>
      </c>
      <c r="JL118" s="112">
        <v>146</v>
      </c>
      <c r="JM118" s="112">
        <v>3</v>
      </c>
      <c r="JN118" s="112">
        <v>7</v>
      </c>
      <c r="JO118" s="112">
        <v>1</v>
      </c>
      <c r="JP118" s="112">
        <v>1</v>
      </c>
      <c r="JQ118" s="112">
        <v>0</v>
      </c>
      <c r="JR118" s="112">
        <v>0</v>
      </c>
      <c r="JS118" s="112">
        <v>1</v>
      </c>
      <c r="JT118" s="112">
        <v>0</v>
      </c>
      <c r="JU118" s="112">
        <v>4</v>
      </c>
      <c r="JV118" s="112">
        <v>8</v>
      </c>
      <c r="JW118" s="112">
        <v>8</v>
      </c>
      <c r="JX118" s="112">
        <v>13</v>
      </c>
      <c r="JY118" s="112">
        <v>59</v>
      </c>
      <c r="JZ118" s="112">
        <v>4</v>
      </c>
      <c r="KA118" s="112">
        <v>3</v>
      </c>
      <c r="KB118" s="112">
        <v>3</v>
      </c>
      <c r="KC118" s="112">
        <v>4</v>
      </c>
      <c r="KD118" s="112">
        <v>0</v>
      </c>
      <c r="KE118" s="112">
        <v>1</v>
      </c>
      <c r="KF118" s="112">
        <v>1</v>
      </c>
      <c r="KG118" s="112">
        <v>3</v>
      </c>
      <c r="KH118" s="112">
        <v>3</v>
      </c>
      <c r="KI118" s="112">
        <v>26</v>
      </c>
      <c r="KJ118" s="112">
        <v>8</v>
      </c>
      <c r="KK118" s="112">
        <v>31</v>
      </c>
      <c r="KL118" s="112">
        <v>48</v>
      </c>
      <c r="KM118" s="112">
        <v>0</v>
      </c>
      <c r="KN118" s="112">
        <v>0</v>
      </c>
      <c r="KO118" s="112">
        <v>0</v>
      </c>
      <c r="KP118" s="112">
        <v>0</v>
      </c>
      <c r="KQ118" s="112">
        <v>0</v>
      </c>
      <c r="KR118" s="112">
        <v>0</v>
      </c>
      <c r="KS118" s="112">
        <v>0</v>
      </c>
      <c r="KT118" s="112">
        <v>0</v>
      </c>
      <c r="KU118" s="112">
        <v>0</v>
      </c>
      <c r="KV118" s="112">
        <v>0</v>
      </c>
      <c r="KW118" s="112">
        <v>0</v>
      </c>
      <c r="KX118" s="112">
        <v>0</v>
      </c>
      <c r="KY118" s="112">
        <v>0</v>
      </c>
      <c r="KZ118" s="112">
        <v>10</v>
      </c>
      <c r="LA118" s="112">
        <v>1</v>
      </c>
      <c r="LB118" s="112">
        <v>1</v>
      </c>
      <c r="LC118" s="112">
        <v>42</v>
      </c>
      <c r="LD118" s="112">
        <v>54</v>
      </c>
    </row>
    <row r="119" spans="1:316">
      <c r="A119" s="112" t="s">
        <v>4</v>
      </c>
      <c r="B119" s="112">
        <v>30</v>
      </c>
      <c r="J119" s="112">
        <v>3046292</v>
      </c>
      <c r="O119" s="112">
        <v>10</v>
      </c>
      <c r="P119" s="112">
        <v>10</v>
      </c>
      <c r="Q119" s="112">
        <v>2</v>
      </c>
      <c r="R119" s="112">
        <v>6</v>
      </c>
      <c r="S119" s="112">
        <v>38</v>
      </c>
      <c r="T119" s="112">
        <v>38</v>
      </c>
      <c r="U119" s="112">
        <v>4</v>
      </c>
      <c r="V119" s="112">
        <v>3</v>
      </c>
      <c r="W119" s="112">
        <v>42</v>
      </c>
      <c r="X119" s="112">
        <v>61</v>
      </c>
      <c r="Y119" s="112">
        <v>96</v>
      </c>
      <c r="Z119" s="112">
        <v>150</v>
      </c>
      <c r="AA119" s="112">
        <v>192</v>
      </c>
      <c r="AB119" s="112">
        <v>268</v>
      </c>
      <c r="AC119" s="112">
        <v>460</v>
      </c>
      <c r="AD119" s="112">
        <v>641</v>
      </c>
      <c r="AE119" s="112">
        <v>868</v>
      </c>
      <c r="AF119" s="112">
        <v>24</v>
      </c>
      <c r="AG119" s="112">
        <v>47</v>
      </c>
      <c r="AH119" s="112">
        <v>104</v>
      </c>
      <c r="AI119" s="112">
        <v>112</v>
      </c>
      <c r="AJ119" s="112">
        <v>757</v>
      </c>
      <c r="AK119" s="112">
        <v>1005</v>
      </c>
      <c r="AL119" s="112">
        <v>1796</v>
      </c>
      <c r="AM119" s="112">
        <v>544</v>
      </c>
      <c r="AN119" s="112">
        <v>925</v>
      </c>
      <c r="AO119" s="112">
        <v>1469</v>
      </c>
      <c r="AP119" s="112">
        <v>38016.5</v>
      </c>
      <c r="AQ119" s="112">
        <v>120</v>
      </c>
      <c r="AR119" s="112">
        <v>115</v>
      </c>
      <c r="AS119" s="112">
        <v>0</v>
      </c>
      <c r="AT119" s="112">
        <v>0</v>
      </c>
      <c r="AU119" s="112">
        <v>0</v>
      </c>
      <c r="AV119" s="112">
        <v>1</v>
      </c>
      <c r="AW119" s="112">
        <v>2</v>
      </c>
      <c r="AX119" s="112">
        <v>3</v>
      </c>
      <c r="AY119" s="112">
        <v>0</v>
      </c>
      <c r="AZ119" s="112">
        <v>0</v>
      </c>
      <c r="BA119" s="112">
        <v>0</v>
      </c>
      <c r="BB119" s="112">
        <v>0</v>
      </c>
      <c r="BC119" s="112">
        <v>0</v>
      </c>
      <c r="BD119" s="112">
        <v>2</v>
      </c>
      <c r="BE119" s="112">
        <v>0</v>
      </c>
      <c r="BF119" s="112">
        <v>1</v>
      </c>
      <c r="BG119" s="112">
        <v>0</v>
      </c>
      <c r="BH119" s="112">
        <v>0</v>
      </c>
      <c r="BI119" s="112">
        <v>0</v>
      </c>
      <c r="BJ119" s="112">
        <v>0</v>
      </c>
      <c r="BK119" s="112">
        <v>1</v>
      </c>
      <c r="BL119" s="112">
        <v>1</v>
      </c>
      <c r="BM119" s="112">
        <v>0</v>
      </c>
      <c r="BN119" s="112">
        <v>0</v>
      </c>
      <c r="BO119" s="112">
        <v>4</v>
      </c>
      <c r="BP119" s="112">
        <v>5</v>
      </c>
      <c r="BQ119" s="112">
        <v>101</v>
      </c>
      <c r="BR119" s="112">
        <v>101</v>
      </c>
      <c r="BS119" s="112">
        <v>255</v>
      </c>
      <c r="BT119" s="112">
        <v>187</v>
      </c>
      <c r="BU119" s="112">
        <v>330</v>
      </c>
      <c r="BV119" s="112">
        <v>0</v>
      </c>
      <c r="BW119" s="112">
        <v>0</v>
      </c>
      <c r="BX119" s="112">
        <v>3</v>
      </c>
      <c r="BY119" s="112">
        <v>5</v>
      </c>
      <c r="BZ119" s="112">
        <v>2</v>
      </c>
      <c r="CA119" s="112">
        <v>7</v>
      </c>
      <c r="CB119" s="112">
        <v>0</v>
      </c>
      <c r="CC119" s="112">
        <v>1</v>
      </c>
      <c r="CD119" s="112">
        <v>0</v>
      </c>
      <c r="CE119" s="112">
        <v>1</v>
      </c>
      <c r="CF119" s="112">
        <v>1</v>
      </c>
      <c r="CG119" s="112">
        <v>1</v>
      </c>
      <c r="CH119" s="112">
        <v>0</v>
      </c>
      <c r="CI119" s="112">
        <v>2</v>
      </c>
      <c r="CJ119" s="112">
        <v>3</v>
      </c>
      <c r="CK119" s="112">
        <v>3</v>
      </c>
      <c r="CL119" s="112">
        <v>1</v>
      </c>
      <c r="CM119" s="112">
        <v>0</v>
      </c>
      <c r="CN119" s="112">
        <v>4</v>
      </c>
      <c r="CO119" s="112">
        <v>13</v>
      </c>
      <c r="CP119" s="112">
        <v>1</v>
      </c>
      <c r="CQ119" s="112">
        <v>7</v>
      </c>
      <c r="CR119" s="112">
        <v>310</v>
      </c>
      <c r="CS119" s="112">
        <v>365</v>
      </c>
      <c r="CT119" s="112">
        <v>219</v>
      </c>
      <c r="CU119" s="112">
        <v>331</v>
      </c>
      <c r="CV119" s="112">
        <v>1247</v>
      </c>
      <c r="CW119" s="112">
        <v>60</v>
      </c>
      <c r="CX119" s="112">
        <v>84</v>
      </c>
      <c r="CY119" s="112">
        <v>0</v>
      </c>
      <c r="CZ119" s="112">
        <v>0</v>
      </c>
      <c r="DA119" s="112">
        <v>0</v>
      </c>
      <c r="DB119" s="112">
        <v>0</v>
      </c>
      <c r="DC119" s="112">
        <v>0</v>
      </c>
      <c r="DD119" s="112">
        <v>1</v>
      </c>
      <c r="DE119" s="112">
        <v>0</v>
      </c>
      <c r="DF119" s="112">
        <v>0</v>
      </c>
      <c r="DG119" s="112">
        <v>0</v>
      </c>
      <c r="DH119" s="112">
        <v>1</v>
      </c>
      <c r="DI119" s="112">
        <v>0</v>
      </c>
      <c r="DJ119" s="112">
        <v>0</v>
      </c>
      <c r="DK119" s="112">
        <v>0</v>
      </c>
      <c r="DL119" s="112">
        <v>0</v>
      </c>
      <c r="DM119" s="112">
        <v>0</v>
      </c>
      <c r="DN119" s="112">
        <v>0</v>
      </c>
      <c r="DO119" s="112">
        <v>0</v>
      </c>
      <c r="DP119" s="112">
        <v>0</v>
      </c>
      <c r="DQ119" s="112">
        <v>0</v>
      </c>
      <c r="DR119" s="112">
        <v>0</v>
      </c>
      <c r="DS119" s="112">
        <v>0</v>
      </c>
      <c r="DT119" s="112">
        <v>0</v>
      </c>
      <c r="DU119" s="112">
        <v>1</v>
      </c>
      <c r="DV119" s="112">
        <v>2</v>
      </c>
      <c r="DW119" s="112">
        <v>56</v>
      </c>
      <c r="DX119" s="112">
        <v>78</v>
      </c>
      <c r="DY119" s="112">
        <v>149</v>
      </c>
      <c r="DZ119" s="112">
        <v>173</v>
      </c>
      <c r="EA119" s="112">
        <v>233</v>
      </c>
      <c r="EB119" s="112">
        <v>0</v>
      </c>
      <c r="EC119" s="112">
        <v>0</v>
      </c>
      <c r="ED119" s="112">
        <v>0</v>
      </c>
      <c r="EE119" s="112">
        <v>0</v>
      </c>
      <c r="EF119" s="112">
        <v>1</v>
      </c>
      <c r="EG119" s="112">
        <v>0</v>
      </c>
      <c r="EH119" s="112">
        <v>0</v>
      </c>
      <c r="EI119" s="112">
        <v>1</v>
      </c>
      <c r="EJ119" s="112">
        <v>0</v>
      </c>
      <c r="EK119" s="112">
        <v>0</v>
      </c>
      <c r="EL119" s="112">
        <v>0</v>
      </c>
      <c r="EM119" s="112">
        <v>0</v>
      </c>
      <c r="EN119" s="112">
        <v>0</v>
      </c>
      <c r="EO119" s="112">
        <v>0</v>
      </c>
      <c r="EP119" s="112">
        <v>0</v>
      </c>
      <c r="EQ119" s="112">
        <v>1</v>
      </c>
      <c r="ER119" s="112">
        <v>0</v>
      </c>
      <c r="ES119" s="112">
        <v>0</v>
      </c>
      <c r="ET119" s="112">
        <v>1</v>
      </c>
      <c r="EU119" s="112">
        <v>0</v>
      </c>
      <c r="EV119" s="112">
        <v>1</v>
      </c>
      <c r="EW119" s="112">
        <v>1</v>
      </c>
      <c r="EX119" s="112">
        <v>0</v>
      </c>
      <c r="EY119" s="112">
        <v>6</v>
      </c>
      <c r="EZ119" s="112">
        <v>170</v>
      </c>
      <c r="FA119" s="112">
        <v>232</v>
      </c>
      <c r="FB119" s="112">
        <v>418</v>
      </c>
      <c r="FC119" s="112">
        <v>5</v>
      </c>
      <c r="FD119" s="112">
        <v>12</v>
      </c>
      <c r="FE119" s="112">
        <v>2</v>
      </c>
      <c r="FF119" s="112">
        <v>2</v>
      </c>
      <c r="FG119" s="112">
        <v>4</v>
      </c>
      <c r="FH119" s="112">
        <v>2</v>
      </c>
      <c r="FI119" s="112">
        <v>11</v>
      </c>
      <c r="FJ119" s="112">
        <v>7</v>
      </c>
      <c r="FK119" s="112">
        <v>116</v>
      </c>
      <c r="FL119" s="112">
        <v>165</v>
      </c>
      <c r="FM119" s="112">
        <v>22</v>
      </c>
      <c r="FN119" s="112">
        <v>23</v>
      </c>
      <c r="FO119" s="112">
        <v>45</v>
      </c>
      <c r="FP119" s="112">
        <v>0</v>
      </c>
      <c r="FQ119" s="112">
        <v>0</v>
      </c>
      <c r="FR119" s="112">
        <v>7</v>
      </c>
      <c r="FS119" s="112">
        <v>7</v>
      </c>
      <c r="FT119" s="112">
        <v>20</v>
      </c>
      <c r="FU119" s="112">
        <v>34</v>
      </c>
      <c r="FV119" s="112">
        <v>41</v>
      </c>
      <c r="FW119" s="112">
        <v>51</v>
      </c>
      <c r="FX119" s="112">
        <v>35</v>
      </c>
      <c r="FY119" s="112">
        <v>29</v>
      </c>
      <c r="FZ119" s="112">
        <v>19</v>
      </c>
      <c r="GA119" s="112">
        <v>4</v>
      </c>
      <c r="GB119" s="112">
        <v>125</v>
      </c>
      <c r="GC119" s="112">
        <v>122</v>
      </c>
      <c r="GD119" s="112">
        <v>247</v>
      </c>
      <c r="GE119" s="112">
        <v>64</v>
      </c>
      <c r="GF119" s="112">
        <v>93</v>
      </c>
      <c r="GG119" s="112">
        <v>151</v>
      </c>
      <c r="GH119" s="112">
        <v>199</v>
      </c>
      <c r="GI119" s="112">
        <v>157</v>
      </c>
      <c r="GJ119" s="112">
        <v>196</v>
      </c>
      <c r="GK119" s="112">
        <v>59</v>
      </c>
      <c r="GL119" s="112">
        <v>116</v>
      </c>
      <c r="GM119" s="112">
        <v>38</v>
      </c>
      <c r="GN119" s="112">
        <v>22</v>
      </c>
      <c r="GO119" s="112">
        <v>9</v>
      </c>
      <c r="GP119" s="112">
        <v>12</v>
      </c>
      <c r="GQ119" s="112">
        <v>638</v>
      </c>
      <c r="GR119" s="112">
        <v>478</v>
      </c>
      <c r="GS119" s="112">
        <v>1116</v>
      </c>
      <c r="GT119" s="112">
        <v>1</v>
      </c>
      <c r="GU119" s="112">
        <v>5</v>
      </c>
      <c r="GV119" s="112">
        <v>11</v>
      </c>
      <c r="GW119" s="112">
        <v>24</v>
      </c>
      <c r="GX119" s="112">
        <v>18</v>
      </c>
      <c r="GY119" s="112">
        <v>29</v>
      </c>
      <c r="GZ119" s="112">
        <v>21</v>
      </c>
      <c r="HA119" s="112">
        <v>16</v>
      </c>
      <c r="HB119" s="112">
        <v>9</v>
      </c>
      <c r="HC119" s="112">
        <v>8</v>
      </c>
      <c r="HD119" s="112">
        <v>0</v>
      </c>
      <c r="HE119" s="112">
        <v>0</v>
      </c>
      <c r="HF119" s="112">
        <v>82</v>
      </c>
      <c r="HG119" s="112">
        <v>60</v>
      </c>
      <c r="HH119" s="112">
        <v>142</v>
      </c>
      <c r="HI119" s="112">
        <v>31</v>
      </c>
      <c r="HJ119" s="112">
        <v>42</v>
      </c>
      <c r="HK119" s="112">
        <v>76</v>
      </c>
      <c r="HL119" s="112">
        <v>104</v>
      </c>
      <c r="HM119" s="112">
        <v>74</v>
      </c>
      <c r="HN119" s="112">
        <v>95</v>
      </c>
      <c r="HO119" s="112">
        <v>46</v>
      </c>
      <c r="HP119" s="112">
        <v>63</v>
      </c>
      <c r="HQ119" s="112">
        <v>24</v>
      </c>
      <c r="HR119" s="112">
        <v>31</v>
      </c>
      <c r="HS119" s="112">
        <v>11</v>
      </c>
      <c r="HT119" s="112">
        <v>15</v>
      </c>
      <c r="HU119" s="112">
        <v>350</v>
      </c>
      <c r="HV119" s="112">
        <v>262</v>
      </c>
      <c r="HW119" s="112">
        <v>612</v>
      </c>
      <c r="HX119" s="112">
        <v>126</v>
      </c>
      <c r="HY119" s="112">
        <v>208</v>
      </c>
      <c r="HZ119" s="112">
        <v>78</v>
      </c>
      <c r="IA119" s="112">
        <v>133</v>
      </c>
      <c r="IB119" s="112">
        <v>59</v>
      </c>
      <c r="IC119" s="112">
        <v>115</v>
      </c>
      <c r="ID119" s="112">
        <v>72</v>
      </c>
      <c r="IE119" s="112">
        <v>124</v>
      </c>
      <c r="IF119" s="112">
        <v>37</v>
      </c>
      <c r="IG119" s="112">
        <v>41</v>
      </c>
      <c r="IH119" s="112">
        <v>12</v>
      </c>
      <c r="II119" s="112">
        <v>31</v>
      </c>
      <c r="IJ119" s="112">
        <v>652</v>
      </c>
      <c r="IK119" s="112">
        <v>384</v>
      </c>
      <c r="IL119" s="112">
        <v>1036</v>
      </c>
      <c r="IM119" s="112">
        <v>37</v>
      </c>
      <c r="IN119" s="112">
        <v>34</v>
      </c>
      <c r="IO119" s="112">
        <v>13</v>
      </c>
      <c r="IP119" s="112">
        <v>18</v>
      </c>
      <c r="IQ119" s="112">
        <v>2</v>
      </c>
      <c r="IR119" s="112">
        <v>2</v>
      </c>
      <c r="IS119" s="112">
        <v>7</v>
      </c>
      <c r="IT119" s="112">
        <v>0</v>
      </c>
      <c r="IU119" s="112">
        <v>60</v>
      </c>
      <c r="IV119" s="112">
        <v>54</v>
      </c>
      <c r="IW119" s="112">
        <v>114</v>
      </c>
      <c r="IX119" s="112">
        <v>103</v>
      </c>
      <c r="IY119" s="112">
        <v>227</v>
      </c>
      <c r="IZ119" s="112">
        <v>12</v>
      </c>
      <c r="JA119" s="112">
        <v>21</v>
      </c>
      <c r="JB119" s="112">
        <v>14</v>
      </c>
      <c r="JC119" s="112">
        <v>9</v>
      </c>
      <c r="JD119" s="112">
        <v>4</v>
      </c>
      <c r="JE119" s="112">
        <v>5</v>
      </c>
      <c r="JF119" s="112">
        <v>9</v>
      </c>
      <c r="JG119" s="112">
        <v>2</v>
      </c>
      <c r="JH119" s="112">
        <v>308</v>
      </c>
      <c r="JI119" s="112">
        <v>589</v>
      </c>
      <c r="JJ119" s="112">
        <v>344</v>
      </c>
      <c r="JK119" s="112">
        <v>625</v>
      </c>
      <c r="JL119" s="112">
        <v>973</v>
      </c>
      <c r="JM119" s="112">
        <v>15</v>
      </c>
      <c r="JN119" s="112">
        <v>24</v>
      </c>
      <c r="JO119" s="112">
        <v>12</v>
      </c>
      <c r="JP119" s="112">
        <v>6</v>
      </c>
      <c r="JQ119" s="112">
        <v>0</v>
      </c>
      <c r="JR119" s="112">
        <v>2</v>
      </c>
      <c r="JS119" s="112">
        <v>5</v>
      </c>
      <c r="JT119" s="112">
        <v>4</v>
      </c>
      <c r="JU119" s="112">
        <v>29</v>
      </c>
      <c r="JV119" s="112">
        <v>47</v>
      </c>
      <c r="JW119" s="112">
        <v>59</v>
      </c>
      <c r="JX119" s="112">
        <v>80</v>
      </c>
      <c r="JY119" s="112">
        <v>253</v>
      </c>
      <c r="JZ119" s="112">
        <v>103</v>
      </c>
      <c r="KA119" s="112">
        <v>123</v>
      </c>
      <c r="KB119" s="112">
        <v>28</v>
      </c>
      <c r="KC119" s="112">
        <v>42</v>
      </c>
      <c r="KD119" s="112">
        <v>1</v>
      </c>
      <c r="KE119" s="112">
        <v>1</v>
      </c>
      <c r="KF119" s="112">
        <v>6</v>
      </c>
      <c r="KG119" s="112">
        <v>5</v>
      </c>
      <c r="KH119" s="112">
        <v>150</v>
      </c>
      <c r="KI119" s="112">
        <v>202</v>
      </c>
      <c r="KJ119" s="112">
        <v>288</v>
      </c>
      <c r="KK119" s="112">
        <v>381</v>
      </c>
      <c r="KL119" s="112">
        <v>661</v>
      </c>
      <c r="KM119" s="112">
        <v>0</v>
      </c>
      <c r="KN119" s="112">
        <v>0</v>
      </c>
      <c r="KO119" s="112">
        <v>0</v>
      </c>
      <c r="KP119" s="112">
        <v>0</v>
      </c>
      <c r="KQ119" s="112">
        <v>0</v>
      </c>
      <c r="KR119" s="112">
        <v>0</v>
      </c>
      <c r="KS119" s="112">
        <v>0</v>
      </c>
      <c r="KT119" s="112">
        <v>0</v>
      </c>
      <c r="KU119" s="112">
        <v>0</v>
      </c>
      <c r="KV119" s="112">
        <v>0</v>
      </c>
      <c r="KW119" s="112">
        <v>0</v>
      </c>
      <c r="KX119" s="112">
        <v>0</v>
      </c>
      <c r="KY119" s="112">
        <v>0</v>
      </c>
      <c r="KZ119" s="112">
        <v>22</v>
      </c>
      <c r="LA119" s="112">
        <v>13</v>
      </c>
      <c r="LB119" s="112">
        <v>9</v>
      </c>
      <c r="LC119" s="112">
        <v>173</v>
      </c>
      <c r="LD119" s="112">
        <v>217</v>
      </c>
    </row>
    <row r="120" spans="1:316">
      <c r="A120" s="112" t="s">
        <v>8</v>
      </c>
      <c r="B120" s="112">
        <v>4</v>
      </c>
      <c r="J120" s="112">
        <v>260414</v>
      </c>
      <c r="O120" s="112">
        <v>2</v>
      </c>
      <c r="P120" s="112">
        <v>0</v>
      </c>
      <c r="Q120" s="112">
        <v>0</v>
      </c>
      <c r="R120" s="112">
        <v>0</v>
      </c>
      <c r="S120" s="112">
        <v>5</v>
      </c>
      <c r="T120" s="112">
        <v>3</v>
      </c>
      <c r="U120" s="112">
        <v>0</v>
      </c>
      <c r="V120" s="112">
        <v>0</v>
      </c>
      <c r="W120" s="112">
        <v>0</v>
      </c>
      <c r="X120" s="112">
        <v>3</v>
      </c>
      <c r="Y120" s="112">
        <v>3</v>
      </c>
      <c r="Z120" s="112">
        <v>1</v>
      </c>
      <c r="AA120" s="112">
        <v>10</v>
      </c>
      <c r="AB120" s="112">
        <v>7</v>
      </c>
      <c r="AC120" s="112">
        <v>17</v>
      </c>
      <c r="AD120" s="112">
        <v>148</v>
      </c>
      <c r="AE120" s="112">
        <v>125</v>
      </c>
      <c r="AF120" s="112">
        <v>0</v>
      </c>
      <c r="AG120" s="112">
        <v>2</v>
      </c>
      <c r="AH120" s="112">
        <v>35</v>
      </c>
      <c r="AI120" s="112">
        <v>31</v>
      </c>
      <c r="AJ120" s="112">
        <v>185</v>
      </c>
      <c r="AK120" s="112">
        <v>157</v>
      </c>
      <c r="AL120" s="112">
        <v>341</v>
      </c>
      <c r="AM120" s="112">
        <v>86</v>
      </c>
      <c r="AN120" s="112">
        <v>108</v>
      </c>
      <c r="AO120" s="112">
        <v>194</v>
      </c>
      <c r="AP120" s="112">
        <v>2393</v>
      </c>
      <c r="AQ120" s="112">
        <v>14</v>
      </c>
      <c r="AR120" s="112">
        <v>9</v>
      </c>
      <c r="AS120" s="112">
        <v>0</v>
      </c>
      <c r="AT120" s="112">
        <v>0</v>
      </c>
      <c r="AU120" s="112">
        <v>0</v>
      </c>
      <c r="AV120" s="112">
        <v>0</v>
      </c>
      <c r="AW120" s="112">
        <v>0</v>
      </c>
      <c r="AX120" s="112">
        <v>0</v>
      </c>
      <c r="AY120" s="112">
        <v>0</v>
      </c>
      <c r="AZ120" s="112">
        <v>0</v>
      </c>
      <c r="BA120" s="112">
        <v>0</v>
      </c>
      <c r="BB120" s="112">
        <v>0</v>
      </c>
      <c r="BC120" s="112">
        <v>0</v>
      </c>
      <c r="BD120" s="112">
        <v>0</v>
      </c>
      <c r="BE120" s="112">
        <v>0</v>
      </c>
      <c r="BF120" s="112">
        <v>0</v>
      </c>
      <c r="BG120" s="112">
        <v>0</v>
      </c>
      <c r="BH120" s="112">
        <v>0</v>
      </c>
      <c r="BI120" s="112">
        <v>0</v>
      </c>
      <c r="BJ120" s="112">
        <v>0</v>
      </c>
      <c r="BK120" s="112">
        <v>0</v>
      </c>
      <c r="BL120" s="112">
        <v>0</v>
      </c>
      <c r="BM120" s="112">
        <v>0</v>
      </c>
      <c r="BN120" s="112">
        <v>0</v>
      </c>
      <c r="BO120" s="112">
        <v>0</v>
      </c>
      <c r="BP120" s="112">
        <v>0</v>
      </c>
      <c r="BQ120" s="112">
        <v>14</v>
      </c>
      <c r="BR120" s="112">
        <v>9</v>
      </c>
      <c r="BS120" s="112">
        <v>23</v>
      </c>
      <c r="BT120" s="112">
        <v>23</v>
      </c>
      <c r="BU120" s="112">
        <v>5</v>
      </c>
      <c r="BV120" s="112">
        <v>0</v>
      </c>
      <c r="BW120" s="112">
        <v>0</v>
      </c>
      <c r="BX120" s="112">
        <v>0</v>
      </c>
      <c r="BY120" s="112">
        <v>0</v>
      </c>
      <c r="BZ120" s="112">
        <v>0</v>
      </c>
      <c r="CA120" s="112">
        <v>0</v>
      </c>
      <c r="CB120" s="112">
        <v>0</v>
      </c>
      <c r="CC120" s="112">
        <v>0</v>
      </c>
      <c r="CD120" s="112">
        <v>0</v>
      </c>
      <c r="CE120" s="112">
        <v>0</v>
      </c>
      <c r="CF120" s="112">
        <v>0</v>
      </c>
      <c r="CG120" s="112">
        <v>0</v>
      </c>
      <c r="CH120" s="112">
        <v>0</v>
      </c>
      <c r="CI120" s="112">
        <v>0</v>
      </c>
      <c r="CJ120" s="112">
        <v>0</v>
      </c>
      <c r="CK120" s="112">
        <v>0</v>
      </c>
      <c r="CL120" s="112">
        <v>0</v>
      </c>
      <c r="CM120" s="112">
        <v>0</v>
      </c>
      <c r="CN120" s="112">
        <v>0</v>
      </c>
      <c r="CO120" s="112">
        <v>0</v>
      </c>
      <c r="CP120" s="112">
        <v>0</v>
      </c>
      <c r="CQ120" s="112">
        <v>0</v>
      </c>
      <c r="CR120" s="112">
        <v>0</v>
      </c>
      <c r="CS120" s="112">
        <v>0</v>
      </c>
      <c r="CT120" s="112">
        <v>23</v>
      </c>
      <c r="CU120" s="112">
        <v>5</v>
      </c>
      <c r="CV120" s="112">
        <v>28</v>
      </c>
      <c r="CW120" s="112">
        <v>5</v>
      </c>
      <c r="CX120" s="112">
        <v>3</v>
      </c>
      <c r="CY120" s="112">
        <v>0</v>
      </c>
      <c r="CZ120" s="112">
        <v>0</v>
      </c>
      <c r="DA120" s="112">
        <v>0</v>
      </c>
      <c r="DB120" s="112">
        <v>0</v>
      </c>
      <c r="DC120" s="112">
        <v>0</v>
      </c>
      <c r="DD120" s="112">
        <v>0</v>
      </c>
      <c r="DE120" s="112">
        <v>0</v>
      </c>
      <c r="DF120" s="112">
        <v>0</v>
      </c>
      <c r="DG120" s="112">
        <v>0</v>
      </c>
      <c r="DH120" s="112">
        <v>0</v>
      </c>
      <c r="DI120" s="112">
        <v>0</v>
      </c>
      <c r="DJ120" s="112">
        <v>0</v>
      </c>
      <c r="DK120" s="112">
        <v>0</v>
      </c>
      <c r="DL120" s="112">
        <v>0</v>
      </c>
      <c r="DM120" s="112">
        <v>0</v>
      </c>
      <c r="DN120" s="112">
        <v>0</v>
      </c>
      <c r="DO120" s="112">
        <v>0</v>
      </c>
      <c r="DP120" s="112">
        <v>0</v>
      </c>
      <c r="DQ120" s="112">
        <v>0</v>
      </c>
      <c r="DR120" s="112">
        <v>0</v>
      </c>
      <c r="DS120" s="112">
        <v>0</v>
      </c>
      <c r="DT120" s="112">
        <v>0</v>
      </c>
      <c r="DU120" s="112">
        <v>0</v>
      </c>
      <c r="DV120" s="112">
        <v>0</v>
      </c>
      <c r="DW120" s="112">
        <v>5</v>
      </c>
      <c r="DX120" s="112">
        <v>3</v>
      </c>
      <c r="DY120" s="112">
        <v>8</v>
      </c>
      <c r="DZ120" s="112">
        <v>3</v>
      </c>
      <c r="EA120" s="112">
        <v>4</v>
      </c>
      <c r="EB120" s="112">
        <v>0</v>
      </c>
      <c r="EC120" s="112">
        <v>0</v>
      </c>
      <c r="ED120" s="112">
        <v>0</v>
      </c>
      <c r="EE120" s="112">
        <v>0</v>
      </c>
      <c r="EF120" s="112">
        <v>0</v>
      </c>
      <c r="EG120" s="112">
        <v>0</v>
      </c>
      <c r="EH120" s="112">
        <v>0</v>
      </c>
      <c r="EI120" s="112">
        <v>0</v>
      </c>
      <c r="EJ120" s="112">
        <v>0</v>
      </c>
      <c r="EK120" s="112">
        <v>0</v>
      </c>
      <c r="EL120" s="112">
        <v>0</v>
      </c>
      <c r="EM120" s="112">
        <v>0</v>
      </c>
      <c r="EN120" s="112">
        <v>0</v>
      </c>
      <c r="EO120" s="112">
        <v>0</v>
      </c>
      <c r="EP120" s="112">
        <v>0</v>
      </c>
      <c r="EQ120" s="112">
        <v>0</v>
      </c>
      <c r="ER120" s="112">
        <v>0</v>
      </c>
      <c r="ES120" s="112">
        <v>0</v>
      </c>
      <c r="ET120" s="112">
        <v>0</v>
      </c>
      <c r="EU120" s="112">
        <v>0</v>
      </c>
      <c r="EV120" s="112">
        <v>0</v>
      </c>
      <c r="EW120" s="112">
        <v>0</v>
      </c>
      <c r="EX120" s="112">
        <v>0</v>
      </c>
      <c r="EY120" s="112">
        <v>0</v>
      </c>
      <c r="EZ120" s="112">
        <v>3</v>
      </c>
      <c r="FA120" s="112">
        <v>4</v>
      </c>
      <c r="FB120" s="112">
        <v>7</v>
      </c>
      <c r="FC120" s="112">
        <v>0</v>
      </c>
      <c r="FD120" s="112">
        <v>1</v>
      </c>
      <c r="FE120" s="112">
        <v>4</v>
      </c>
      <c r="FF120" s="112">
        <v>3</v>
      </c>
      <c r="FG120" s="112">
        <v>1</v>
      </c>
      <c r="FH120" s="112">
        <v>0</v>
      </c>
      <c r="FI120" s="112">
        <v>0</v>
      </c>
      <c r="FJ120" s="112">
        <v>1</v>
      </c>
      <c r="FK120" s="112">
        <v>0</v>
      </c>
      <c r="FL120" s="112">
        <v>0</v>
      </c>
      <c r="FM120" s="112">
        <v>5</v>
      </c>
      <c r="FN120" s="112">
        <v>5</v>
      </c>
      <c r="FO120" s="112">
        <v>10</v>
      </c>
      <c r="FP120" s="112">
        <v>0</v>
      </c>
      <c r="FQ120" s="112">
        <v>0</v>
      </c>
      <c r="FR120" s="112">
        <v>1</v>
      </c>
      <c r="FS120" s="112">
        <v>1</v>
      </c>
      <c r="FT120" s="112">
        <v>9</v>
      </c>
      <c r="FU120" s="112">
        <v>6</v>
      </c>
      <c r="FV120" s="112">
        <v>2</v>
      </c>
      <c r="FW120" s="112">
        <v>1</v>
      </c>
      <c r="FX120" s="112">
        <v>2</v>
      </c>
      <c r="FY120" s="112">
        <v>1</v>
      </c>
      <c r="FZ120" s="112">
        <v>0</v>
      </c>
      <c r="GA120" s="112">
        <v>0</v>
      </c>
      <c r="GB120" s="112">
        <v>9</v>
      </c>
      <c r="GC120" s="112">
        <v>14</v>
      </c>
      <c r="GD120" s="112">
        <v>23</v>
      </c>
      <c r="GE120" s="112">
        <v>13</v>
      </c>
      <c r="GF120" s="112">
        <v>18</v>
      </c>
      <c r="GG120" s="112">
        <v>50</v>
      </c>
      <c r="GH120" s="112">
        <v>68</v>
      </c>
      <c r="GI120" s="112">
        <v>58</v>
      </c>
      <c r="GJ120" s="112">
        <v>28</v>
      </c>
      <c r="GK120" s="112">
        <v>18</v>
      </c>
      <c r="GL120" s="112">
        <v>14</v>
      </c>
      <c r="GM120" s="112">
        <v>6</v>
      </c>
      <c r="GN120" s="112">
        <v>2</v>
      </c>
      <c r="GO120" s="112">
        <v>1</v>
      </c>
      <c r="GP120" s="112">
        <v>0</v>
      </c>
      <c r="GQ120" s="112">
        <v>130</v>
      </c>
      <c r="GR120" s="112">
        <v>146</v>
      </c>
      <c r="GS120" s="112">
        <v>276</v>
      </c>
      <c r="GT120" s="112">
        <v>0</v>
      </c>
      <c r="GU120" s="112">
        <v>0</v>
      </c>
      <c r="GV120" s="112">
        <v>0</v>
      </c>
      <c r="GW120" s="112">
        <v>2</v>
      </c>
      <c r="GX120" s="112">
        <v>1</v>
      </c>
      <c r="GY120" s="112">
        <v>1</v>
      </c>
      <c r="GZ120" s="112">
        <v>2</v>
      </c>
      <c r="HA120" s="112">
        <v>1</v>
      </c>
      <c r="HB120" s="112">
        <v>1</v>
      </c>
      <c r="HC120" s="112">
        <v>1</v>
      </c>
      <c r="HD120" s="112">
        <v>0</v>
      </c>
      <c r="HE120" s="112">
        <v>0</v>
      </c>
      <c r="HF120" s="112">
        <v>5</v>
      </c>
      <c r="HG120" s="112">
        <v>4</v>
      </c>
      <c r="HH120" s="112">
        <v>9</v>
      </c>
      <c r="HI120" s="112">
        <v>0</v>
      </c>
      <c r="HJ120" s="112">
        <v>0</v>
      </c>
      <c r="HK120" s="112">
        <v>7</v>
      </c>
      <c r="HL120" s="112">
        <v>8</v>
      </c>
      <c r="HM120" s="112">
        <v>6</v>
      </c>
      <c r="HN120" s="112">
        <v>8</v>
      </c>
      <c r="HO120" s="112">
        <v>5</v>
      </c>
      <c r="HP120" s="112">
        <v>6</v>
      </c>
      <c r="HQ120" s="112">
        <v>1</v>
      </c>
      <c r="HR120" s="112">
        <v>1</v>
      </c>
      <c r="HS120" s="112">
        <v>0</v>
      </c>
      <c r="HT120" s="112">
        <v>0</v>
      </c>
      <c r="HU120" s="112">
        <v>23</v>
      </c>
      <c r="HV120" s="112">
        <v>19</v>
      </c>
      <c r="HW120" s="112">
        <v>42</v>
      </c>
      <c r="HX120" s="112">
        <v>13</v>
      </c>
      <c r="HY120" s="112">
        <v>14</v>
      </c>
      <c r="HZ120" s="112">
        <v>15</v>
      </c>
      <c r="IA120" s="112">
        <v>30</v>
      </c>
      <c r="IB120" s="112">
        <v>28</v>
      </c>
      <c r="IC120" s="112">
        <v>32</v>
      </c>
      <c r="ID120" s="112">
        <v>14</v>
      </c>
      <c r="IE120" s="112">
        <v>18</v>
      </c>
      <c r="IF120" s="112">
        <v>5</v>
      </c>
      <c r="IG120" s="112">
        <v>4</v>
      </c>
      <c r="IH120" s="112">
        <v>1</v>
      </c>
      <c r="II120" s="112">
        <v>0</v>
      </c>
      <c r="IJ120" s="112">
        <v>98</v>
      </c>
      <c r="IK120" s="112">
        <v>76</v>
      </c>
      <c r="IL120" s="112">
        <v>174</v>
      </c>
      <c r="IM120" s="112">
        <v>0</v>
      </c>
      <c r="IN120" s="112">
        <v>1</v>
      </c>
      <c r="IO120" s="112">
        <v>2</v>
      </c>
      <c r="IP120" s="112">
        <v>1</v>
      </c>
      <c r="IQ120" s="112">
        <v>0</v>
      </c>
      <c r="IR120" s="112">
        <v>0</v>
      </c>
      <c r="IS120" s="112">
        <v>0</v>
      </c>
      <c r="IT120" s="112">
        <v>0</v>
      </c>
      <c r="IU120" s="112">
        <v>11</v>
      </c>
      <c r="IV120" s="112">
        <v>8</v>
      </c>
      <c r="IW120" s="112">
        <v>6</v>
      </c>
      <c r="IX120" s="112">
        <v>6</v>
      </c>
      <c r="IY120" s="112">
        <v>23</v>
      </c>
      <c r="IZ120" s="112">
        <v>0</v>
      </c>
      <c r="JA120" s="112">
        <v>2</v>
      </c>
      <c r="JB120" s="112">
        <v>0</v>
      </c>
      <c r="JC120" s="112">
        <v>3</v>
      </c>
      <c r="JD120" s="112">
        <v>4</v>
      </c>
      <c r="JE120" s="112">
        <v>3</v>
      </c>
      <c r="JF120" s="112">
        <v>4</v>
      </c>
      <c r="JG120" s="112">
        <v>11</v>
      </c>
      <c r="JH120" s="112">
        <v>138</v>
      </c>
      <c r="JI120" s="112">
        <v>112</v>
      </c>
      <c r="JJ120" s="112">
        <v>124</v>
      </c>
      <c r="JK120" s="112">
        <v>126</v>
      </c>
      <c r="JL120" s="112">
        <v>277</v>
      </c>
      <c r="JM120" s="112">
        <v>0</v>
      </c>
      <c r="JN120" s="112">
        <v>0</v>
      </c>
      <c r="JO120" s="112">
        <v>1</v>
      </c>
      <c r="JP120" s="112">
        <v>2</v>
      </c>
      <c r="JQ120" s="112">
        <v>0</v>
      </c>
      <c r="JR120" s="112">
        <v>0</v>
      </c>
      <c r="JS120" s="112">
        <v>1</v>
      </c>
      <c r="JT120" s="112">
        <v>1</v>
      </c>
      <c r="JU120" s="112">
        <v>3</v>
      </c>
      <c r="JV120" s="112">
        <v>2</v>
      </c>
      <c r="JW120" s="112">
        <v>2</v>
      </c>
      <c r="JX120" s="112">
        <v>4</v>
      </c>
      <c r="JY120" s="112">
        <v>16</v>
      </c>
      <c r="JZ120" s="112">
        <v>0</v>
      </c>
      <c r="KA120" s="112">
        <v>0</v>
      </c>
      <c r="KB120" s="112">
        <v>0</v>
      </c>
      <c r="KC120" s="112">
        <v>0</v>
      </c>
      <c r="KD120" s="112">
        <v>0</v>
      </c>
      <c r="KE120" s="112">
        <v>0</v>
      </c>
      <c r="KF120" s="112">
        <v>1</v>
      </c>
      <c r="KG120" s="112">
        <v>0</v>
      </c>
      <c r="KH120" s="112">
        <v>21</v>
      </c>
      <c r="KI120" s="112">
        <v>20</v>
      </c>
      <c r="KJ120" s="112">
        <v>22</v>
      </c>
      <c r="KK120" s="112">
        <v>17</v>
      </c>
      <c r="KL120" s="112">
        <v>42</v>
      </c>
      <c r="KM120" s="112">
        <v>0</v>
      </c>
      <c r="KN120" s="112">
        <v>0</v>
      </c>
      <c r="KO120" s="112">
        <v>0</v>
      </c>
      <c r="KP120" s="112">
        <v>0</v>
      </c>
      <c r="KQ120" s="112">
        <v>0</v>
      </c>
      <c r="KR120" s="112">
        <v>0</v>
      </c>
      <c r="KS120" s="112">
        <v>0</v>
      </c>
      <c r="KT120" s="112">
        <v>0</v>
      </c>
      <c r="KU120" s="112">
        <v>0</v>
      </c>
      <c r="KV120" s="112">
        <v>0</v>
      </c>
      <c r="KW120" s="112">
        <v>0</v>
      </c>
      <c r="KX120" s="112">
        <v>0</v>
      </c>
      <c r="KY120" s="112">
        <v>0</v>
      </c>
      <c r="KZ120" s="112">
        <v>0</v>
      </c>
      <c r="LA120" s="112">
        <v>0</v>
      </c>
      <c r="LB120" s="112">
        <v>0</v>
      </c>
      <c r="LC120" s="112">
        <v>3</v>
      </c>
      <c r="LD120" s="112">
        <v>3</v>
      </c>
    </row>
    <row r="121" spans="1:316">
      <c r="A121" s="112" t="s">
        <v>5</v>
      </c>
      <c r="B121" s="112">
        <v>14</v>
      </c>
      <c r="J121" s="112">
        <v>2227533</v>
      </c>
      <c r="O121" s="112">
        <v>48</v>
      </c>
      <c r="P121" s="112">
        <v>21</v>
      </c>
      <c r="Q121" s="112">
        <v>5</v>
      </c>
      <c r="R121" s="112">
        <v>4</v>
      </c>
      <c r="S121" s="112">
        <v>14</v>
      </c>
      <c r="T121" s="112">
        <v>11</v>
      </c>
      <c r="U121" s="112">
        <v>1</v>
      </c>
      <c r="V121" s="112">
        <v>3</v>
      </c>
      <c r="W121" s="112">
        <v>20</v>
      </c>
      <c r="X121" s="112">
        <v>15</v>
      </c>
      <c r="Y121" s="112">
        <v>8</v>
      </c>
      <c r="Z121" s="112">
        <v>13</v>
      </c>
      <c r="AA121" s="112">
        <v>89</v>
      </c>
      <c r="AB121" s="112">
        <v>63</v>
      </c>
      <c r="AC121" s="112">
        <v>163</v>
      </c>
      <c r="AD121" s="112">
        <v>902</v>
      </c>
      <c r="AE121" s="112">
        <v>582</v>
      </c>
      <c r="AF121" s="112">
        <v>7</v>
      </c>
      <c r="AG121" s="112">
        <v>5</v>
      </c>
      <c r="AH121" s="112">
        <v>24</v>
      </c>
      <c r="AI121" s="112">
        <v>41</v>
      </c>
      <c r="AJ121" s="112">
        <v>933</v>
      </c>
      <c r="AK121" s="112">
        <v>628</v>
      </c>
      <c r="AL121" s="112">
        <v>1561</v>
      </c>
      <c r="AM121" s="112">
        <v>105</v>
      </c>
      <c r="AN121" s="112">
        <v>140</v>
      </c>
      <c r="AO121" s="112">
        <v>245</v>
      </c>
      <c r="AP121" s="112">
        <v>10295</v>
      </c>
      <c r="AQ121" s="112">
        <v>62</v>
      </c>
      <c r="AR121" s="112">
        <v>38</v>
      </c>
      <c r="AS121" s="112">
        <v>0</v>
      </c>
      <c r="AT121" s="112">
        <v>0</v>
      </c>
      <c r="AU121" s="112">
        <v>0</v>
      </c>
      <c r="AV121" s="112">
        <v>0</v>
      </c>
      <c r="AW121" s="112">
        <v>1</v>
      </c>
      <c r="AX121" s="112">
        <v>0</v>
      </c>
      <c r="AY121" s="112">
        <v>0</v>
      </c>
      <c r="AZ121" s="112">
        <v>0</v>
      </c>
      <c r="BA121" s="112">
        <v>0</v>
      </c>
      <c r="BB121" s="112">
        <v>0</v>
      </c>
      <c r="BC121" s="112">
        <v>0</v>
      </c>
      <c r="BD121" s="112">
        <v>0</v>
      </c>
      <c r="BE121" s="112">
        <v>0</v>
      </c>
      <c r="BF121" s="112">
        <v>0</v>
      </c>
      <c r="BG121" s="112">
        <v>0</v>
      </c>
      <c r="BH121" s="112">
        <v>0</v>
      </c>
      <c r="BI121" s="112">
        <v>0</v>
      </c>
      <c r="BJ121" s="112">
        <v>0</v>
      </c>
      <c r="BK121" s="112">
        <v>0</v>
      </c>
      <c r="BL121" s="112">
        <v>0</v>
      </c>
      <c r="BM121" s="112">
        <v>0</v>
      </c>
      <c r="BN121" s="112">
        <v>0</v>
      </c>
      <c r="BO121" s="112">
        <v>0</v>
      </c>
      <c r="BP121" s="112">
        <v>0</v>
      </c>
      <c r="BQ121" s="112">
        <v>63</v>
      </c>
      <c r="BR121" s="112">
        <v>38</v>
      </c>
      <c r="BS121" s="112">
        <v>101</v>
      </c>
      <c r="BT121" s="112">
        <v>192</v>
      </c>
      <c r="BU121" s="112">
        <v>108</v>
      </c>
      <c r="BV121" s="112">
        <v>0</v>
      </c>
      <c r="BW121" s="112">
        <v>0</v>
      </c>
      <c r="BX121" s="112">
        <v>0</v>
      </c>
      <c r="BY121" s="112">
        <v>1</v>
      </c>
      <c r="BZ121" s="112">
        <v>0</v>
      </c>
      <c r="CA121" s="112">
        <v>0</v>
      </c>
      <c r="CB121" s="112">
        <v>0</v>
      </c>
      <c r="CC121" s="112">
        <v>0</v>
      </c>
      <c r="CD121" s="112">
        <v>0</v>
      </c>
      <c r="CE121" s="112">
        <v>0</v>
      </c>
      <c r="CF121" s="112">
        <v>0</v>
      </c>
      <c r="CG121" s="112">
        <v>1</v>
      </c>
      <c r="CH121" s="112">
        <v>0</v>
      </c>
      <c r="CI121" s="112">
        <v>0</v>
      </c>
      <c r="CJ121" s="112">
        <v>1</v>
      </c>
      <c r="CK121" s="112">
        <v>0</v>
      </c>
      <c r="CL121" s="112">
        <v>0</v>
      </c>
      <c r="CM121" s="112">
        <v>0</v>
      </c>
      <c r="CN121" s="112">
        <v>0</v>
      </c>
      <c r="CO121" s="112">
        <v>2</v>
      </c>
      <c r="CP121" s="112">
        <v>0</v>
      </c>
      <c r="CQ121" s="112">
        <v>0</v>
      </c>
      <c r="CR121" s="112">
        <v>552</v>
      </c>
      <c r="CS121" s="112">
        <v>373</v>
      </c>
      <c r="CT121" s="112">
        <v>745</v>
      </c>
      <c r="CU121" s="112">
        <v>484</v>
      </c>
      <c r="CV121" s="112">
        <v>1230</v>
      </c>
      <c r="CW121" s="112">
        <v>18</v>
      </c>
      <c r="CX121" s="112">
        <v>17</v>
      </c>
      <c r="CY121" s="112">
        <v>0</v>
      </c>
      <c r="CZ121" s="112">
        <v>0</v>
      </c>
      <c r="DA121" s="112">
        <v>0</v>
      </c>
      <c r="DB121" s="112">
        <v>0</v>
      </c>
      <c r="DC121" s="112">
        <v>0</v>
      </c>
      <c r="DD121" s="112">
        <v>0</v>
      </c>
      <c r="DE121" s="112">
        <v>0</v>
      </c>
      <c r="DF121" s="112">
        <v>0</v>
      </c>
      <c r="DG121" s="112">
        <v>0</v>
      </c>
      <c r="DH121" s="112">
        <v>0</v>
      </c>
      <c r="DI121" s="112">
        <v>0</v>
      </c>
      <c r="DJ121" s="112">
        <v>0</v>
      </c>
      <c r="DK121" s="112">
        <v>0</v>
      </c>
      <c r="DL121" s="112">
        <v>0</v>
      </c>
      <c r="DM121" s="112">
        <v>0</v>
      </c>
      <c r="DN121" s="112">
        <v>0</v>
      </c>
      <c r="DO121" s="112">
        <v>0</v>
      </c>
      <c r="DP121" s="112">
        <v>0</v>
      </c>
      <c r="DQ121" s="112">
        <v>0</v>
      </c>
      <c r="DR121" s="112">
        <v>0</v>
      </c>
      <c r="DS121" s="112">
        <v>0</v>
      </c>
      <c r="DT121" s="112">
        <v>0</v>
      </c>
      <c r="DU121" s="112">
        <v>0</v>
      </c>
      <c r="DV121" s="112">
        <v>0</v>
      </c>
      <c r="DW121" s="112">
        <v>18</v>
      </c>
      <c r="DX121" s="112">
        <v>17</v>
      </c>
      <c r="DY121" s="112">
        <v>35</v>
      </c>
      <c r="DZ121" s="112">
        <v>58</v>
      </c>
      <c r="EA121" s="112">
        <v>74</v>
      </c>
      <c r="EB121" s="112">
        <v>0</v>
      </c>
      <c r="EC121" s="112">
        <v>0</v>
      </c>
      <c r="ED121" s="112">
        <v>0</v>
      </c>
      <c r="EE121" s="112">
        <v>1</v>
      </c>
      <c r="EF121" s="112">
        <v>0</v>
      </c>
      <c r="EG121" s="112">
        <v>0</v>
      </c>
      <c r="EH121" s="112">
        <v>0</v>
      </c>
      <c r="EI121" s="112">
        <v>0</v>
      </c>
      <c r="EJ121" s="112">
        <v>0</v>
      </c>
      <c r="EK121" s="112">
        <v>0</v>
      </c>
      <c r="EL121" s="112">
        <v>0</v>
      </c>
      <c r="EM121" s="112">
        <v>1</v>
      </c>
      <c r="EN121" s="112">
        <v>0</v>
      </c>
      <c r="EO121" s="112">
        <v>0</v>
      </c>
      <c r="EP121" s="112">
        <v>0</v>
      </c>
      <c r="EQ121" s="112">
        <v>0</v>
      </c>
      <c r="ER121" s="112">
        <v>0</v>
      </c>
      <c r="ES121" s="112">
        <v>0</v>
      </c>
      <c r="ET121" s="112">
        <v>0</v>
      </c>
      <c r="EU121" s="112">
        <v>0</v>
      </c>
      <c r="EV121" s="112">
        <v>4</v>
      </c>
      <c r="EW121" s="112">
        <v>0</v>
      </c>
      <c r="EX121" s="112">
        <v>0</v>
      </c>
      <c r="EY121" s="112">
        <v>0</v>
      </c>
      <c r="EZ121" s="112">
        <v>62</v>
      </c>
      <c r="FA121" s="112">
        <v>76</v>
      </c>
      <c r="FB121" s="112">
        <v>138</v>
      </c>
      <c r="FC121" s="112">
        <v>0</v>
      </c>
      <c r="FD121" s="112">
        <v>1</v>
      </c>
      <c r="FE121" s="112">
        <v>0</v>
      </c>
      <c r="FF121" s="112">
        <v>1</v>
      </c>
      <c r="FG121" s="112">
        <v>0</v>
      </c>
      <c r="FH121" s="112">
        <v>0</v>
      </c>
      <c r="FI121" s="112">
        <v>4</v>
      </c>
      <c r="FJ121" s="112">
        <v>3</v>
      </c>
      <c r="FK121" s="112">
        <v>556</v>
      </c>
      <c r="FL121" s="112">
        <v>384</v>
      </c>
      <c r="FM121" s="112">
        <v>4</v>
      </c>
      <c r="FN121" s="112">
        <v>5</v>
      </c>
      <c r="FO121" s="112">
        <v>9</v>
      </c>
      <c r="FP121" s="112">
        <v>0</v>
      </c>
      <c r="FQ121" s="112">
        <v>1</v>
      </c>
      <c r="FR121" s="112">
        <v>6</v>
      </c>
      <c r="FS121" s="112">
        <v>3</v>
      </c>
      <c r="FT121" s="112">
        <v>8</v>
      </c>
      <c r="FU121" s="112">
        <v>8</v>
      </c>
      <c r="FV121" s="112">
        <v>14</v>
      </c>
      <c r="FW121" s="112">
        <v>5</v>
      </c>
      <c r="FX121" s="112">
        <v>25</v>
      </c>
      <c r="FY121" s="112">
        <v>16</v>
      </c>
      <c r="FZ121" s="112">
        <v>10</v>
      </c>
      <c r="GA121" s="112">
        <v>5</v>
      </c>
      <c r="GB121" s="112">
        <v>38</v>
      </c>
      <c r="GC121" s="112">
        <v>63</v>
      </c>
      <c r="GD121" s="112">
        <v>101</v>
      </c>
      <c r="GE121" s="112">
        <v>183</v>
      </c>
      <c r="GF121" s="112">
        <v>76</v>
      </c>
      <c r="GG121" s="112">
        <v>269</v>
      </c>
      <c r="GH121" s="112">
        <v>235</v>
      </c>
      <c r="GI121" s="112">
        <v>119</v>
      </c>
      <c r="GJ121" s="112">
        <v>80</v>
      </c>
      <c r="GK121" s="112">
        <v>67</v>
      </c>
      <c r="GL121" s="112">
        <v>30</v>
      </c>
      <c r="GM121" s="112">
        <v>45</v>
      </c>
      <c r="GN121" s="112">
        <v>16</v>
      </c>
      <c r="GO121" s="112">
        <v>4</v>
      </c>
      <c r="GP121" s="112">
        <v>0</v>
      </c>
      <c r="GQ121" s="112">
        <v>437</v>
      </c>
      <c r="GR121" s="112">
        <v>687</v>
      </c>
      <c r="GS121" s="112">
        <v>1124</v>
      </c>
      <c r="GT121" s="112">
        <v>1</v>
      </c>
      <c r="GU121" s="112">
        <v>0</v>
      </c>
      <c r="GV121" s="112">
        <v>0</v>
      </c>
      <c r="GW121" s="112">
        <v>2</v>
      </c>
      <c r="GX121" s="112">
        <v>8</v>
      </c>
      <c r="GY121" s="112">
        <v>6</v>
      </c>
      <c r="GZ121" s="112">
        <v>6</v>
      </c>
      <c r="HA121" s="112">
        <v>7</v>
      </c>
      <c r="HB121" s="112">
        <v>4</v>
      </c>
      <c r="HC121" s="112">
        <v>2</v>
      </c>
      <c r="HD121" s="112">
        <v>0</v>
      </c>
      <c r="HE121" s="112">
        <v>0</v>
      </c>
      <c r="HF121" s="112">
        <v>17</v>
      </c>
      <c r="HG121" s="112">
        <v>19</v>
      </c>
      <c r="HH121" s="112">
        <v>36</v>
      </c>
      <c r="HI121" s="112">
        <v>5</v>
      </c>
      <c r="HJ121" s="112">
        <v>4</v>
      </c>
      <c r="HK121" s="112">
        <v>25</v>
      </c>
      <c r="HL121" s="112">
        <v>17</v>
      </c>
      <c r="HM121" s="112">
        <v>21</v>
      </c>
      <c r="HN121" s="112">
        <v>16</v>
      </c>
      <c r="HO121" s="112">
        <v>16</v>
      </c>
      <c r="HP121" s="112">
        <v>10</v>
      </c>
      <c r="HQ121" s="112">
        <v>4</v>
      </c>
      <c r="HR121" s="112">
        <v>2</v>
      </c>
      <c r="HS121" s="112">
        <v>0</v>
      </c>
      <c r="HT121" s="112">
        <v>0</v>
      </c>
      <c r="HU121" s="112">
        <v>49</v>
      </c>
      <c r="HV121" s="112">
        <v>71</v>
      </c>
      <c r="HW121" s="112">
        <v>120</v>
      </c>
      <c r="HX121" s="112">
        <v>22</v>
      </c>
      <c r="HY121" s="112">
        <v>25</v>
      </c>
      <c r="HZ121" s="112">
        <v>23</v>
      </c>
      <c r="IA121" s="112">
        <v>28</v>
      </c>
      <c r="IB121" s="112">
        <v>10</v>
      </c>
      <c r="IC121" s="112">
        <v>21</v>
      </c>
      <c r="ID121" s="112">
        <v>12</v>
      </c>
      <c r="IE121" s="112">
        <v>14</v>
      </c>
      <c r="IF121" s="112">
        <v>17</v>
      </c>
      <c r="IG121" s="112">
        <v>14</v>
      </c>
      <c r="IH121" s="112">
        <v>3</v>
      </c>
      <c r="II121" s="112">
        <v>9</v>
      </c>
      <c r="IJ121" s="112">
        <v>111</v>
      </c>
      <c r="IK121" s="112">
        <v>87</v>
      </c>
      <c r="IL121" s="112">
        <v>198</v>
      </c>
      <c r="IM121" s="112">
        <v>9</v>
      </c>
      <c r="IN121" s="112">
        <v>4</v>
      </c>
      <c r="IO121" s="112">
        <v>2</v>
      </c>
      <c r="IP121" s="112">
        <v>2</v>
      </c>
      <c r="IQ121" s="112">
        <v>1</v>
      </c>
      <c r="IR121" s="112">
        <v>0</v>
      </c>
      <c r="IS121" s="112">
        <v>0</v>
      </c>
      <c r="IT121" s="112">
        <v>0</v>
      </c>
      <c r="IU121" s="112">
        <v>51</v>
      </c>
      <c r="IV121" s="112">
        <v>32</v>
      </c>
      <c r="IW121" s="112">
        <v>55</v>
      </c>
      <c r="IX121" s="112">
        <v>31</v>
      </c>
      <c r="IY121" s="112">
        <v>101</v>
      </c>
      <c r="IZ121" s="112">
        <v>27</v>
      </c>
      <c r="JA121" s="112">
        <v>14</v>
      </c>
      <c r="JB121" s="112">
        <v>12</v>
      </c>
      <c r="JC121" s="112">
        <v>8</v>
      </c>
      <c r="JD121" s="112">
        <v>0</v>
      </c>
      <c r="JE121" s="112">
        <v>0</v>
      </c>
      <c r="JF121" s="112">
        <v>0</v>
      </c>
      <c r="JG121" s="112">
        <v>0</v>
      </c>
      <c r="JH121" s="112">
        <v>665</v>
      </c>
      <c r="JI121" s="112">
        <v>430</v>
      </c>
      <c r="JJ121" s="112">
        <v>635</v>
      </c>
      <c r="JK121" s="112">
        <v>434</v>
      </c>
      <c r="JL121" s="112">
        <v>1156</v>
      </c>
      <c r="JM121" s="112">
        <v>4</v>
      </c>
      <c r="JN121" s="112">
        <v>6</v>
      </c>
      <c r="JO121" s="112">
        <v>3</v>
      </c>
      <c r="JP121" s="112">
        <v>1</v>
      </c>
      <c r="JQ121" s="112">
        <v>1</v>
      </c>
      <c r="JR121" s="112">
        <v>0</v>
      </c>
      <c r="JS121" s="112">
        <v>0</v>
      </c>
      <c r="JT121" s="112">
        <v>0</v>
      </c>
      <c r="JU121" s="112">
        <v>9</v>
      </c>
      <c r="JV121" s="112">
        <v>9</v>
      </c>
      <c r="JW121" s="112">
        <v>15</v>
      </c>
      <c r="JX121" s="112">
        <v>17</v>
      </c>
      <c r="JY121" s="112">
        <v>70</v>
      </c>
      <c r="JZ121" s="112">
        <v>15</v>
      </c>
      <c r="KA121" s="112">
        <v>10</v>
      </c>
      <c r="KB121" s="112">
        <v>3</v>
      </c>
      <c r="KC121" s="112">
        <v>3</v>
      </c>
      <c r="KD121" s="112">
        <v>1</v>
      </c>
      <c r="KE121" s="112">
        <v>3</v>
      </c>
      <c r="KF121" s="112">
        <v>0</v>
      </c>
      <c r="KG121" s="112">
        <v>0</v>
      </c>
      <c r="KH121" s="112">
        <v>49</v>
      </c>
      <c r="KI121" s="112">
        <v>65</v>
      </c>
      <c r="KJ121" s="112">
        <v>53</v>
      </c>
      <c r="KK121" s="112">
        <v>51</v>
      </c>
      <c r="KL121" s="112">
        <v>149</v>
      </c>
      <c r="KM121" s="112">
        <v>0</v>
      </c>
      <c r="KN121" s="112">
        <v>0</v>
      </c>
      <c r="KO121" s="112">
        <v>0</v>
      </c>
      <c r="KP121" s="112">
        <v>0</v>
      </c>
      <c r="KQ121" s="112">
        <v>0</v>
      </c>
      <c r="KR121" s="112">
        <v>0</v>
      </c>
      <c r="KS121" s="112">
        <v>0</v>
      </c>
      <c r="KT121" s="112">
        <v>0</v>
      </c>
      <c r="KU121" s="112">
        <v>0</v>
      </c>
      <c r="KV121" s="112">
        <v>0</v>
      </c>
      <c r="KW121" s="112">
        <v>0</v>
      </c>
      <c r="KX121" s="112">
        <v>0</v>
      </c>
      <c r="KY121" s="112">
        <v>0</v>
      </c>
      <c r="KZ121" s="112">
        <v>2</v>
      </c>
      <c r="LA121" s="112">
        <v>1</v>
      </c>
      <c r="LB121" s="112">
        <v>1</v>
      </c>
      <c r="LC121" s="112">
        <v>48</v>
      </c>
      <c r="LD121" s="112">
        <v>52</v>
      </c>
    </row>
    <row r="122" spans="1:316">
      <c r="A122" s="112" t="s">
        <v>6</v>
      </c>
      <c r="B122" s="112">
        <v>5</v>
      </c>
      <c r="J122" s="112">
        <v>216599</v>
      </c>
      <c r="O122" s="112">
        <v>2</v>
      </c>
      <c r="P122" s="112">
        <v>1</v>
      </c>
      <c r="Q122" s="112">
        <v>0</v>
      </c>
      <c r="R122" s="112">
        <v>2</v>
      </c>
      <c r="S122" s="112">
        <v>1</v>
      </c>
      <c r="T122" s="112">
        <v>2</v>
      </c>
      <c r="U122" s="112">
        <v>0</v>
      </c>
      <c r="V122" s="112">
        <v>2</v>
      </c>
      <c r="W122" s="112">
        <v>1</v>
      </c>
      <c r="X122" s="112">
        <v>0</v>
      </c>
      <c r="Y122" s="112">
        <v>1</v>
      </c>
      <c r="Z122" s="112">
        <v>2</v>
      </c>
      <c r="AA122" s="112">
        <v>4</v>
      </c>
      <c r="AB122" s="112">
        <v>7</v>
      </c>
      <c r="AC122" s="112">
        <v>14</v>
      </c>
      <c r="AD122" s="112">
        <v>32</v>
      </c>
      <c r="AE122" s="112">
        <v>66</v>
      </c>
      <c r="AF122" s="112">
        <v>2</v>
      </c>
      <c r="AG122" s="112">
        <v>3</v>
      </c>
      <c r="AH122" s="112">
        <v>7</v>
      </c>
      <c r="AI122" s="112">
        <v>10</v>
      </c>
      <c r="AJ122" s="112">
        <v>41</v>
      </c>
      <c r="AK122" s="112">
        <v>79</v>
      </c>
      <c r="AL122" s="112">
        <v>120</v>
      </c>
      <c r="AM122" s="112">
        <v>9</v>
      </c>
      <c r="AN122" s="112">
        <v>50</v>
      </c>
      <c r="AO122" s="112">
        <v>59</v>
      </c>
      <c r="AP122" s="112">
        <v>2760</v>
      </c>
      <c r="AQ122" s="112">
        <v>7</v>
      </c>
      <c r="AR122" s="112">
        <v>10</v>
      </c>
      <c r="AS122" s="112">
        <v>0</v>
      </c>
      <c r="AT122" s="112">
        <v>0</v>
      </c>
      <c r="AU122" s="112">
        <v>0</v>
      </c>
      <c r="AV122" s="112">
        <v>0</v>
      </c>
      <c r="AW122" s="112">
        <v>0</v>
      </c>
      <c r="AX122" s="112">
        <v>0</v>
      </c>
      <c r="AY122" s="112">
        <v>0</v>
      </c>
      <c r="AZ122" s="112">
        <v>0</v>
      </c>
      <c r="BA122" s="112">
        <v>0</v>
      </c>
      <c r="BB122" s="112">
        <v>0</v>
      </c>
      <c r="BC122" s="112">
        <v>0</v>
      </c>
      <c r="BD122" s="112">
        <v>0</v>
      </c>
      <c r="BE122" s="112">
        <v>0</v>
      </c>
      <c r="BF122" s="112">
        <v>0</v>
      </c>
      <c r="BG122" s="112">
        <v>0</v>
      </c>
      <c r="BH122" s="112">
        <v>0</v>
      </c>
      <c r="BI122" s="112">
        <v>0</v>
      </c>
      <c r="BJ122" s="112">
        <v>0</v>
      </c>
      <c r="BK122" s="112">
        <v>0</v>
      </c>
      <c r="BL122" s="112">
        <v>0</v>
      </c>
      <c r="BM122" s="112">
        <v>0</v>
      </c>
      <c r="BN122" s="112">
        <v>0</v>
      </c>
      <c r="BO122" s="112">
        <v>4</v>
      </c>
      <c r="BP122" s="112">
        <v>4</v>
      </c>
      <c r="BQ122" s="112">
        <v>10</v>
      </c>
      <c r="BR122" s="112">
        <v>11</v>
      </c>
      <c r="BS122" s="112">
        <v>25</v>
      </c>
      <c r="BT122" s="112">
        <v>6</v>
      </c>
      <c r="BU122" s="112">
        <v>13</v>
      </c>
      <c r="BV122" s="112">
        <v>0</v>
      </c>
      <c r="BW122" s="112">
        <v>0</v>
      </c>
      <c r="BX122" s="112">
        <v>0</v>
      </c>
      <c r="BY122" s="112">
        <v>0</v>
      </c>
      <c r="BZ122" s="112">
        <v>0</v>
      </c>
      <c r="CA122" s="112">
        <v>0</v>
      </c>
      <c r="CB122" s="112">
        <v>0</v>
      </c>
      <c r="CC122" s="112">
        <v>0</v>
      </c>
      <c r="CD122" s="112">
        <v>0</v>
      </c>
      <c r="CE122" s="112">
        <v>0</v>
      </c>
      <c r="CF122" s="112">
        <v>0</v>
      </c>
      <c r="CG122" s="112">
        <v>0</v>
      </c>
      <c r="CH122" s="112">
        <v>0</v>
      </c>
      <c r="CI122" s="112">
        <v>0</v>
      </c>
      <c r="CJ122" s="112">
        <v>0</v>
      </c>
      <c r="CK122" s="112">
        <v>0</v>
      </c>
      <c r="CL122" s="112">
        <v>0</v>
      </c>
      <c r="CM122" s="112">
        <v>0</v>
      </c>
      <c r="CN122" s="112">
        <v>0</v>
      </c>
      <c r="CO122" s="112">
        <v>1</v>
      </c>
      <c r="CP122" s="112">
        <v>0</v>
      </c>
      <c r="CQ122" s="112">
        <v>0</v>
      </c>
      <c r="CR122" s="112">
        <v>5</v>
      </c>
      <c r="CS122" s="112">
        <v>5</v>
      </c>
      <c r="CT122" s="112">
        <v>10</v>
      </c>
      <c r="CU122" s="112">
        <v>18</v>
      </c>
      <c r="CV122" s="112">
        <v>30</v>
      </c>
      <c r="CW122" s="112">
        <v>2</v>
      </c>
      <c r="CX122" s="112">
        <v>3</v>
      </c>
      <c r="CY122" s="112">
        <v>0</v>
      </c>
      <c r="CZ122" s="112">
        <v>0</v>
      </c>
      <c r="DA122" s="112">
        <v>0</v>
      </c>
      <c r="DB122" s="112">
        <v>0</v>
      </c>
      <c r="DC122" s="112">
        <v>0</v>
      </c>
      <c r="DD122" s="112">
        <v>0</v>
      </c>
      <c r="DE122" s="112">
        <v>0</v>
      </c>
      <c r="DF122" s="112">
        <v>0</v>
      </c>
      <c r="DG122" s="112">
        <v>0</v>
      </c>
      <c r="DH122" s="112">
        <v>0</v>
      </c>
      <c r="DI122" s="112">
        <v>0</v>
      </c>
      <c r="DJ122" s="112">
        <v>0</v>
      </c>
      <c r="DK122" s="112">
        <v>0</v>
      </c>
      <c r="DL122" s="112">
        <v>0</v>
      </c>
      <c r="DM122" s="112">
        <v>0</v>
      </c>
      <c r="DN122" s="112">
        <v>0</v>
      </c>
      <c r="DO122" s="112">
        <v>0</v>
      </c>
      <c r="DP122" s="112">
        <v>0</v>
      </c>
      <c r="DQ122" s="112">
        <v>0</v>
      </c>
      <c r="DR122" s="112">
        <v>0</v>
      </c>
      <c r="DS122" s="112">
        <v>0</v>
      </c>
      <c r="DT122" s="112">
        <v>0</v>
      </c>
      <c r="DU122" s="112">
        <v>1</v>
      </c>
      <c r="DV122" s="112">
        <v>3</v>
      </c>
      <c r="DW122" s="112">
        <v>3</v>
      </c>
      <c r="DX122" s="112">
        <v>5</v>
      </c>
      <c r="DY122" s="112">
        <v>9</v>
      </c>
      <c r="DZ122" s="112">
        <v>1</v>
      </c>
      <c r="EA122" s="112">
        <v>6</v>
      </c>
      <c r="EB122" s="112">
        <v>0</v>
      </c>
      <c r="EC122" s="112">
        <v>0</v>
      </c>
      <c r="ED122" s="112">
        <v>0</v>
      </c>
      <c r="EE122" s="112">
        <v>0</v>
      </c>
      <c r="EF122" s="112">
        <v>0</v>
      </c>
      <c r="EG122" s="112">
        <v>0</v>
      </c>
      <c r="EH122" s="112">
        <v>0</v>
      </c>
      <c r="EI122" s="112">
        <v>0</v>
      </c>
      <c r="EJ122" s="112">
        <v>0</v>
      </c>
      <c r="EK122" s="112">
        <v>0</v>
      </c>
      <c r="EL122" s="112">
        <v>0</v>
      </c>
      <c r="EM122" s="112">
        <v>0</v>
      </c>
      <c r="EN122" s="112">
        <v>0</v>
      </c>
      <c r="EO122" s="112">
        <v>0</v>
      </c>
      <c r="EP122" s="112">
        <v>0</v>
      </c>
      <c r="EQ122" s="112">
        <v>0</v>
      </c>
      <c r="ER122" s="112">
        <v>0</v>
      </c>
      <c r="ES122" s="112">
        <v>0</v>
      </c>
      <c r="ET122" s="112">
        <v>0</v>
      </c>
      <c r="EU122" s="112">
        <v>0</v>
      </c>
      <c r="EV122" s="112">
        <v>0</v>
      </c>
      <c r="EW122" s="112">
        <v>0</v>
      </c>
      <c r="EX122" s="112">
        <v>1</v>
      </c>
      <c r="EY122" s="112">
        <v>0</v>
      </c>
      <c r="EZ122" s="112">
        <v>2</v>
      </c>
      <c r="FA122" s="112">
        <v>6</v>
      </c>
      <c r="FB122" s="112">
        <v>8</v>
      </c>
      <c r="FC122" s="112">
        <v>0</v>
      </c>
      <c r="FD122" s="112">
        <v>0</v>
      </c>
      <c r="FE122" s="112">
        <v>0</v>
      </c>
      <c r="FF122" s="112">
        <v>0</v>
      </c>
      <c r="FG122" s="112">
        <v>0</v>
      </c>
      <c r="FH122" s="112">
        <v>0</v>
      </c>
      <c r="FI122" s="112">
        <v>0</v>
      </c>
      <c r="FJ122" s="112">
        <v>0</v>
      </c>
      <c r="FK122" s="112">
        <v>44</v>
      </c>
      <c r="FL122" s="112">
        <v>80</v>
      </c>
      <c r="FM122" s="112">
        <v>0</v>
      </c>
      <c r="FN122" s="112">
        <v>0</v>
      </c>
      <c r="FO122" s="112">
        <v>0</v>
      </c>
      <c r="FP122" s="112">
        <v>0</v>
      </c>
      <c r="FQ122" s="112">
        <v>0</v>
      </c>
      <c r="FR122" s="112">
        <v>0</v>
      </c>
      <c r="FS122" s="112">
        <v>0</v>
      </c>
      <c r="FT122" s="112">
        <v>4</v>
      </c>
      <c r="FU122" s="112">
        <v>6</v>
      </c>
      <c r="FV122" s="112">
        <v>1</v>
      </c>
      <c r="FW122" s="112">
        <v>4</v>
      </c>
      <c r="FX122" s="112">
        <v>5</v>
      </c>
      <c r="FY122" s="112">
        <v>3</v>
      </c>
      <c r="FZ122" s="112">
        <v>1</v>
      </c>
      <c r="GA122" s="112">
        <v>1</v>
      </c>
      <c r="GB122" s="112">
        <v>14</v>
      </c>
      <c r="GC122" s="112">
        <v>11</v>
      </c>
      <c r="GD122" s="112">
        <v>25</v>
      </c>
      <c r="GE122" s="112">
        <v>2</v>
      </c>
      <c r="GF122" s="112">
        <v>4</v>
      </c>
      <c r="GG122" s="112">
        <v>2</v>
      </c>
      <c r="GH122" s="112">
        <v>6</v>
      </c>
      <c r="GI122" s="112">
        <v>5</v>
      </c>
      <c r="GJ122" s="112">
        <v>6</v>
      </c>
      <c r="GK122" s="112">
        <v>1</v>
      </c>
      <c r="GL122" s="112">
        <v>6</v>
      </c>
      <c r="GM122" s="112">
        <v>1</v>
      </c>
      <c r="GN122" s="112">
        <v>2</v>
      </c>
      <c r="GO122" s="112">
        <v>0</v>
      </c>
      <c r="GP122" s="112">
        <v>0</v>
      </c>
      <c r="GQ122" s="112">
        <v>24</v>
      </c>
      <c r="GR122" s="112">
        <v>11</v>
      </c>
      <c r="GS122" s="112">
        <v>35</v>
      </c>
      <c r="GT122" s="112">
        <v>0</v>
      </c>
      <c r="GU122" s="112">
        <v>0</v>
      </c>
      <c r="GV122" s="112">
        <v>0</v>
      </c>
      <c r="GW122" s="112">
        <v>1</v>
      </c>
      <c r="GX122" s="112">
        <v>2</v>
      </c>
      <c r="GY122" s="112">
        <v>1</v>
      </c>
      <c r="GZ122" s="112">
        <v>2</v>
      </c>
      <c r="HA122" s="112">
        <v>1</v>
      </c>
      <c r="HB122" s="112">
        <v>0</v>
      </c>
      <c r="HC122" s="112">
        <v>2</v>
      </c>
      <c r="HD122" s="112">
        <v>0</v>
      </c>
      <c r="HE122" s="112">
        <v>1</v>
      </c>
      <c r="HF122" s="112">
        <v>6</v>
      </c>
      <c r="HG122" s="112">
        <v>4</v>
      </c>
      <c r="HH122" s="112">
        <v>10</v>
      </c>
      <c r="HI122" s="112">
        <v>0</v>
      </c>
      <c r="HJ122" s="112">
        <v>1</v>
      </c>
      <c r="HK122" s="112">
        <v>1</v>
      </c>
      <c r="HL122" s="112">
        <v>0</v>
      </c>
      <c r="HM122" s="112">
        <v>3</v>
      </c>
      <c r="HN122" s="112">
        <v>3</v>
      </c>
      <c r="HO122" s="112">
        <v>1</v>
      </c>
      <c r="HP122" s="112">
        <v>4</v>
      </c>
      <c r="HQ122" s="112">
        <v>0</v>
      </c>
      <c r="HR122" s="112">
        <v>0</v>
      </c>
      <c r="HS122" s="112">
        <v>0</v>
      </c>
      <c r="HT122" s="112">
        <v>0</v>
      </c>
      <c r="HU122" s="112">
        <v>8</v>
      </c>
      <c r="HV122" s="112">
        <v>5</v>
      </c>
      <c r="HW122" s="112">
        <v>13</v>
      </c>
      <c r="HX122" s="112">
        <v>5</v>
      </c>
      <c r="HY122" s="112">
        <v>20</v>
      </c>
      <c r="HZ122" s="112">
        <v>1</v>
      </c>
      <c r="IA122" s="112">
        <v>5</v>
      </c>
      <c r="IB122" s="112">
        <v>0</v>
      </c>
      <c r="IC122" s="112">
        <v>12</v>
      </c>
      <c r="ID122" s="112">
        <v>1</v>
      </c>
      <c r="IE122" s="112">
        <v>5</v>
      </c>
      <c r="IF122" s="112">
        <v>0</v>
      </c>
      <c r="IG122" s="112">
        <v>3</v>
      </c>
      <c r="IH122" s="112">
        <v>0</v>
      </c>
      <c r="II122" s="112">
        <v>0</v>
      </c>
      <c r="IJ122" s="112">
        <v>45</v>
      </c>
      <c r="IK122" s="112">
        <v>7</v>
      </c>
      <c r="IL122" s="112">
        <v>52</v>
      </c>
      <c r="IM122" s="112">
        <v>0</v>
      </c>
      <c r="IN122" s="112">
        <v>0</v>
      </c>
      <c r="IO122" s="112">
        <v>0</v>
      </c>
      <c r="IP122" s="112">
        <v>0</v>
      </c>
      <c r="IQ122" s="112">
        <v>0</v>
      </c>
      <c r="IR122" s="112">
        <v>0</v>
      </c>
      <c r="IS122" s="112">
        <v>0</v>
      </c>
      <c r="IT122" s="112">
        <v>0</v>
      </c>
      <c r="IU122" s="112">
        <v>11</v>
      </c>
      <c r="IV122" s="112">
        <v>14</v>
      </c>
      <c r="IW122" s="112">
        <v>8</v>
      </c>
      <c r="IX122" s="112">
        <v>8</v>
      </c>
      <c r="IY122" s="112">
        <v>25</v>
      </c>
      <c r="IZ122" s="112">
        <v>0</v>
      </c>
      <c r="JA122" s="112">
        <v>0</v>
      </c>
      <c r="JB122" s="112">
        <v>0</v>
      </c>
      <c r="JC122" s="112">
        <v>0</v>
      </c>
      <c r="JD122" s="112">
        <v>0</v>
      </c>
      <c r="JE122" s="112">
        <v>0</v>
      </c>
      <c r="JF122" s="112">
        <v>0</v>
      </c>
      <c r="JG122" s="112">
        <v>0</v>
      </c>
      <c r="JH122" s="112">
        <v>11</v>
      </c>
      <c r="JI122" s="112">
        <v>24</v>
      </c>
      <c r="JJ122" s="112">
        <v>9</v>
      </c>
      <c r="JK122" s="112">
        <v>23</v>
      </c>
      <c r="JL122" s="112">
        <v>35</v>
      </c>
      <c r="JM122" s="112">
        <v>0</v>
      </c>
      <c r="JN122" s="112">
        <v>0</v>
      </c>
      <c r="JO122" s="112">
        <v>0</v>
      </c>
      <c r="JP122" s="112">
        <v>0</v>
      </c>
      <c r="JQ122" s="112">
        <v>0</v>
      </c>
      <c r="JR122" s="112">
        <v>0</v>
      </c>
      <c r="JS122" s="112">
        <v>0</v>
      </c>
      <c r="JT122" s="112">
        <v>1</v>
      </c>
      <c r="JU122" s="112">
        <v>4</v>
      </c>
      <c r="JV122" s="112">
        <v>5</v>
      </c>
      <c r="JW122" s="112">
        <v>3</v>
      </c>
      <c r="JX122" s="112">
        <v>5</v>
      </c>
      <c r="JY122" s="112">
        <v>29</v>
      </c>
      <c r="JZ122" s="112">
        <v>0</v>
      </c>
      <c r="KA122" s="112">
        <v>0</v>
      </c>
      <c r="KB122" s="112">
        <v>0</v>
      </c>
      <c r="KC122" s="112">
        <v>0</v>
      </c>
      <c r="KD122" s="112">
        <v>0</v>
      </c>
      <c r="KE122" s="112">
        <v>0</v>
      </c>
      <c r="KF122" s="112">
        <v>0</v>
      </c>
      <c r="KG122" s="112">
        <v>2</v>
      </c>
      <c r="KH122" s="112">
        <v>6</v>
      </c>
      <c r="KI122" s="112">
        <v>6</v>
      </c>
      <c r="KJ122" s="112">
        <v>4</v>
      </c>
      <c r="KK122" s="112">
        <v>7</v>
      </c>
      <c r="KL122" s="112">
        <v>14</v>
      </c>
      <c r="KM122" s="112">
        <v>0</v>
      </c>
      <c r="KN122" s="112">
        <v>0</v>
      </c>
      <c r="KO122" s="112">
        <v>0</v>
      </c>
      <c r="KP122" s="112">
        <v>0</v>
      </c>
      <c r="KQ122" s="112">
        <v>0</v>
      </c>
      <c r="KR122" s="112">
        <v>0</v>
      </c>
      <c r="KS122" s="112">
        <v>0</v>
      </c>
      <c r="KT122" s="112">
        <v>0</v>
      </c>
      <c r="KU122" s="112">
        <v>0</v>
      </c>
      <c r="KV122" s="112">
        <v>0</v>
      </c>
      <c r="KW122" s="112">
        <v>0</v>
      </c>
      <c r="KX122" s="112">
        <v>0</v>
      </c>
      <c r="KY122" s="112">
        <v>0</v>
      </c>
      <c r="KZ122" s="112">
        <v>0</v>
      </c>
      <c r="LA122" s="112">
        <v>1</v>
      </c>
      <c r="LB122" s="112">
        <v>0</v>
      </c>
      <c r="LC122" s="112">
        <v>6</v>
      </c>
      <c r="LD122" s="112">
        <v>7</v>
      </c>
    </row>
    <row r="123" spans="1:316">
      <c r="A123" s="112" t="s">
        <v>7</v>
      </c>
      <c r="B123" s="112">
        <v>4</v>
      </c>
      <c r="J123" s="112">
        <v>199899</v>
      </c>
      <c r="O123" s="112">
        <v>1</v>
      </c>
      <c r="P123" s="112">
        <v>1</v>
      </c>
      <c r="Q123" s="112">
        <v>1</v>
      </c>
      <c r="R123" s="112">
        <v>5</v>
      </c>
      <c r="S123" s="112">
        <v>2</v>
      </c>
      <c r="T123" s="112">
        <v>5</v>
      </c>
      <c r="U123" s="112">
        <v>1</v>
      </c>
      <c r="V123" s="112">
        <v>2</v>
      </c>
      <c r="W123" s="112">
        <v>1</v>
      </c>
      <c r="X123" s="112">
        <v>2</v>
      </c>
      <c r="Y123" s="112">
        <v>3</v>
      </c>
      <c r="Z123" s="112">
        <v>1</v>
      </c>
      <c r="AA123" s="112">
        <v>9</v>
      </c>
      <c r="AB123" s="112">
        <v>16</v>
      </c>
      <c r="AC123" s="112">
        <v>25</v>
      </c>
      <c r="AD123" s="112">
        <v>53</v>
      </c>
      <c r="AE123" s="112">
        <v>62</v>
      </c>
      <c r="AF123" s="112">
        <v>0</v>
      </c>
      <c r="AG123" s="112">
        <v>0</v>
      </c>
      <c r="AH123" s="112">
        <v>3</v>
      </c>
      <c r="AI123" s="112">
        <v>0</v>
      </c>
      <c r="AJ123" s="112">
        <v>55</v>
      </c>
      <c r="AK123" s="112">
        <v>62</v>
      </c>
      <c r="AL123" s="112">
        <v>118</v>
      </c>
      <c r="AM123" s="112">
        <v>18</v>
      </c>
      <c r="AN123" s="112">
        <v>73</v>
      </c>
      <c r="AO123" s="112">
        <v>91</v>
      </c>
      <c r="AP123" s="112">
        <v>4947</v>
      </c>
      <c r="AQ123" s="112">
        <v>20</v>
      </c>
      <c r="AR123" s="112">
        <v>8</v>
      </c>
      <c r="AS123" s="112">
        <v>0</v>
      </c>
      <c r="AT123" s="112">
        <v>0</v>
      </c>
      <c r="AU123" s="112">
        <v>0</v>
      </c>
      <c r="AV123" s="112">
        <v>0</v>
      </c>
      <c r="AW123" s="112">
        <v>0</v>
      </c>
      <c r="AX123" s="112">
        <v>0</v>
      </c>
      <c r="AY123" s="112">
        <v>0</v>
      </c>
      <c r="AZ123" s="112">
        <v>0</v>
      </c>
      <c r="BA123" s="112">
        <v>0</v>
      </c>
      <c r="BB123" s="112">
        <v>0</v>
      </c>
      <c r="BC123" s="112">
        <v>0</v>
      </c>
      <c r="BD123" s="112">
        <v>0</v>
      </c>
      <c r="BE123" s="112">
        <v>0</v>
      </c>
      <c r="BF123" s="112">
        <v>0</v>
      </c>
      <c r="BG123" s="112">
        <v>0</v>
      </c>
      <c r="BH123" s="112">
        <v>0</v>
      </c>
      <c r="BI123" s="112">
        <v>0</v>
      </c>
      <c r="BJ123" s="112">
        <v>0</v>
      </c>
      <c r="BK123" s="112">
        <v>0</v>
      </c>
      <c r="BL123" s="112">
        <v>0</v>
      </c>
      <c r="BM123" s="112">
        <v>0</v>
      </c>
      <c r="BN123" s="112">
        <v>0</v>
      </c>
      <c r="BO123" s="112">
        <v>0</v>
      </c>
      <c r="BP123" s="112">
        <v>0</v>
      </c>
      <c r="BQ123" s="112">
        <v>9</v>
      </c>
      <c r="BR123" s="112">
        <v>2</v>
      </c>
      <c r="BS123" s="112">
        <v>28</v>
      </c>
      <c r="BT123" s="112">
        <v>4</v>
      </c>
      <c r="BU123" s="112">
        <v>11</v>
      </c>
      <c r="BV123" s="112">
        <v>0</v>
      </c>
      <c r="BW123" s="112">
        <v>0</v>
      </c>
      <c r="BX123" s="112">
        <v>0</v>
      </c>
      <c r="BY123" s="112">
        <v>0</v>
      </c>
      <c r="BZ123" s="112">
        <v>0</v>
      </c>
      <c r="CA123" s="112">
        <v>0</v>
      </c>
      <c r="CB123" s="112">
        <v>0</v>
      </c>
      <c r="CC123" s="112">
        <v>0</v>
      </c>
      <c r="CD123" s="112">
        <v>0</v>
      </c>
      <c r="CE123" s="112">
        <v>0</v>
      </c>
      <c r="CF123" s="112">
        <v>0</v>
      </c>
      <c r="CG123" s="112">
        <v>0</v>
      </c>
      <c r="CH123" s="112">
        <v>0</v>
      </c>
      <c r="CI123" s="112">
        <v>0</v>
      </c>
      <c r="CJ123" s="112">
        <v>0</v>
      </c>
      <c r="CK123" s="112">
        <v>0</v>
      </c>
      <c r="CL123" s="112">
        <v>0</v>
      </c>
      <c r="CM123" s="112">
        <v>0</v>
      </c>
      <c r="CN123" s="112">
        <v>0</v>
      </c>
      <c r="CO123" s="112">
        <v>0</v>
      </c>
      <c r="CP123" s="112">
        <v>0</v>
      </c>
      <c r="CQ123" s="112">
        <v>0</v>
      </c>
      <c r="CR123" s="112">
        <v>0</v>
      </c>
      <c r="CS123" s="112">
        <v>0</v>
      </c>
      <c r="CT123" s="112">
        <v>4</v>
      </c>
      <c r="CU123" s="112">
        <v>10</v>
      </c>
      <c r="CV123" s="112">
        <v>15</v>
      </c>
      <c r="CW123" s="112">
        <v>3</v>
      </c>
      <c r="CX123" s="112">
        <v>7</v>
      </c>
      <c r="CY123" s="112">
        <v>0</v>
      </c>
      <c r="CZ123" s="112">
        <v>0</v>
      </c>
      <c r="DA123" s="112">
        <v>0</v>
      </c>
      <c r="DB123" s="112">
        <v>0</v>
      </c>
      <c r="DC123" s="112">
        <v>0</v>
      </c>
      <c r="DD123" s="112">
        <v>0</v>
      </c>
      <c r="DE123" s="112">
        <v>0</v>
      </c>
      <c r="DF123" s="112">
        <v>0</v>
      </c>
      <c r="DG123" s="112">
        <v>0</v>
      </c>
      <c r="DH123" s="112">
        <v>0</v>
      </c>
      <c r="DI123" s="112">
        <v>0</v>
      </c>
      <c r="DJ123" s="112">
        <v>0</v>
      </c>
      <c r="DK123" s="112">
        <v>0</v>
      </c>
      <c r="DL123" s="112">
        <v>0</v>
      </c>
      <c r="DM123" s="112">
        <v>0</v>
      </c>
      <c r="DN123" s="112">
        <v>0</v>
      </c>
      <c r="DO123" s="112">
        <v>0</v>
      </c>
      <c r="DP123" s="112">
        <v>0</v>
      </c>
      <c r="DQ123" s="112">
        <v>0</v>
      </c>
      <c r="DR123" s="112">
        <v>0</v>
      </c>
      <c r="DS123" s="112">
        <v>0</v>
      </c>
      <c r="DT123" s="112">
        <v>0</v>
      </c>
      <c r="DU123" s="112">
        <v>0</v>
      </c>
      <c r="DV123" s="112">
        <v>0</v>
      </c>
      <c r="DW123" s="112">
        <v>2</v>
      </c>
      <c r="DX123" s="112">
        <v>2</v>
      </c>
      <c r="DY123" s="112">
        <v>10</v>
      </c>
      <c r="DZ123" s="112">
        <v>5</v>
      </c>
      <c r="EA123" s="112">
        <v>3</v>
      </c>
      <c r="EB123" s="112">
        <v>0</v>
      </c>
      <c r="EC123" s="112">
        <v>0</v>
      </c>
      <c r="ED123" s="112">
        <v>0</v>
      </c>
      <c r="EE123" s="112">
        <v>0</v>
      </c>
      <c r="EF123" s="112">
        <v>0</v>
      </c>
      <c r="EG123" s="112">
        <v>0</v>
      </c>
      <c r="EH123" s="112">
        <v>0</v>
      </c>
      <c r="EI123" s="112">
        <v>0</v>
      </c>
      <c r="EJ123" s="112">
        <v>0</v>
      </c>
      <c r="EK123" s="112">
        <v>0</v>
      </c>
      <c r="EL123" s="112">
        <v>0</v>
      </c>
      <c r="EM123" s="112">
        <v>0</v>
      </c>
      <c r="EN123" s="112">
        <v>0</v>
      </c>
      <c r="EO123" s="112">
        <v>0</v>
      </c>
      <c r="EP123" s="112">
        <v>0</v>
      </c>
      <c r="EQ123" s="112">
        <v>0</v>
      </c>
      <c r="ER123" s="112">
        <v>0</v>
      </c>
      <c r="ES123" s="112">
        <v>0</v>
      </c>
      <c r="ET123" s="112">
        <v>0</v>
      </c>
      <c r="EU123" s="112">
        <v>0</v>
      </c>
      <c r="EV123" s="112">
        <v>0</v>
      </c>
      <c r="EW123" s="112">
        <v>0</v>
      </c>
      <c r="EX123" s="112">
        <v>0</v>
      </c>
      <c r="EY123" s="112">
        <v>0</v>
      </c>
      <c r="EZ123" s="112">
        <v>5</v>
      </c>
      <c r="FA123" s="112">
        <v>2</v>
      </c>
      <c r="FB123" s="112">
        <v>8</v>
      </c>
      <c r="FC123" s="112">
        <v>1</v>
      </c>
      <c r="FD123" s="112">
        <v>0</v>
      </c>
      <c r="FE123" s="112">
        <v>0</v>
      </c>
      <c r="FF123" s="112">
        <v>0</v>
      </c>
      <c r="FG123" s="112">
        <v>0</v>
      </c>
      <c r="FH123" s="112">
        <v>0</v>
      </c>
      <c r="FI123" s="112">
        <v>0</v>
      </c>
      <c r="FJ123" s="112">
        <v>0</v>
      </c>
      <c r="FK123" s="112">
        <v>13</v>
      </c>
      <c r="FL123" s="112">
        <v>15</v>
      </c>
      <c r="FM123" s="112">
        <v>1</v>
      </c>
      <c r="FN123" s="112">
        <v>0</v>
      </c>
      <c r="FO123" s="112">
        <v>1</v>
      </c>
      <c r="FP123" s="112">
        <v>0</v>
      </c>
      <c r="FQ123" s="112">
        <v>0</v>
      </c>
      <c r="FR123" s="112">
        <v>0</v>
      </c>
      <c r="FS123" s="112">
        <v>0</v>
      </c>
      <c r="FT123" s="112">
        <v>1</v>
      </c>
      <c r="FU123" s="112">
        <v>2</v>
      </c>
      <c r="FV123" s="112">
        <v>4</v>
      </c>
      <c r="FW123" s="112">
        <v>2</v>
      </c>
      <c r="FX123" s="112">
        <v>7</v>
      </c>
      <c r="FY123" s="112">
        <v>4</v>
      </c>
      <c r="FZ123" s="112">
        <v>8</v>
      </c>
      <c r="GA123" s="112">
        <v>0</v>
      </c>
      <c r="GB123" s="112">
        <v>8</v>
      </c>
      <c r="GC123" s="112">
        <v>20</v>
      </c>
      <c r="GD123" s="112">
        <v>28</v>
      </c>
      <c r="GE123" s="112">
        <v>0</v>
      </c>
      <c r="GF123" s="112">
        <v>0</v>
      </c>
      <c r="GG123" s="112">
        <v>0</v>
      </c>
      <c r="GH123" s="112">
        <v>3</v>
      </c>
      <c r="GI123" s="112">
        <v>1</v>
      </c>
      <c r="GJ123" s="112">
        <v>3</v>
      </c>
      <c r="GK123" s="112">
        <v>1</v>
      </c>
      <c r="GL123" s="112">
        <v>3</v>
      </c>
      <c r="GM123" s="112">
        <v>2</v>
      </c>
      <c r="GN123" s="112">
        <v>1</v>
      </c>
      <c r="GO123" s="112">
        <v>0</v>
      </c>
      <c r="GP123" s="112">
        <v>1</v>
      </c>
      <c r="GQ123" s="112">
        <v>11</v>
      </c>
      <c r="GR123" s="112">
        <v>4</v>
      </c>
      <c r="GS123" s="112">
        <v>15</v>
      </c>
      <c r="GT123" s="112">
        <v>0</v>
      </c>
      <c r="GU123" s="112">
        <v>1</v>
      </c>
      <c r="GV123" s="112">
        <v>1</v>
      </c>
      <c r="GW123" s="112">
        <v>2</v>
      </c>
      <c r="GX123" s="112">
        <v>0</v>
      </c>
      <c r="GY123" s="112">
        <v>2</v>
      </c>
      <c r="GZ123" s="112">
        <v>2</v>
      </c>
      <c r="HA123" s="112">
        <v>3</v>
      </c>
      <c r="HB123" s="112">
        <v>0</v>
      </c>
      <c r="HC123" s="112">
        <v>0</v>
      </c>
      <c r="HD123" s="112">
        <v>0</v>
      </c>
      <c r="HE123" s="112">
        <v>0</v>
      </c>
      <c r="HF123" s="112">
        <v>8</v>
      </c>
      <c r="HG123" s="112">
        <v>3</v>
      </c>
      <c r="HH123" s="112">
        <v>11</v>
      </c>
      <c r="HI123" s="112">
        <v>0</v>
      </c>
      <c r="HJ123" s="112">
        <v>0</v>
      </c>
      <c r="HK123" s="112">
        <v>1</v>
      </c>
      <c r="HL123" s="112">
        <v>0</v>
      </c>
      <c r="HM123" s="112">
        <v>3</v>
      </c>
      <c r="HN123" s="112">
        <v>2</v>
      </c>
      <c r="HO123" s="112">
        <v>0</v>
      </c>
      <c r="HP123" s="112">
        <v>0</v>
      </c>
      <c r="HQ123" s="112">
        <v>1</v>
      </c>
      <c r="HR123" s="112">
        <v>0</v>
      </c>
      <c r="HS123" s="112">
        <v>0</v>
      </c>
      <c r="HT123" s="112">
        <v>0</v>
      </c>
      <c r="HU123" s="112">
        <v>2</v>
      </c>
      <c r="HV123" s="112">
        <v>5</v>
      </c>
      <c r="HW123" s="112">
        <v>7</v>
      </c>
      <c r="HX123" s="112">
        <v>2</v>
      </c>
      <c r="HY123" s="112">
        <v>7</v>
      </c>
      <c r="HZ123" s="112">
        <v>0</v>
      </c>
      <c r="IA123" s="112">
        <v>0</v>
      </c>
      <c r="IB123" s="112">
        <v>0</v>
      </c>
      <c r="IC123" s="112">
        <v>0</v>
      </c>
      <c r="ID123" s="112">
        <v>0</v>
      </c>
      <c r="IE123" s="112">
        <v>1</v>
      </c>
      <c r="IF123" s="112">
        <v>0</v>
      </c>
      <c r="IG123" s="112">
        <v>0</v>
      </c>
      <c r="IH123" s="112">
        <v>0</v>
      </c>
      <c r="II123" s="112">
        <v>0</v>
      </c>
      <c r="IJ123" s="112">
        <v>8</v>
      </c>
      <c r="IK123" s="112">
        <v>2</v>
      </c>
      <c r="IL123" s="112">
        <v>10</v>
      </c>
      <c r="IM123" s="112">
        <v>4</v>
      </c>
      <c r="IN123" s="112">
        <v>2</v>
      </c>
      <c r="IO123" s="112">
        <v>5</v>
      </c>
      <c r="IP123" s="112">
        <v>0</v>
      </c>
      <c r="IQ123" s="112">
        <v>0</v>
      </c>
      <c r="IR123" s="112">
        <v>0</v>
      </c>
      <c r="IS123" s="112">
        <v>0</v>
      </c>
      <c r="IT123" s="112">
        <v>0</v>
      </c>
      <c r="IU123" s="112">
        <v>11</v>
      </c>
      <c r="IV123" s="112">
        <v>6</v>
      </c>
      <c r="IW123" s="112">
        <v>17</v>
      </c>
      <c r="IX123" s="112">
        <v>7</v>
      </c>
      <c r="IY123" s="112">
        <v>28</v>
      </c>
      <c r="IZ123" s="112">
        <v>1</v>
      </c>
      <c r="JA123" s="112">
        <v>8</v>
      </c>
      <c r="JB123" s="112">
        <v>3</v>
      </c>
      <c r="JC123" s="112">
        <v>2</v>
      </c>
      <c r="JD123" s="112">
        <v>0</v>
      </c>
      <c r="JE123" s="112">
        <v>0</v>
      </c>
      <c r="JF123" s="112">
        <v>0</v>
      </c>
      <c r="JG123" s="112">
        <v>0</v>
      </c>
      <c r="JH123" s="112">
        <v>0</v>
      </c>
      <c r="JI123" s="112">
        <v>1</v>
      </c>
      <c r="JJ123" s="112">
        <v>2</v>
      </c>
      <c r="JK123" s="112">
        <v>11</v>
      </c>
      <c r="JL123" s="112">
        <v>15</v>
      </c>
      <c r="JM123" s="112">
        <v>1</v>
      </c>
      <c r="JN123" s="112">
        <v>2</v>
      </c>
      <c r="JO123" s="112">
        <v>0</v>
      </c>
      <c r="JP123" s="112">
        <v>1</v>
      </c>
      <c r="JQ123" s="112">
        <v>0</v>
      </c>
      <c r="JR123" s="112">
        <v>0</v>
      </c>
      <c r="JS123" s="112">
        <v>0</v>
      </c>
      <c r="JT123" s="112">
        <v>0</v>
      </c>
      <c r="JU123" s="112">
        <v>1</v>
      </c>
      <c r="JV123" s="112">
        <v>5</v>
      </c>
      <c r="JW123" s="112">
        <v>2</v>
      </c>
      <c r="JX123" s="112">
        <v>7</v>
      </c>
      <c r="JY123" s="112">
        <v>25</v>
      </c>
      <c r="JZ123" s="112">
        <v>5</v>
      </c>
      <c r="KA123" s="112">
        <v>2</v>
      </c>
      <c r="KB123" s="112">
        <v>0</v>
      </c>
      <c r="KC123" s="112">
        <v>0</v>
      </c>
      <c r="KD123" s="112">
        <v>0</v>
      </c>
      <c r="KE123" s="112">
        <v>0</v>
      </c>
      <c r="KF123" s="112">
        <v>0</v>
      </c>
      <c r="KG123" s="112">
        <v>0</v>
      </c>
      <c r="KH123" s="112">
        <v>0</v>
      </c>
      <c r="KI123" s="112">
        <v>1</v>
      </c>
      <c r="KJ123" s="112">
        <v>4</v>
      </c>
      <c r="KK123" s="112">
        <v>3</v>
      </c>
      <c r="KL123" s="112">
        <v>8</v>
      </c>
      <c r="KM123" s="112">
        <v>0</v>
      </c>
      <c r="KN123" s="112">
        <v>0</v>
      </c>
      <c r="KO123" s="112">
        <v>0</v>
      </c>
      <c r="KP123" s="112">
        <v>0</v>
      </c>
      <c r="KQ123" s="112">
        <v>0</v>
      </c>
      <c r="KR123" s="112">
        <v>0</v>
      </c>
      <c r="KS123" s="112">
        <v>0</v>
      </c>
      <c r="KT123" s="112">
        <v>0</v>
      </c>
      <c r="KU123" s="112">
        <v>0</v>
      </c>
      <c r="KV123" s="112">
        <v>0</v>
      </c>
      <c r="KW123" s="112">
        <v>0</v>
      </c>
      <c r="KX123" s="112">
        <v>0</v>
      </c>
      <c r="KY123" s="112">
        <v>0</v>
      </c>
      <c r="KZ123" s="112">
        <v>0</v>
      </c>
      <c r="LA123" s="112">
        <v>2</v>
      </c>
      <c r="LB123" s="112">
        <v>0</v>
      </c>
      <c r="LC123" s="112">
        <v>10</v>
      </c>
      <c r="LD123" s="112">
        <v>12</v>
      </c>
    </row>
    <row r="124" spans="1:316">
      <c r="A124" s="112" t="s">
        <v>9</v>
      </c>
      <c r="B124" s="112">
        <v>47</v>
      </c>
      <c r="J124" s="112">
        <v>1612693</v>
      </c>
      <c r="O124" s="112">
        <v>5</v>
      </c>
      <c r="P124" s="112">
        <v>6</v>
      </c>
      <c r="Q124" s="112">
        <v>2</v>
      </c>
      <c r="R124" s="112">
        <v>11</v>
      </c>
      <c r="S124" s="112">
        <v>12</v>
      </c>
      <c r="T124" s="112">
        <v>15</v>
      </c>
      <c r="U124" s="112">
        <v>8</v>
      </c>
      <c r="V124" s="112">
        <v>14</v>
      </c>
      <c r="W124" s="112">
        <v>3</v>
      </c>
      <c r="X124" s="112">
        <v>4</v>
      </c>
      <c r="Y124" s="112">
        <v>5</v>
      </c>
      <c r="Z124" s="112">
        <v>25</v>
      </c>
      <c r="AA124" s="112">
        <v>23</v>
      </c>
      <c r="AB124" s="112">
        <v>55</v>
      </c>
      <c r="AC124" s="112">
        <v>110</v>
      </c>
      <c r="AD124" s="112">
        <v>457</v>
      </c>
      <c r="AE124" s="112">
        <v>459</v>
      </c>
      <c r="AF124" s="112">
        <v>8</v>
      </c>
      <c r="AG124" s="112">
        <v>6</v>
      </c>
      <c r="AH124" s="112">
        <v>100</v>
      </c>
      <c r="AI124" s="112">
        <v>91</v>
      </c>
      <c r="AJ124" s="112">
        <v>504</v>
      </c>
      <c r="AK124" s="112">
        <v>488</v>
      </c>
      <c r="AL124" s="112">
        <v>1121</v>
      </c>
      <c r="AM124" s="112">
        <v>406</v>
      </c>
      <c r="AN124" s="112">
        <v>592</v>
      </c>
      <c r="AO124" s="112">
        <v>998</v>
      </c>
      <c r="AP124" s="112">
        <v>28318.5</v>
      </c>
      <c r="AQ124" s="112">
        <v>166</v>
      </c>
      <c r="AR124" s="112">
        <v>156</v>
      </c>
      <c r="AS124" s="112">
        <v>0</v>
      </c>
      <c r="AT124" s="112">
        <v>0</v>
      </c>
      <c r="AU124" s="112">
        <v>0</v>
      </c>
      <c r="AV124" s="112">
        <v>0</v>
      </c>
      <c r="AW124" s="112">
        <v>0</v>
      </c>
      <c r="AX124" s="112">
        <v>3</v>
      </c>
      <c r="AY124" s="112">
        <v>0</v>
      </c>
      <c r="AZ124" s="112">
        <v>0</v>
      </c>
      <c r="BA124" s="112">
        <v>0</v>
      </c>
      <c r="BB124" s="112">
        <v>0</v>
      </c>
      <c r="BC124" s="112">
        <v>0</v>
      </c>
      <c r="BD124" s="112">
        <v>2</v>
      </c>
      <c r="BE124" s="112">
        <v>0</v>
      </c>
      <c r="BF124" s="112">
        <v>1</v>
      </c>
      <c r="BG124" s="112">
        <v>0</v>
      </c>
      <c r="BH124" s="112">
        <v>0</v>
      </c>
      <c r="BI124" s="112">
        <v>0</v>
      </c>
      <c r="BJ124" s="112">
        <v>0</v>
      </c>
      <c r="BK124" s="112">
        <v>0</v>
      </c>
      <c r="BL124" s="112">
        <v>0</v>
      </c>
      <c r="BM124" s="112">
        <v>1</v>
      </c>
      <c r="BN124" s="112">
        <v>1</v>
      </c>
      <c r="BO124" s="112">
        <v>4</v>
      </c>
      <c r="BP124" s="112">
        <v>4</v>
      </c>
      <c r="BQ124" s="112">
        <v>148</v>
      </c>
      <c r="BR124" s="112">
        <v>138</v>
      </c>
      <c r="BS124" s="112">
        <v>338</v>
      </c>
      <c r="BT124" s="112">
        <v>168</v>
      </c>
      <c r="BU124" s="112">
        <v>205</v>
      </c>
      <c r="BV124" s="112">
        <v>0</v>
      </c>
      <c r="BW124" s="112">
        <v>0</v>
      </c>
      <c r="BX124" s="112">
        <v>0</v>
      </c>
      <c r="BY124" s="112">
        <v>1</v>
      </c>
      <c r="BZ124" s="112">
        <v>0</v>
      </c>
      <c r="CA124" s="112">
        <v>0</v>
      </c>
      <c r="CB124" s="112">
        <v>0</v>
      </c>
      <c r="CC124" s="112">
        <v>0</v>
      </c>
      <c r="CD124" s="112">
        <v>0</v>
      </c>
      <c r="CE124" s="112">
        <v>0</v>
      </c>
      <c r="CF124" s="112">
        <v>1</v>
      </c>
      <c r="CG124" s="112">
        <v>0</v>
      </c>
      <c r="CH124" s="112">
        <v>0</v>
      </c>
      <c r="CI124" s="112">
        <v>1</v>
      </c>
      <c r="CJ124" s="112">
        <v>0</v>
      </c>
      <c r="CK124" s="112">
        <v>2</v>
      </c>
      <c r="CL124" s="112">
        <v>1</v>
      </c>
      <c r="CM124" s="112">
        <v>1</v>
      </c>
      <c r="CN124" s="112">
        <v>0</v>
      </c>
      <c r="CO124" s="112">
        <v>4</v>
      </c>
      <c r="CP124" s="112">
        <v>5</v>
      </c>
      <c r="CQ124" s="112">
        <v>4</v>
      </c>
      <c r="CR124" s="112">
        <v>24</v>
      </c>
      <c r="CS124" s="112">
        <v>15</v>
      </c>
      <c r="CT124" s="112">
        <v>186</v>
      </c>
      <c r="CU124" s="112">
        <v>220</v>
      </c>
      <c r="CV124" s="112">
        <v>432</v>
      </c>
      <c r="CW124" s="112">
        <v>16</v>
      </c>
      <c r="CX124" s="112">
        <v>28</v>
      </c>
      <c r="CY124" s="112">
        <v>0</v>
      </c>
      <c r="CZ124" s="112">
        <v>0</v>
      </c>
      <c r="DA124" s="112">
        <v>0</v>
      </c>
      <c r="DB124" s="112">
        <v>0</v>
      </c>
      <c r="DC124" s="112">
        <v>0</v>
      </c>
      <c r="DD124" s="112">
        <v>0</v>
      </c>
      <c r="DE124" s="112">
        <v>0</v>
      </c>
      <c r="DF124" s="112">
        <v>0</v>
      </c>
      <c r="DG124" s="112">
        <v>0</v>
      </c>
      <c r="DH124" s="112">
        <v>0</v>
      </c>
      <c r="DI124" s="112">
        <v>0</v>
      </c>
      <c r="DJ124" s="112">
        <v>0</v>
      </c>
      <c r="DK124" s="112">
        <v>0</v>
      </c>
      <c r="DL124" s="112">
        <v>0</v>
      </c>
      <c r="DM124" s="112">
        <v>0</v>
      </c>
      <c r="DN124" s="112">
        <v>0</v>
      </c>
      <c r="DO124" s="112">
        <v>0</v>
      </c>
      <c r="DP124" s="112">
        <v>0</v>
      </c>
      <c r="DQ124" s="112">
        <v>0</v>
      </c>
      <c r="DR124" s="112">
        <v>0</v>
      </c>
      <c r="DS124" s="112">
        <v>0</v>
      </c>
      <c r="DT124" s="112">
        <v>0</v>
      </c>
      <c r="DU124" s="112">
        <v>1</v>
      </c>
      <c r="DV124" s="112">
        <v>3</v>
      </c>
      <c r="DW124" s="112">
        <v>16</v>
      </c>
      <c r="DX124" s="112">
        <v>26</v>
      </c>
      <c r="DY124" s="112">
        <v>48</v>
      </c>
      <c r="DZ124" s="112">
        <v>71</v>
      </c>
      <c r="EA124" s="112">
        <v>69</v>
      </c>
      <c r="EB124" s="112">
        <v>0</v>
      </c>
      <c r="EC124" s="112">
        <v>0</v>
      </c>
      <c r="ED124" s="112">
        <v>0</v>
      </c>
      <c r="EE124" s="112">
        <v>0</v>
      </c>
      <c r="EF124" s="112">
        <v>0</v>
      </c>
      <c r="EG124" s="112">
        <v>0</v>
      </c>
      <c r="EH124" s="112">
        <v>0</v>
      </c>
      <c r="EI124" s="112">
        <v>0</v>
      </c>
      <c r="EJ124" s="112">
        <v>0</v>
      </c>
      <c r="EK124" s="112">
        <v>0</v>
      </c>
      <c r="EL124" s="112">
        <v>0</v>
      </c>
      <c r="EM124" s="112">
        <v>0</v>
      </c>
      <c r="EN124" s="112">
        <v>0</v>
      </c>
      <c r="EO124" s="112">
        <v>2</v>
      </c>
      <c r="EP124" s="112">
        <v>0</v>
      </c>
      <c r="EQ124" s="112">
        <v>0</v>
      </c>
      <c r="ER124" s="112">
        <v>0</v>
      </c>
      <c r="ES124" s="112">
        <v>0</v>
      </c>
      <c r="ET124" s="112">
        <v>0</v>
      </c>
      <c r="EU124" s="112">
        <v>2</v>
      </c>
      <c r="EV124" s="112">
        <v>3</v>
      </c>
      <c r="EW124" s="112">
        <v>1</v>
      </c>
      <c r="EX124" s="112">
        <v>1</v>
      </c>
      <c r="EY124" s="112">
        <v>0</v>
      </c>
      <c r="EZ124" s="112">
        <v>75</v>
      </c>
      <c r="FA124" s="112">
        <v>71</v>
      </c>
      <c r="FB124" s="112">
        <v>149</v>
      </c>
      <c r="FC124" s="112">
        <v>18</v>
      </c>
      <c r="FD124" s="112">
        <v>18</v>
      </c>
      <c r="FE124" s="112">
        <v>21</v>
      </c>
      <c r="FF124" s="112">
        <v>38</v>
      </c>
      <c r="FG124" s="112">
        <v>3</v>
      </c>
      <c r="FH124" s="112">
        <v>0</v>
      </c>
      <c r="FI124" s="112">
        <v>3</v>
      </c>
      <c r="FJ124" s="112">
        <v>7</v>
      </c>
      <c r="FK124" s="112">
        <v>142</v>
      </c>
      <c r="FL124" s="112">
        <v>159</v>
      </c>
      <c r="FM124" s="112">
        <v>45</v>
      </c>
      <c r="FN124" s="112">
        <v>63</v>
      </c>
      <c r="FO124" s="112">
        <v>108</v>
      </c>
      <c r="FP124" s="112">
        <v>1</v>
      </c>
      <c r="FQ124" s="112">
        <v>3</v>
      </c>
      <c r="FR124" s="112">
        <v>9</v>
      </c>
      <c r="FS124" s="112">
        <v>22</v>
      </c>
      <c r="FT124" s="112">
        <v>32</v>
      </c>
      <c r="FU124" s="112">
        <v>38</v>
      </c>
      <c r="FV124" s="112">
        <v>32</v>
      </c>
      <c r="FW124" s="112">
        <v>56</v>
      </c>
      <c r="FX124" s="112">
        <v>41</v>
      </c>
      <c r="FY124" s="112">
        <v>30</v>
      </c>
      <c r="FZ124" s="112">
        <v>31</v>
      </c>
      <c r="GA124" s="112">
        <v>7</v>
      </c>
      <c r="GB124" s="112">
        <v>156</v>
      </c>
      <c r="GC124" s="112">
        <v>146</v>
      </c>
      <c r="GD124" s="112">
        <v>302</v>
      </c>
      <c r="GE124" s="112">
        <v>26</v>
      </c>
      <c r="GF124" s="112">
        <v>41</v>
      </c>
      <c r="GG124" s="112">
        <v>84</v>
      </c>
      <c r="GH124" s="112">
        <v>95</v>
      </c>
      <c r="GI124" s="112">
        <v>61</v>
      </c>
      <c r="GJ124" s="112">
        <v>91</v>
      </c>
      <c r="GK124" s="112">
        <v>54</v>
      </c>
      <c r="GL124" s="112">
        <v>61</v>
      </c>
      <c r="GM124" s="112">
        <v>30</v>
      </c>
      <c r="GN124" s="112">
        <v>25</v>
      </c>
      <c r="GO124" s="112">
        <v>12</v>
      </c>
      <c r="GP124" s="112">
        <v>2</v>
      </c>
      <c r="GQ124" s="112">
        <v>315</v>
      </c>
      <c r="GR124" s="112">
        <v>267</v>
      </c>
      <c r="GS124" s="112">
        <v>582</v>
      </c>
      <c r="GT124" s="112">
        <v>1</v>
      </c>
      <c r="GU124" s="112">
        <v>0</v>
      </c>
      <c r="GV124" s="112">
        <v>1</v>
      </c>
      <c r="GW124" s="112">
        <v>5</v>
      </c>
      <c r="GX124" s="112">
        <v>6</v>
      </c>
      <c r="GY124" s="112">
        <v>7</v>
      </c>
      <c r="GZ124" s="112">
        <v>7</v>
      </c>
      <c r="HA124" s="112">
        <v>10</v>
      </c>
      <c r="HB124" s="112">
        <v>2</v>
      </c>
      <c r="HC124" s="112">
        <v>5</v>
      </c>
      <c r="HD124" s="112">
        <v>0</v>
      </c>
      <c r="HE124" s="112">
        <v>1</v>
      </c>
      <c r="HF124" s="112">
        <v>28</v>
      </c>
      <c r="HG124" s="112">
        <v>17</v>
      </c>
      <c r="HH124" s="112">
        <v>45</v>
      </c>
      <c r="HI124" s="112">
        <v>10</v>
      </c>
      <c r="HJ124" s="112">
        <v>11</v>
      </c>
      <c r="HK124" s="112">
        <v>31</v>
      </c>
      <c r="HL124" s="112">
        <v>30</v>
      </c>
      <c r="HM124" s="112">
        <v>16</v>
      </c>
      <c r="HN124" s="112">
        <v>20</v>
      </c>
      <c r="HO124" s="112">
        <v>18</v>
      </c>
      <c r="HP124" s="112">
        <v>12</v>
      </c>
      <c r="HQ124" s="112">
        <v>1</v>
      </c>
      <c r="HR124" s="112">
        <v>2</v>
      </c>
      <c r="HS124" s="112">
        <v>6</v>
      </c>
      <c r="HT124" s="112">
        <v>1</v>
      </c>
      <c r="HU124" s="112">
        <v>76</v>
      </c>
      <c r="HV124" s="112">
        <v>82</v>
      </c>
      <c r="HW124" s="112">
        <v>158</v>
      </c>
      <c r="HX124" s="112">
        <v>37</v>
      </c>
      <c r="HY124" s="112">
        <v>64</v>
      </c>
      <c r="HZ124" s="112">
        <v>50</v>
      </c>
      <c r="IA124" s="112">
        <v>62</v>
      </c>
      <c r="IB124" s="112">
        <v>27</v>
      </c>
      <c r="IC124" s="112">
        <v>70</v>
      </c>
      <c r="ID124" s="112">
        <v>36</v>
      </c>
      <c r="IE124" s="112">
        <v>71</v>
      </c>
      <c r="IF124" s="112">
        <v>30</v>
      </c>
      <c r="IG124" s="112">
        <v>31</v>
      </c>
      <c r="IH124" s="112">
        <v>12</v>
      </c>
      <c r="II124" s="112">
        <v>18</v>
      </c>
      <c r="IJ124" s="112">
        <v>316</v>
      </c>
      <c r="IK124" s="112">
        <v>192</v>
      </c>
      <c r="IL124" s="112">
        <v>508</v>
      </c>
      <c r="IM124" s="112">
        <v>22</v>
      </c>
      <c r="IN124" s="112">
        <v>27</v>
      </c>
      <c r="IO124" s="112">
        <v>22</v>
      </c>
      <c r="IP124" s="112">
        <v>16</v>
      </c>
      <c r="IQ124" s="112">
        <v>0</v>
      </c>
      <c r="IR124" s="112">
        <v>0</v>
      </c>
      <c r="IS124" s="112">
        <v>4</v>
      </c>
      <c r="IT124" s="112">
        <v>6</v>
      </c>
      <c r="IU124" s="112">
        <v>118</v>
      </c>
      <c r="IV124" s="112">
        <v>100</v>
      </c>
      <c r="IW124" s="112">
        <v>146</v>
      </c>
      <c r="IX124" s="112">
        <v>128</v>
      </c>
      <c r="IY124" s="112">
        <v>315</v>
      </c>
      <c r="IZ124" s="112">
        <v>39</v>
      </c>
      <c r="JA124" s="112">
        <v>36</v>
      </c>
      <c r="JB124" s="112">
        <v>6</v>
      </c>
      <c r="JC124" s="112">
        <v>2</v>
      </c>
      <c r="JD124" s="112">
        <v>0</v>
      </c>
      <c r="JE124" s="112">
        <v>0</v>
      </c>
      <c r="JF124" s="112">
        <v>7</v>
      </c>
      <c r="JG124" s="112">
        <v>5</v>
      </c>
      <c r="JH124" s="112">
        <v>214</v>
      </c>
      <c r="JI124" s="112">
        <v>280</v>
      </c>
      <c r="JJ124" s="112">
        <v>236</v>
      </c>
      <c r="JK124" s="112">
        <v>310</v>
      </c>
      <c r="JL124" s="112">
        <v>589</v>
      </c>
      <c r="JM124" s="112">
        <v>3</v>
      </c>
      <c r="JN124" s="112">
        <v>7</v>
      </c>
      <c r="JO124" s="112">
        <v>3</v>
      </c>
      <c r="JP124" s="112">
        <v>1</v>
      </c>
      <c r="JQ124" s="112">
        <v>0</v>
      </c>
      <c r="JR124" s="112">
        <v>0</v>
      </c>
      <c r="JS124" s="112">
        <v>2</v>
      </c>
      <c r="JT124" s="112">
        <v>4</v>
      </c>
      <c r="JU124" s="112">
        <v>8</v>
      </c>
      <c r="JV124" s="112">
        <v>18</v>
      </c>
      <c r="JW124" s="112">
        <v>15</v>
      </c>
      <c r="JX124" s="112">
        <v>25</v>
      </c>
      <c r="JY124" s="112">
        <v>147</v>
      </c>
      <c r="JZ124" s="112">
        <v>6</v>
      </c>
      <c r="KA124" s="112">
        <v>5</v>
      </c>
      <c r="KB124" s="112">
        <v>29</v>
      </c>
      <c r="KC124" s="112">
        <v>6</v>
      </c>
      <c r="KD124" s="112">
        <v>0</v>
      </c>
      <c r="KE124" s="112">
        <v>0</v>
      </c>
      <c r="KF124" s="112">
        <v>0</v>
      </c>
      <c r="KG124" s="112">
        <v>7</v>
      </c>
      <c r="KH124" s="112">
        <v>97</v>
      </c>
      <c r="KI124" s="112">
        <v>88</v>
      </c>
      <c r="KJ124" s="112">
        <v>128</v>
      </c>
      <c r="KK124" s="112">
        <v>104</v>
      </c>
      <c r="KL124" s="112">
        <v>238</v>
      </c>
      <c r="KM124" s="112">
        <v>0</v>
      </c>
      <c r="KN124" s="112">
        <v>0</v>
      </c>
      <c r="KO124" s="112">
        <v>0</v>
      </c>
      <c r="KP124" s="112">
        <v>0</v>
      </c>
      <c r="KQ124" s="112">
        <v>0</v>
      </c>
      <c r="KR124" s="112">
        <v>0</v>
      </c>
      <c r="KS124" s="112">
        <v>0</v>
      </c>
      <c r="KT124" s="112">
        <v>0</v>
      </c>
      <c r="KU124" s="112">
        <v>0</v>
      </c>
      <c r="KV124" s="112">
        <v>0</v>
      </c>
      <c r="KW124" s="112">
        <v>0</v>
      </c>
      <c r="KX124" s="112">
        <v>0</v>
      </c>
      <c r="KY124" s="112">
        <v>0</v>
      </c>
      <c r="KZ124" s="112">
        <v>12</v>
      </c>
      <c r="LA124" s="112">
        <v>2</v>
      </c>
      <c r="LB124" s="112">
        <v>4</v>
      </c>
      <c r="LC124" s="112">
        <v>63</v>
      </c>
      <c r="LD124" s="112">
        <v>81</v>
      </c>
    </row>
    <row r="125" spans="1:316">
      <c r="A125" s="112" t="s">
        <v>10</v>
      </c>
      <c r="B125" s="112">
        <v>49</v>
      </c>
      <c r="J125" s="112">
        <v>3831429</v>
      </c>
      <c r="O125" s="112">
        <v>18</v>
      </c>
      <c r="P125" s="112">
        <v>11</v>
      </c>
      <c r="Q125" s="112">
        <v>3</v>
      </c>
      <c r="R125" s="112">
        <v>13</v>
      </c>
      <c r="S125" s="112">
        <v>34</v>
      </c>
      <c r="T125" s="112">
        <v>51</v>
      </c>
      <c r="U125" s="112">
        <v>4</v>
      </c>
      <c r="V125" s="112">
        <v>10</v>
      </c>
      <c r="W125" s="112">
        <v>24</v>
      </c>
      <c r="X125" s="112">
        <v>49</v>
      </c>
      <c r="Y125" s="112">
        <v>37</v>
      </c>
      <c r="Z125" s="112">
        <v>93</v>
      </c>
      <c r="AA125" s="112">
        <v>111</v>
      </c>
      <c r="AB125" s="112">
        <v>220</v>
      </c>
      <c r="AC125" s="112">
        <v>347</v>
      </c>
      <c r="AD125" s="112">
        <v>1564</v>
      </c>
      <c r="AE125" s="112">
        <v>1500</v>
      </c>
      <c r="AF125" s="112">
        <v>35</v>
      </c>
      <c r="AG125" s="112">
        <v>62</v>
      </c>
      <c r="AH125" s="112">
        <v>127</v>
      </c>
      <c r="AI125" s="112">
        <v>157</v>
      </c>
      <c r="AJ125" s="112">
        <v>1720</v>
      </c>
      <c r="AK125" s="112">
        <v>1702</v>
      </c>
      <c r="AL125" s="112">
        <v>3445</v>
      </c>
      <c r="AM125" s="112">
        <v>1329</v>
      </c>
      <c r="AN125" s="112">
        <v>1953</v>
      </c>
      <c r="AO125" s="112">
        <v>3282</v>
      </c>
      <c r="AP125" s="112">
        <v>56925.5</v>
      </c>
      <c r="AQ125" s="112">
        <v>199</v>
      </c>
      <c r="AR125" s="112">
        <v>174</v>
      </c>
      <c r="AS125" s="112">
        <v>0</v>
      </c>
      <c r="AT125" s="112">
        <v>0</v>
      </c>
      <c r="AU125" s="112">
        <v>0</v>
      </c>
      <c r="AV125" s="112">
        <v>1</v>
      </c>
      <c r="AW125" s="112">
        <v>4</v>
      </c>
      <c r="AX125" s="112">
        <v>1</v>
      </c>
      <c r="AY125" s="112">
        <v>0</v>
      </c>
      <c r="AZ125" s="112">
        <v>0</v>
      </c>
      <c r="BA125" s="112">
        <v>0</v>
      </c>
      <c r="BB125" s="112">
        <v>0</v>
      </c>
      <c r="BC125" s="112">
        <v>0</v>
      </c>
      <c r="BD125" s="112">
        <v>0</v>
      </c>
      <c r="BE125" s="112">
        <v>0</v>
      </c>
      <c r="BF125" s="112">
        <v>0</v>
      </c>
      <c r="BG125" s="112">
        <v>0</v>
      </c>
      <c r="BH125" s="112">
        <v>0</v>
      </c>
      <c r="BI125" s="112">
        <v>0</v>
      </c>
      <c r="BJ125" s="112">
        <v>0</v>
      </c>
      <c r="BK125" s="112">
        <v>0</v>
      </c>
      <c r="BL125" s="112">
        <v>0</v>
      </c>
      <c r="BM125" s="112">
        <v>0</v>
      </c>
      <c r="BN125" s="112">
        <v>0</v>
      </c>
      <c r="BO125" s="112">
        <v>8</v>
      </c>
      <c r="BP125" s="112">
        <v>8</v>
      </c>
      <c r="BQ125" s="112">
        <v>179</v>
      </c>
      <c r="BR125" s="112">
        <v>150</v>
      </c>
      <c r="BS125" s="112">
        <v>395</v>
      </c>
      <c r="BT125" s="112">
        <v>494</v>
      </c>
      <c r="BU125" s="112">
        <v>541</v>
      </c>
      <c r="BV125" s="112">
        <v>0</v>
      </c>
      <c r="BW125" s="112">
        <v>0</v>
      </c>
      <c r="BX125" s="112">
        <v>3</v>
      </c>
      <c r="BY125" s="112">
        <v>5</v>
      </c>
      <c r="BZ125" s="112">
        <v>2</v>
      </c>
      <c r="CA125" s="112">
        <v>8</v>
      </c>
      <c r="CB125" s="112">
        <v>0</v>
      </c>
      <c r="CC125" s="112">
        <v>1</v>
      </c>
      <c r="CD125" s="112">
        <v>0</v>
      </c>
      <c r="CE125" s="112">
        <v>1</v>
      </c>
      <c r="CF125" s="112">
        <v>1</v>
      </c>
      <c r="CG125" s="112">
        <v>2</v>
      </c>
      <c r="CH125" s="112">
        <v>0</v>
      </c>
      <c r="CI125" s="112">
        <v>1</v>
      </c>
      <c r="CJ125" s="112">
        <v>4</v>
      </c>
      <c r="CK125" s="112">
        <v>2</v>
      </c>
      <c r="CL125" s="112">
        <v>1</v>
      </c>
      <c r="CM125" s="112">
        <v>0</v>
      </c>
      <c r="CN125" s="112">
        <v>4</v>
      </c>
      <c r="CO125" s="112">
        <v>14</v>
      </c>
      <c r="CP125" s="112">
        <v>0</v>
      </c>
      <c r="CQ125" s="112">
        <v>3</v>
      </c>
      <c r="CR125" s="112">
        <v>792</v>
      </c>
      <c r="CS125" s="112">
        <v>626</v>
      </c>
      <c r="CT125" s="112">
        <v>998</v>
      </c>
      <c r="CU125" s="112">
        <v>782</v>
      </c>
      <c r="CV125" s="112">
        <v>2505</v>
      </c>
      <c r="CW125" s="112">
        <v>57</v>
      </c>
      <c r="CX125" s="112">
        <v>104</v>
      </c>
      <c r="CY125" s="112">
        <v>0</v>
      </c>
      <c r="CZ125" s="112">
        <v>0</v>
      </c>
      <c r="DA125" s="112">
        <v>0</v>
      </c>
      <c r="DB125" s="112">
        <v>0</v>
      </c>
      <c r="DC125" s="112">
        <v>0</v>
      </c>
      <c r="DD125" s="112">
        <v>1</v>
      </c>
      <c r="DE125" s="112">
        <v>0</v>
      </c>
      <c r="DF125" s="112">
        <v>0</v>
      </c>
      <c r="DG125" s="112">
        <v>0</v>
      </c>
      <c r="DH125" s="112">
        <v>1</v>
      </c>
      <c r="DI125" s="112">
        <v>0</v>
      </c>
      <c r="DJ125" s="112">
        <v>0</v>
      </c>
      <c r="DK125" s="112">
        <v>0</v>
      </c>
      <c r="DL125" s="112">
        <v>0</v>
      </c>
      <c r="DM125" s="112">
        <v>0</v>
      </c>
      <c r="DN125" s="112">
        <v>0</v>
      </c>
      <c r="DO125" s="112">
        <v>0</v>
      </c>
      <c r="DP125" s="112">
        <v>0</v>
      </c>
      <c r="DQ125" s="112">
        <v>0</v>
      </c>
      <c r="DR125" s="112">
        <v>0</v>
      </c>
      <c r="DS125" s="112">
        <v>0</v>
      </c>
      <c r="DT125" s="112">
        <v>0</v>
      </c>
      <c r="DU125" s="112">
        <v>3</v>
      </c>
      <c r="DV125" s="112">
        <v>2</v>
      </c>
      <c r="DW125" s="112">
        <v>53</v>
      </c>
      <c r="DX125" s="112">
        <v>93</v>
      </c>
      <c r="DY125" s="112">
        <v>168</v>
      </c>
      <c r="DZ125" s="112">
        <v>97</v>
      </c>
      <c r="EA125" s="112">
        <v>147</v>
      </c>
      <c r="EB125" s="112">
        <v>0</v>
      </c>
      <c r="EC125" s="112">
        <v>0</v>
      </c>
      <c r="ED125" s="112">
        <v>0</v>
      </c>
      <c r="EE125" s="112">
        <v>0</v>
      </c>
      <c r="EF125" s="112">
        <v>1</v>
      </c>
      <c r="EG125" s="112">
        <v>0</v>
      </c>
      <c r="EH125" s="112">
        <v>0</v>
      </c>
      <c r="EI125" s="112">
        <v>1</v>
      </c>
      <c r="EJ125" s="112">
        <v>0</v>
      </c>
      <c r="EK125" s="112">
        <v>0</v>
      </c>
      <c r="EL125" s="112">
        <v>0</v>
      </c>
      <c r="EM125" s="112">
        <v>1</v>
      </c>
      <c r="EN125" s="112">
        <v>0</v>
      </c>
      <c r="EO125" s="112">
        <v>0</v>
      </c>
      <c r="EP125" s="112">
        <v>0</v>
      </c>
      <c r="EQ125" s="112">
        <v>0</v>
      </c>
      <c r="ER125" s="112">
        <v>0</v>
      </c>
      <c r="ES125" s="112">
        <v>0</v>
      </c>
      <c r="ET125" s="112">
        <v>0</v>
      </c>
      <c r="EU125" s="112">
        <v>1</v>
      </c>
      <c r="EV125" s="112">
        <v>1</v>
      </c>
      <c r="EW125" s="112">
        <v>1</v>
      </c>
      <c r="EX125" s="112">
        <v>0</v>
      </c>
      <c r="EY125" s="112">
        <v>8</v>
      </c>
      <c r="EZ125" s="112">
        <v>93</v>
      </c>
      <c r="FA125" s="112">
        <v>145</v>
      </c>
      <c r="FB125" s="112">
        <v>258</v>
      </c>
      <c r="FC125" s="112">
        <v>5</v>
      </c>
      <c r="FD125" s="112">
        <v>8</v>
      </c>
      <c r="FE125" s="112">
        <v>5</v>
      </c>
      <c r="FF125" s="112">
        <v>3</v>
      </c>
      <c r="FG125" s="112">
        <v>4</v>
      </c>
      <c r="FH125" s="112">
        <v>3</v>
      </c>
      <c r="FI125" s="112">
        <v>6</v>
      </c>
      <c r="FJ125" s="112">
        <v>7</v>
      </c>
      <c r="FK125" s="112">
        <v>659</v>
      </c>
      <c r="FL125" s="112">
        <v>508</v>
      </c>
      <c r="FM125" s="112">
        <v>20</v>
      </c>
      <c r="FN125" s="112">
        <v>21</v>
      </c>
      <c r="FO125" s="112">
        <v>41</v>
      </c>
      <c r="FP125" s="112">
        <v>0</v>
      </c>
      <c r="FQ125" s="112">
        <v>0</v>
      </c>
      <c r="FR125" s="112">
        <v>9</v>
      </c>
      <c r="FS125" s="112">
        <v>15</v>
      </c>
      <c r="FT125" s="112">
        <v>34</v>
      </c>
      <c r="FU125" s="112">
        <v>57</v>
      </c>
      <c r="FV125" s="112">
        <v>68</v>
      </c>
      <c r="FW125" s="112">
        <v>50</v>
      </c>
      <c r="FX125" s="112">
        <v>63</v>
      </c>
      <c r="FY125" s="112">
        <v>45</v>
      </c>
      <c r="FZ125" s="112">
        <v>31</v>
      </c>
      <c r="GA125" s="112">
        <v>9</v>
      </c>
      <c r="GB125" s="112">
        <v>176</v>
      </c>
      <c r="GC125" s="112">
        <v>205</v>
      </c>
      <c r="GD125" s="112">
        <v>381</v>
      </c>
      <c r="GE125" s="112">
        <v>329</v>
      </c>
      <c r="GF125" s="112">
        <v>231</v>
      </c>
      <c r="GG125" s="112">
        <v>506</v>
      </c>
      <c r="GH125" s="112">
        <v>508</v>
      </c>
      <c r="GI125" s="112">
        <v>352</v>
      </c>
      <c r="GJ125" s="112">
        <v>286</v>
      </c>
      <c r="GK125" s="112">
        <v>117</v>
      </c>
      <c r="GL125" s="112">
        <v>155</v>
      </c>
      <c r="GM125" s="112">
        <v>73</v>
      </c>
      <c r="GN125" s="112">
        <v>30</v>
      </c>
      <c r="GO125" s="112">
        <v>5</v>
      </c>
      <c r="GP125" s="112">
        <v>9</v>
      </c>
      <c r="GQ125" s="112">
        <v>1219</v>
      </c>
      <c r="GR125" s="112">
        <v>1382</v>
      </c>
      <c r="GS125" s="112">
        <v>2601</v>
      </c>
      <c r="GT125" s="112">
        <v>2</v>
      </c>
      <c r="GU125" s="112">
        <v>7</v>
      </c>
      <c r="GV125" s="112">
        <v>17</v>
      </c>
      <c r="GW125" s="112">
        <v>35</v>
      </c>
      <c r="GX125" s="112">
        <v>21</v>
      </c>
      <c r="GY125" s="112">
        <v>37</v>
      </c>
      <c r="GZ125" s="112">
        <v>19</v>
      </c>
      <c r="HA125" s="112">
        <v>25</v>
      </c>
      <c r="HB125" s="112">
        <v>11</v>
      </c>
      <c r="HC125" s="112">
        <v>10</v>
      </c>
      <c r="HD125" s="112">
        <v>1</v>
      </c>
      <c r="HE125" s="112">
        <v>0</v>
      </c>
      <c r="HF125" s="112">
        <v>114</v>
      </c>
      <c r="HG125" s="112">
        <v>71</v>
      </c>
      <c r="HH125" s="112">
        <v>185</v>
      </c>
      <c r="HI125" s="112">
        <v>13</v>
      </c>
      <c r="HJ125" s="112">
        <v>22</v>
      </c>
      <c r="HK125" s="112">
        <v>52</v>
      </c>
      <c r="HL125" s="112">
        <v>80</v>
      </c>
      <c r="HM125" s="112">
        <v>51</v>
      </c>
      <c r="HN125" s="112">
        <v>69</v>
      </c>
      <c r="HO125" s="112">
        <v>32</v>
      </c>
      <c r="HP125" s="112">
        <v>45</v>
      </c>
      <c r="HQ125" s="112">
        <v>11</v>
      </c>
      <c r="HR125" s="112">
        <v>12</v>
      </c>
      <c r="HS125" s="112">
        <v>1</v>
      </c>
      <c r="HT125" s="112">
        <v>1</v>
      </c>
      <c r="HU125" s="112">
        <v>229</v>
      </c>
      <c r="HV125" s="112">
        <v>160</v>
      </c>
      <c r="HW125" s="112">
        <v>389</v>
      </c>
      <c r="HX125" s="112">
        <v>114</v>
      </c>
      <c r="HY125" s="112">
        <v>179</v>
      </c>
      <c r="HZ125" s="112">
        <v>72</v>
      </c>
      <c r="IA125" s="112">
        <v>162</v>
      </c>
      <c r="IB125" s="112">
        <v>88</v>
      </c>
      <c r="IC125" s="112">
        <v>149</v>
      </c>
      <c r="ID125" s="112">
        <v>73</v>
      </c>
      <c r="IE125" s="112">
        <v>119</v>
      </c>
      <c r="IF125" s="112">
        <v>47</v>
      </c>
      <c r="IG125" s="112">
        <v>33</v>
      </c>
      <c r="IH125" s="112">
        <v>20</v>
      </c>
      <c r="II125" s="112">
        <v>22</v>
      </c>
      <c r="IJ125" s="112">
        <v>664</v>
      </c>
      <c r="IK125" s="112">
        <v>414</v>
      </c>
      <c r="IL125" s="112">
        <v>1078</v>
      </c>
      <c r="IM125" s="112">
        <v>27</v>
      </c>
      <c r="IN125" s="112">
        <v>26</v>
      </c>
      <c r="IO125" s="112">
        <v>18</v>
      </c>
      <c r="IP125" s="112">
        <v>22</v>
      </c>
      <c r="IQ125" s="112">
        <v>2</v>
      </c>
      <c r="IR125" s="112">
        <v>2</v>
      </c>
      <c r="IS125" s="112">
        <v>10</v>
      </c>
      <c r="IT125" s="112">
        <v>5</v>
      </c>
      <c r="IU125" s="112">
        <v>148</v>
      </c>
      <c r="IV125" s="112">
        <v>119</v>
      </c>
      <c r="IW125" s="112">
        <v>179</v>
      </c>
      <c r="IX125" s="112">
        <v>144</v>
      </c>
      <c r="IY125" s="112">
        <v>379</v>
      </c>
      <c r="IZ125" s="112">
        <v>15</v>
      </c>
      <c r="JA125" s="112">
        <v>39</v>
      </c>
      <c r="JB125" s="112">
        <v>15</v>
      </c>
      <c r="JC125" s="112">
        <v>15</v>
      </c>
      <c r="JD125" s="112">
        <v>8</v>
      </c>
      <c r="JE125" s="112">
        <v>8</v>
      </c>
      <c r="JF125" s="112">
        <v>15</v>
      </c>
      <c r="JG125" s="112">
        <v>16</v>
      </c>
      <c r="JH125" s="112">
        <v>1212</v>
      </c>
      <c r="JI125" s="112">
        <v>1143</v>
      </c>
      <c r="JJ125" s="112">
        <v>1180</v>
      </c>
      <c r="JK125" s="112">
        <v>1188</v>
      </c>
      <c r="JL125" s="112">
        <v>2486</v>
      </c>
      <c r="JM125" s="112">
        <v>5</v>
      </c>
      <c r="JN125" s="112">
        <v>19</v>
      </c>
      <c r="JO125" s="112">
        <v>5</v>
      </c>
      <c r="JP125" s="112">
        <v>7</v>
      </c>
      <c r="JQ125" s="112">
        <v>0</v>
      </c>
      <c r="JR125" s="112">
        <v>2</v>
      </c>
      <c r="JS125" s="112">
        <v>5</v>
      </c>
      <c r="JT125" s="112">
        <v>7</v>
      </c>
      <c r="JU125" s="112">
        <v>51</v>
      </c>
      <c r="JV125" s="112">
        <v>73</v>
      </c>
      <c r="JW125" s="112">
        <v>58</v>
      </c>
      <c r="JX125" s="112">
        <v>102</v>
      </c>
      <c r="JY125" s="112">
        <v>337</v>
      </c>
      <c r="JZ125" s="112">
        <v>15</v>
      </c>
      <c r="KA125" s="112">
        <v>25</v>
      </c>
      <c r="KB125" s="112">
        <v>10</v>
      </c>
      <c r="KC125" s="112">
        <v>14</v>
      </c>
      <c r="KD125" s="112">
        <v>1</v>
      </c>
      <c r="KE125" s="112">
        <v>2</v>
      </c>
      <c r="KF125" s="112">
        <v>6</v>
      </c>
      <c r="KG125" s="112">
        <v>4</v>
      </c>
      <c r="KH125" s="112">
        <v>110</v>
      </c>
      <c r="KI125" s="112">
        <v>200</v>
      </c>
      <c r="KJ125" s="112">
        <v>119</v>
      </c>
      <c r="KK125" s="112">
        <v>181</v>
      </c>
      <c r="KL125" s="112">
        <v>387</v>
      </c>
      <c r="KM125" s="112">
        <v>0</v>
      </c>
      <c r="KN125" s="112">
        <v>0</v>
      </c>
      <c r="KO125" s="112">
        <v>0</v>
      </c>
      <c r="KP125" s="112">
        <v>0</v>
      </c>
      <c r="KQ125" s="112">
        <v>0</v>
      </c>
      <c r="KR125" s="112">
        <v>0</v>
      </c>
      <c r="KS125" s="112">
        <v>0</v>
      </c>
      <c r="KT125" s="112">
        <v>0</v>
      </c>
      <c r="KU125" s="112">
        <v>0</v>
      </c>
      <c r="KV125" s="112">
        <v>0</v>
      </c>
      <c r="KW125" s="112">
        <v>0</v>
      </c>
      <c r="KX125" s="112">
        <v>0</v>
      </c>
      <c r="KY125" s="112">
        <v>0</v>
      </c>
      <c r="KZ125" s="112">
        <v>23</v>
      </c>
      <c r="LA125" s="112">
        <v>16</v>
      </c>
      <c r="LB125" s="112">
        <v>11</v>
      </c>
      <c r="LC125" s="112">
        <v>193</v>
      </c>
      <c r="LD125" s="112">
        <v>243</v>
      </c>
    </row>
    <row r="126" spans="1:316">
      <c r="A126" s="112" t="s">
        <v>11</v>
      </c>
      <c r="B126" s="112">
        <v>10</v>
      </c>
      <c r="J126" s="112">
        <v>3327462</v>
      </c>
      <c r="O126" s="112">
        <v>50</v>
      </c>
      <c r="P126" s="112">
        <v>26</v>
      </c>
      <c r="Q126" s="112">
        <v>5</v>
      </c>
      <c r="R126" s="112">
        <v>4</v>
      </c>
      <c r="S126" s="112">
        <v>40</v>
      </c>
      <c r="T126" s="112">
        <v>26</v>
      </c>
      <c r="U126" s="112">
        <v>0</v>
      </c>
      <c r="V126" s="112">
        <v>0</v>
      </c>
      <c r="W126" s="112">
        <v>52</v>
      </c>
      <c r="X126" s="112">
        <v>61</v>
      </c>
      <c r="Y126" s="112">
        <v>111</v>
      </c>
      <c r="Z126" s="112">
        <v>152</v>
      </c>
      <c r="AA126" s="112">
        <v>258</v>
      </c>
      <c r="AB126" s="112">
        <v>269</v>
      </c>
      <c r="AC126" s="112">
        <v>527</v>
      </c>
      <c r="AD126" s="112">
        <v>368</v>
      </c>
      <c r="AE126" s="112">
        <v>318</v>
      </c>
      <c r="AF126" s="112">
        <v>6</v>
      </c>
      <c r="AG126" s="112">
        <v>2</v>
      </c>
      <c r="AH126" s="112">
        <v>56</v>
      </c>
      <c r="AI126" s="112">
        <v>52</v>
      </c>
      <c r="AJ126" s="112">
        <v>430</v>
      </c>
      <c r="AK126" s="112">
        <v>372</v>
      </c>
      <c r="AL126" s="112">
        <v>802</v>
      </c>
      <c r="AM126" s="112">
        <v>194</v>
      </c>
      <c r="AN126" s="112">
        <v>335</v>
      </c>
      <c r="AO126" s="112">
        <v>529</v>
      </c>
      <c r="AP126" s="112">
        <v>13515</v>
      </c>
      <c r="AQ126" s="112">
        <v>58</v>
      </c>
      <c r="AR126" s="112">
        <v>30</v>
      </c>
      <c r="AS126" s="112">
        <v>0</v>
      </c>
      <c r="AT126" s="112">
        <v>0</v>
      </c>
      <c r="AU126" s="112">
        <v>0</v>
      </c>
      <c r="AV126" s="112">
        <v>0</v>
      </c>
      <c r="AW126" s="112">
        <v>0</v>
      </c>
      <c r="AX126" s="112">
        <v>0</v>
      </c>
      <c r="AY126" s="112">
        <v>0</v>
      </c>
      <c r="AZ126" s="112">
        <v>0</v>
      </c>
      <c r="BA126" s="112">
        <v>0</v>
      </c>
      <c r="BB126" s="112">
        <v>0</v>
      </c>
      <c r="BC126" s="112">
        <v>0</v>
      </c>
      <c r="BD126" s="112">
        <v>0</v>
      </c>
      <c r="BE126" s="112">
        <v>0</v>
      </c>
      <c r="BF126" s="112">
        <v>0</v>
      </c>
      <c r="BG126" s="112">
        <v>0</v>
      </c>
      <c r="BH126" s="112">
        <v>0</v>
      </c>
      <c r="BI126" s="112">
        <v>0</v>
      </c>
      <c r="BJ126" s="112">
        <v>0</v>
      </c>
      <c r="BK126" s="112">
        <v>1</v>
      </c>
      <c r="BL126" s="112">
        <v>1</v>
      </c>
      <c r="BM126" s="112">
        <v>0</v>
      </c>
      <c r="BN126" s="112">
        <v>0</v>
      </c>
      <c r="BO126" s="112">
        <v>0</v>
      </c>
      <c r="BP126" s="112">
        <v>0</v>
      </c>
      <c r="BQ126" s="112">
        <v>57</v>
      </c>
      <c r="BR126" s="112">
        <v>28</v>
      </c>
      <c r="BS126" s="112">
        <v>90</v>
      </c>
      <c r="BT126" s="112">
        <v>58</v>
      </c>
      <c r="BU126" s="112">
        <v>29</v>
      </c>
      <c r="BV126" s="112">
        <v>0</v>
      </c>
      <c r="BW126" s="112">
        <v>0</v>
      </c>
      <c r="BX126" s="112">
        <v>0</v>
      </c>
      <c r="BY126" s="112">
        <v>0</v>
      </c>
      <c r="BZ126" s="112">
        <v>0</v>
      </c>
      <c r="CA126" s="112">
        <v>0</v>
      </c>
      <c r="CB126" s="112">
        <v>0</v>
      </c>
      <c r="CC126" s="112">
        <v>0</v>
      </c>
      <c r="CD126" s="112">
        <v>0</v>
      </c>
      <c r="CE126" s="112">
        <v>0</v>
      </c>
      <c r="CF126" s="112">
        <v>0</v>
      </c>
      <c r="CG126" s="112">
        <v>0</v>
      </c>
      <c r="CH126" s="112">
        <v>0</v>
      </c>
      <c r="CI126" s="112">
        <v>0</v>
      </c>
      <c r="CJ126" s="112">
        <v>0</v>
      </c>
      <c r="CK126" s="112">
        <v>0</v>
      </c>
      <c r="CL126" s="112">
        <v>0</v>
      </c>
      <c r="CM126" s="112">
        <v>0</v>
      </c>
      <c r="CN126" s="112">
        <v>0</v>
      </c>
      <c r="CO126" s="112">
        <v>0</v>
      </c>
      <c r="CP126" s="112">
        <v>0</v>
      </c>
      <c r="CQ126" s="112">
        <v>0</v>
      </c>
      <c r="CR126" s="112">
        <v>85</v>
      </c>
      <c r="CS126" s="112">
        <v>125</v>
      </c>
      <c r="CT126" s="112">
        <v>140</v>
      </c>
      <c r="CU126" s="112">
        <v>153</v>
      </c>
      <c r="CV126" s="112">
        <v>297</v>
      </c>
      <c r="CW126" s="112">
        <v>43</v>
      </c>
      <c r="CX126" s="112">
        <v>28</v>
      </c>
      <c r="CY126" s="112">
        <v>0</v>
      </c>
      <c r="CZ126" s="112">
        <v>0</v>
      </c>
      <c r="DA126" s="112">
        <v>0</v>
      </c>
      <c r="DB126" s="112">
        <v>0</v>
      </c>
      <c r="DC126" s="112">
        <v>0</v>
      </c>
      <c r="DD126" s="112">
        <v>0</v>
      </c>
      <c r="DE126" s="112">
        <v>0</v>
      </c>
      <c r="DF126" s="112">
        <v>0</v>
      </c>
      <c r="DG126" s="112">
        <v>0</v>
      </c>
      <c r="DH126" s="112">
        <v>0</v>
      </c>
      <c r="DI126" s="112">
        <v>0</v>
      </c>
      <c r="DJ126" s="112">
        <v>0</v>
      </c>
      <c r="DK126" s="112">
        <v>0</v>
      </c>
      <c r="DL126" s="112">
        <v>0</v>
      </c>
      <c r="DM126" s="112">
        <v>0</v>
      </c>
      <c r="DN126" s="112">
        <v>0</v>
      </c>
      <c r="DO126" s="112">
        <v>0</v>
      </c>
      <c r="DP126" s="112">
        <v>0</v>
      </c>
      <c r="DQ126" s="112">
        <v>0</v>
      </c>
      <c r="DR126" s="112">
        <v>0</v>
      </c>
      <c r="DS126" s="112">
        <v>0</v>
      </c>
      <c r="DT126" s="112">
        <v>0</v>
      </c>
      <c r="DU126" s="112">
        <v>0</v>
      </c>
      <c r="DV126" s="112">
        <v>0</v>
      </c>
      <c r="DW126" s="112">
        <v>42</v>
      </c>
      <c r="DX126" s="112">
        <v>26</v>
      </c>
      <c r="DY126" s="112">
        <v>71</v>
      </c>
      <c r="DZ126" s="112">
        <v>191</v>
      </c>
      <c r="EA126" s="112">
        <v>238</v>
      </c>
      <c r="EB126" s="112">
        <v>0</v>
      </c>
      <c r="EC126" s="112">
        <v>0</v>
      </c>
      <c r="ED126" s="112">
        <v>0</v>
      </c>
      <c r="EE126" s="112">
        <v>1</v>
      </c>
      <c r="EF126" s="112">
        <v>0</v>
      </c>
      <c r="EG126" s="112">
        <v>1</v>
      </c>
      <c r="EH126" s="112">
        <v>0</v>
      </c>
      <c r="EI126" s="112">
        <v>0</v>
      </c>
      <c r="EJ126" s="112">
        <v>0</v>
      </c>
      <c r="EK126" s="112">
        <v>0</v>
      </c>
      <c r="EL126" s="112">
        <v>0</v>
      </c>
      <c r="EM126" s="112">
        <v>0</v>
      </c>
      <c r="EN126" s="112">
        <v>0</v>
      </c>
      <c r="EO126" s="112">
        <v>0</v>
      </c>
      <c r="EP126" s="112">
        <v>0</v>
      </c>
      <c r="EQ126" s="112">
        <v>1</v>
      </c>
      <c r="ER126" s="112">
        <v>0</v>
      </c>
      <c r="ES126" s="112">
        <v>0</v>
      </c>
      <c r="ET126" s="112">
        <v>1</v>
      </c>
      <c r="EU126" s="112">
        <v>0</v>
      </c>
      <c r="EV126" s="112">
        <v>1</v>
      </c>
      <c r="EW126" s="112">
        <v>0</v>
      </c>
      <c r="EX126" s="112">
        <v>0</v>
      </c>
      <c r="EY126" s="112">
        <v>1</v>
      </c>
      <c r="EZ126" s="112">
        <v>193</v>
      </c>
      <c r="FA126" s="112">
        <v>240</v>
      </c>
      <c r="FB126" s="112">
        <v>435</v>
      </c>
      <c r="FC126" s="112">
        <v>0</v>
      </c>
      <c r="FD126" s="112">
        <v>0</v>
      </c>
      <c r="FE126" s="112">
        <v>0</v>
      </c>
      <c r="FF126" s="112">
        <v>0</v>
      </c>
      <c r="FG126" s="112">
        <v>1</v>
      </c>
      <c r="FH126" s="112">
        <v>0</v>
      </c>
      <c r="FI126" s="112">
        <v>8</v>
      </c>
      <c r="FJ126" s="112">
        <v>2</v>
      </c>
      <c r="FK126" s="112">
        <v>160</v>
      </c>
      <c r="FL126" s="112">
        <v>223</v>
      </c>
      <c r="FM126" s="112">
        <v>9</v>
      </c>
      <c r="FN126" s="112">
        <v>2</v>
      </c>
      <c r="FO126" s="112">
        <v>11</v>
      </c>
      <c r="FP126" s="112">
        <v>0</v>
      </c>
      <c r="FQ126" s="112">
        <v>0</v>
      </c>
      <c r="FR126" s="112">
        <v>4</v>
      </c>
      <c r="FS126" s="112">
        <v>2</v>
      </c>
      <c r="FT126" s="112">
        <v>7</v>
      </c>
      <c r="FU126" s="112">
        <v>7</v>
      </c>
      <c r="FV126" s="112">
        <v>18</v>
      </c>
      <c r="FW126" s="112">
        <v>14</v>
      </c>
      <c r="FX126" s="112">
        <v>16</v>
      </c>
      <c r="FY126" s="112">
        <v>6</v>
      </c>
      <c r="FZ126" s="112">
        <v>9</v>
      </c>
      <c r="GA126" s="112">
        <v>1</v>
      </c>
      <c r="GB126" s="112">
        <v>30</v>
      </c>
      <c r="GC126" s="112">
        <v>54</v>
      </c>
      <c r="GD126" s="112">
        <v>84</v>
      </c>
      <c r="GE126" s="112">
        <v>5</v>
      </c>
      <c r="GF126" s="112">
        <v>15</v>
      </c>
      <c r="GG126" s="112">
        <v>39</v>
      </c>
      <c r="GH126" s="112">
        <v>47</v>
      </c>
      <c r="GI126" s="112">
        <v>35</v>
      </c>
      <c r="GJ126" s="112">
        <v>43</v>
      </c>
      <c r="GK126" s="112">
        <v>34</v>
      </c>
      <c r="GL126" s="112">
        <v>23</v>
      </c>
      <c r="GM126" s="112">
        <v>24</v>
      </c>
      <c r="GN126" s="112">
        <v>16</v>
      </c>
      <c r="GO126" s="112">
        <v>6</v>
      </c>
      <c r="GP126" s="112">
        <v>5</v>
      </c>
      <c r="GQ126" s="112">
        <v>149</v>
      </c>
      <c r="GR126" s="112">
        <v>143</v>
      </c>
      <c r="GS126" s="112">
        <v>292</v>
      </c>
      <c r="GT126" s="112">
        <v>0</v>
      </c>
      <c r="GU126" s="112">
        <v>0</v>
      </c>
      <c r="GV126" s="112">
        <v>1</v>
      </c>
      <c r="GW126" s="112">
        <v>4</v>
      </c>
      <c r="GX126" s="112">
        <v>19</v>
      </c>
      <c r="GY126" s="112">
        <v>13</v>
      </c>
      <c r="GZ126" s="112">
        <v>17</v>
      </c>
      <c r="HA126" s="112">
        <v>9</v>
      </c>
      <c r="HB126" s="112">
        <v>5</v>
      </c>
      <c r="HC126" s="112">
        <v>2</v>
      </c>
      <c r="HD126" s="112">
        <v>0</v>
      </c>
      <c r="HE126" s="112">
        <v>0</v>
      </c>
      <c r="HF126" s="112">
        <v>28</v>
      </c>
      <c r="HG126" s="112">
        <v>42</v>
      </c>
      <c r="HH126" s="112">
        <v>70</v>
      </c>
      <c r="HI126" s="112">
        <v>36</v>
      </c>
      <c r="HJ126" s="112">
        <v>38</v>
      </c>
      <c r="HK126" s="112">
        <v>87</v>
      </c>
      <c r="HL126" s="112">
        <v>103</v>
      </c>
      <c r="HM126" s="112">
        <v>68</v>
      </c>
      <c r="HN126" s="112">
        <v>75</v>
      </c>
      <c r="HO126" s="112">
        <v>38</v>
      </c>
      <c r="HP126" s="112">
        <v>50</v>
      </c>
      <c r="HQ126" s="112">
        <v>23</v>
      </c>
      <c r="HR126" s="112">
        <v>25</v>
      </c>
      <c r="HS126" s="112">
        <v>10</v>
      </c>
      <c r="HT126" s="112">
        <v>17</v>
      </c>
      <c r="HU126" s="112">
        <v>308</v>
      </c>
      <c r="HV126" s="112">
        <v>262</v>
      </c>
      <c r="HW126" s="112">
        <v>570</v>
      </c>
      <c r="HX126" s="112">
        <v>58</v>
      </c>
      <c r="HY126" s="112">
        <v>87</v>
      </c>
      <c r="HZ126" s="112">
        <v>47</v>
      </c>
      <c r="IA126" s="112">
        <v>63</v>
      </c>
      <c r="IB126" s="112">
        <v>24</v>
      </c>
      <c r="IC126" s="112">
        <v>33</v>
      </c>
      <c r="ID126" s="112">
        <v>29</v>
      </c>
      <c r="IE126" s="112">
        <v>37</v>
      </c>
      <c r="IF126" s="112">
        <v>20</v>
      </c>
      <c r="IG126" s="112">
        <v>26</v>
      </c>
      <c r="IH126" s="112">
        <v>7</v>
      </c>
      <c r="II126" s="112">
        <v>18</v>
      </c>
      <c r="IJ126" s="112">
        <v>264</v>
      </c>
      <c r="IK126" s="112">
        <v>185</v>
      </c>
      <c r="IL126" s="112">
        <v>449</v>
      </c>
      <c r="IM126" s="112">
        <v>19</v>
      </c>
      <c r="IN126" s="112">
        <v>12</v>
      </c>
      <c r="IO126" s="112">
        <v>4</v>
      </c>
      <c r="IP126" s="112">
        <v>3</v>
      </c>
      <c r="IQ126" s="112">
        <v>1</v>
      </c>
      <c r="IR126" s="112">
        <v>0</v>
      </c>
      <c r="IS126" s="112">
        <v>2</v>
      </c>
      <c r="IT126" s="112">
        <v>0</v>
      </c>
      <c r="IU126" s="112">
        <v>31</v>
      </c>
      <c r="IV126" s="112">
        <v>13</v>
      </c>
      <c r="IW126" s="112">
        <v>57</v>
      </c>
      <c r="IX126" s="112">
        <v>28</v>
      </c>
      <c r="IY126" s="112">
        <v>85</v>
      </c>
      <c r="IZ126" s="112">
        <v>15</v>
      </c>
      <c r="JA126" s="112">
        <v>7</v>
      </c>
      <c r="JB126" s="112">
        <v>14</v>
      </c>
      <c r="JC126" s="112">
        <v>9</v>
      </c>
      <c r="JD126" s="112">
        <v>0</v>
      </c>
      <c r="JE126" s="112">
        <v>0</v>
      </c>
      <c r="JF126" s="112">
        <v>0</v>
      </c>
      <c r="JG126" s="112">
        <v>0</v>
      </c>
      <c r="JH126" s="112">
        <v>114</v>
      </c>
      <c r="JI126" s="112">
        <v>138</v>
      </c>
      <c r="JJ126" s="112">
        <v>140</v>
      </c>
      <c r="JK126" s="112">
        <v>153</v>
      </c>
      <c r="JL126" s="112">
        <v>297</v>
      </c>
      <c r="JM126" s="112">
        <v>21</v>
      </c>
      <c r="JN126" s="112">
        <v>23</v>
      </c>
      <c r="JO126" s="112">
        <v>12</v>
      </c>
      <c r="JP126" s="112">
        <v>5</v>
      </c>
      <c r="JQ126" s="112">
        <v>2</v>
      </c>
      <c r="JR126" s="112">
        <v>0</v>
      </c>
      <c r="JS126" s="112">
        <v>3</v>
      </c>
      <c r="JT126" s="112">
        <v>0</v>
      </c>
      <c r="JU126" s="112">
        <v>5</v>
      </c>
      <c r="JV126" s="112">
        <v>0</v>
      </c>
      <c r="JW126" s="112">
        <v>42</v>
      </c>
      <c r="JX126" s="112">
        <v>26</v>
      </c>
      <c r="JY126" s="112">
        <v>96</v>
      </c>
      <c r="JZ126" s="112">
        <v>131</v>
      </c>
      <c r="KA126" s="112">
        <v>139</v>
      </c>
      <c r="KB126" s="112">
        <v>39</v>
      </c>
      <c r="KC126" s="112">
        <v>52</v>
      </c>
      <c r="KD126" s="112">
        <v>6</v>
      </c>
      <c r="KE126" s="112">
        <v>11</v>
      </c>
      <c r="KF126" s="112">
        <v>4</v>
      </c>
      <c r="KG126" s="112">
        <v>4</v>
      </c>
      <c r="KH126" s="112">
        <v>107</v>
      </c>
      <c r="KI126" s="112">
        <v>123</v>
      </c>
      <c r="KJ126" s="112">
        <v>287</v>
      </c>
      <c r="KK126" s="112">
        <v>337</v>
      </c>
      <c r="KL126" s="112">
        <v>616</v>
      </c>
      <c r="KM126" s="112">
        <v>0</v>
      </c>
      <c r="KN126" s="112">
        <v>0</v>
      </c>
      <c r="KO126" s="112">
        <v>0</v>
      </c>
      <c r="KP126" s="112">
        <v>0</v>
      </c>
      <c r="KQ126" s="112">
        <v>0</v>
      </c>
      <c r="KR126" s="112">
        <v>0</v>
      </c>
      <c r="KS126" s="112">
        <v>0</v>
      </c>
      <c r="KT126" s="112">
        <v>0</v>
      </c>
      <c r="KU126" s="112">
        <v>0</v>
      </c>
      <c r="KV126" s="112">
        <v>0</v>
      </c>
      <c r="KW126" s="112">
        <v>0</v>
      </c>
      <c r="KX126" s="112">
        <v>0</v>
      </c>
      <c r="KY126" s="112">
        <v>0</v>
      </c>
      <c r="KZ126" s="112">
        <v>14</v>
      </c>
      <c r="LA126" s="112">
        <v>3</v>
      </c>
      <c r="LB126" s="112">
        <v>1</v>
      </c>
      <c r="LC126" s="112">
        <v>91</v>
      </c>
      <c r="LD126" s="112">
        <v>109</v>
      </c>
    </row>
    <row r="128" spans="1:316">
      <c r="A128" s="112" t="s">
        <v>191</v>
      </c>
    </row>
    <row r="129" spans="1:316">
      <c r="A129" s="112" t="s">
        <v>0</v>
      </c>
      <c r="B129" s="112">
        <v>94</v>
      </c>
      <c r="O129" s="112">
        <v>73</v>
      </c>
      <c r="P129" s="112">
        <v>40</v>
      </c>
      <c r="Q129" s="112">
        <v>10</v>
      </c>
      <c r="R129" s="112">
        <v>28</v>
      </c>
      <c r="S129" s="112">
        <v>83</v>
      </c>
      <c r="T129" s="112">
        <v>84</v>
      </c>
      <c r="U129" s="112">
        <v>12</v>
      </c>
      <c r="V129" s="112">
        <v>24</v>
      </c>
      <c r="W129" s="112">
        <v>76</v>
      </c>
      <c r="X129" s="112">
        <v>106</v>
      </c>
      <c r="Y129" s="112">
        <v>152</v>
      </c>
      <c r="Z129" s="112">
        <v>252</v>
      </c>
      <c r="AA129" s="112">
        <v>388</v>
      </c>
      <c r="AB129" s="112">
        <v>514</v>
      </c>
      <c r="AC129" s="112">
        <v>940</v>
      </c>
      <c r="AD129" s="112">
        <v>2231</v>
      </c>
      <c r="AE129" s="112">
        <v>2022</v>
      </c>
      <c r="AF129" s="112">
        <v>45</v>
      </c>
      <c r="AG129" s="112">
        <v>70</v>
      </c>
      <c r="AH129" s="112">
        <v>260</v>
      </c>
      <c r="AI129" s="112">
        <v>263</v>
      </c>
      <c r="AJ129" s="112">
        <v>2476</v>
      </c>
      <c r="AK129" s="112">
        <v>2284</v>
      </c>
      <c r="AL129" s="112">
        <v>4891</v>
      </c>
      <c r="AM129" s="112">
        <v>1059</v>
      </c>
      <c r="AN129" s="112">
        <v>1692</v>
      </c>
      <c r="AO129" s="112">
        <v>2751</v>
      </c>
      <c r="AP129" s="112">
        <v>73432.5</v>
      </c>
      <c r="AQ129" s="112">
        <v>379</v>
      </c>
      <c r="AR129" s="112">
        <v>307</v>
      </c>
      <c r="AS129" s="112">
        <v>0</v>
      </c>
      <c r="AT129" s="112">
        <v>0</v>
      </c>
      <c r="AU129" s="112">
        <v>0</v>
      </c>
      <c r="AV129" s="112">
        <v>1</v>
      </c>
      <c r="AW129" s="112">
        <v>4</v>
      </c>
      <c r="AX129" s="112">
        <v>1</v>
      </c>
      <c r="AY129" s="112">
        <v>0</v>
      </c>
      <c r="AZ129" s="112">
        <v>0</v>
      </c>
      <c r="BA129" s="112">
        <v>0</v>
      </c>
      <c r="BB129" s="112">
        <v>0</v>
      </c>
      <c r="BC129" s="112">
        <v>0</v>
      </c>
      <c r="BD129" s="112">
        <v>0</v>
      </c>
      <c r="BE129" s="112">
        <v>0</v>
      </c>
      <c r="BF129" s="112">
        <v>0</v>
      </c>
      <c r="BG129" s="112">
        <v>0</v>
      </c>
      <c r="BH129" s="112">
        <v>0</v>
      </c>
      <c r="BI129" s="112">
        <v>0</v>
      </c>
      <c r="BJ129" s="112">
        <v>0</v>
      </c>
      <c r="BK129" s="112">
        <v>1</v>
      </c>
      <c r="BL129" s="112">
        <v>1</v>
      </c>
      <c r="BM129" s="112">
        <v>1</v>
      </c>
      <c r="BN129" s="112">
        <v>0</v>
      </c>
      <c r="BO129" s="112">
        <v>12</v>
      </c>
      <c r="BP129" s="112">
        <v>12</v>
      </c>
      <c r="BQ129" s="112">
        <v>347</v>
      </c>
      <c r="BR129" s="112">
        <v>260</v>
      </c>
      <c r="BS129" s="112">
        <v>719</v>
      </c>
      <c r="BT129" s="112">
        <v>706</v>
      </c>
      <c r="BU129" s="112">
        <v>721</v>
      </c>
      <c r="BV129" s="112">
        <v>0</v>
      </c>
      <c r="BW129" s="112">
        <v>0</v>
      </c>
      <c r="BX129" s="112">
        <v>3</v>
      </c>
      <c r="BY129" s="112">
        <v>5</v>
      </c>
      <c r="BZ129" s="112">
        <v>2</v>
      </c>
      <c r="CA129" s="112">
        <v>8</v>
      </c>
      <c r="CB129" s="112">
        <v>0</v>
      </c>
      <c r="CC129" s="112">
        <v>1</v>
      </c>
      <c r="CD129" s="112">
        <v>0</v>
      </c>
      <c r="CE129" s="112">
        <v>1</v>
      </c>
      <c r="CF129" s="112">
        <v>1</v>
      </c>
      <c r="CG129" s="112">
        <v>2</v>
      </c>
      <c r="CH129" s="112">
        <v>0</v>
      </c>
      <c r="CI129" s="112">
        <v>1</v>
      </c>
      <c r="CJ129" s="112">
        <v>4</v>
      </c>
      <c r="CK129" s="112">
        <v>2</v>
      </c>
      <c r="CL129" s="112">
        <v>1</v>
      </c>
      <c r="CM129" s="112">
        <v>0</v>
      </c>
      <c r="CN129" s="112">
        <v>4</v>
      </c>
      <c r="CO129" s="112">
        <v>16</v>
      </c>
      <c r="CP129" s="112">
        <v>4</v>
      </c>
      <c r="CQ129" s="112">
        <v>3</v>
      </c>
      <c r="CR129" s="112">
        <v>901</v>
      </c>
      <c r="CS129" s="112">
        <v>766</v>
      </c>
      <c r="CT129" s="112">
        <v>1307</v>
      </c>
      <c r="CU129" s="112">
        <v>1090</v>
      </c>
      <c r="CV129" s="112">
        <v>3152</v>
      </c>
      <c r="CW129" s="112">
        <v>113</v>
      </c>
      <c r="CX129" s="112">
        <v>152</v>
      </c>
      <c r="CY129" s="112">
        <v>0</v>
      </c>
      <c r="CZ129" s="112">
        <v>0</v>
      </c>
      <c r="DA129" s="112">
        <v>0</v>
      </c>
      <c r="DB129" s="112">
        <v>0</v>
      </c>
      <c r="DC129" s="112">
        <v>0</v>
      </c>
      <c r="DD129" s="112">
        <v>1</v>
      </c>
      <c r="DE129" s="112">
        <v>0</v>
      </c>
      <c r="DF129" s="112">
        <v>0</v>
      </c>
      <c r="DG129" s="112">
        <v>0</v>
      </c>
      <c r="DH129" s="112">
        <v>1</v>
      </c>
      <c r="DI129" s="112">
        <v>0</v>
      </c>
      <c r="DJ129" s="112">
        <v>0</v>
      </c>
      <c r="DK129" s="112">
        <v>0</v>
      </c>
      <c r="DL129" s="112">
        <v>0</v>
      </c>
      <c r="DM129" s="112">
        <v>0</v>
      </c>
      <c r="DN129" s="112">
        <v>0</v>
      </c>
      <c r="DO129" s="112">
        <v>0</v>
      </c>
      <c r="DP129" s="112">
        <v>0</v>
      </c>
      <c r="DQ129" s="112">
        <v>0</v>
      </c>
      <c r="DR129" s="112">
        <v>0</v>
      </c>
      <c r="DS129" s="112">
        <v>0</v>
      </c>
      <c r="DT129" s="112">
        <v>0</v>
      </c>
      <c r="DU129" s="112">
        <v>4</v>
      </c>
      <c r="DV129" s="112">
        <v>5</v>
      </c>
      <c r="DW129" s="112">
        <v>109</v>
      </c>
      <c r="DX129" s="112">
        <v>137</v>
      </c>
      <c r="DY129" s="112">
        <v>276</v>
      </c>
      <c r="DZ129" s="112">
        <v>348</v>
      </c>
      <c r="EA129" s="112">
        <v>422</v>
      </c>
      <c r="EB129" s="112">
        <v>0</v>
      </c>
      <c r="EC129" s="112">
        <v>0</v>
      </c>
      <c r="ED129" s="112">
        <v>0</v>
      </c>
      <c r="EE129" s="112">
        <v>1</v>
      </c>
      <c r="EF129" s="112">
        <v>1</v>
      </c>
      <c r="EG129" s="112">
        <v>1</v>
      </c>
      <c r="EH129" s="112">
        <v>0</v>
      </c>
      <c r="EI129" s="112">
        <v>1</v>
      </c>
      <c r="EJ129" s="112">
        <v>0</v>
      </c>
      <c r="EK129" s="112">
        <v>0</v>
      </c>
      <c r="EL129" s="112">
        <v>0</v>
      </c>
      <c r="EM129" s="112">
        <v>1</v>
      </c>
      <c r="EN129" s="112">
        <v>0</v>
      </c>
      <c r="EO129" s="112">
        <v>0</v>
      </c>
      <c r="EP129" s="112">
        <v>0</v>
      </c>
      <c r="EQ129" s="112">
        <v>1</v>
      </c>
      <c r="ER129" s="112">
        <v>0</v>
      </c>
      <c r="ES129" s="112">
        <v>0</v>
      </c>
      <c r="ET129" s="112">
        <v>1</v>
      </c>
      <c r="EU129" s="112">
        <v>1</v>
      </c>
      <c r="EV129" s="112">
        <v>5</v>
      </c>
      <c r="EW129" s="112">
        <v>1</v>
      </c>
      <c r="EX129" s="112">
        <v>1</v>
      </c>
      <c r="EY129" s="112">
        <v>9</v>
      </c>
      <c r="EZ129" s="112">
        <v>350</v>
      </c>
      <c r="FA129" s="112">
        <v>420</v>
      </c>
      <c r="FB129" s="112">
        <v>794</v>
      </c>
      <c r="FC129" s="112">
        <v>16</v>
      </c>
      <c r="FD129" s="112">
        <v>23</v>
      </c>
      <c r="FE129" s="112">
        <v>6</v>
      </c>
      <c r="FF129" s="112">
        <v>9</v>
      </c>
      <c r="FG129" s="112">
        <v>7</v>
      </c>
      <c r="FH129" s="112">
        <v>3</v>
      </c>
      <c r="FI129" s="112">
        <v>17</v>
      </c>
      <c r="FJ129" s="112">
        <v>15</v>
      </c>
      <c r="FK129" s="112">
        <v>916</v>
      </c>
      <c r="FL129" s="112">
        <v>864</v>
      </c>
      <c r="FM129" s="112">
        <v>46</v>
      </c>
      <c r="FN129" s="112">
        <v>50</v>
      </c>
      <c r="FO129" s="112">
        <v>96</v>
      </c>
      <c r="FP129" s="112">
        <v>1</v>
      </c>
      <c r="FQ129" s="112">
        <v>2</v>
      </c>
      <c r="FR129" s="112">
        <v>22</v>
      </c>
      <c r="FS129" s="112">
        <v>32</v>
      </c>
      <c r="FT129" s="112">
        <v>63</v>
      </c>
      <c r="FU129" s="112">
        <v>79</v>
      </c>
      <c r="FV129" s="112">
        <v>108</v>
      </c>
      <c r="FW129" s="112">
        <v>97</v>
      </c>
      <c r="FX129" s="112">
        <v>101</v>
      </c>
      <c r="FY129" s="112">
        <v>74</v>
      </c>
      <c r="FZ129" s="112">
        <v>66</v>
      </c>
      <c r="GA129" s="112">
        <v>16</v>
      </c>
      <c r="GB129" s="112">
        <v>300</v>
      </c>
      <c r="GC129" s="112">
        <v>361</v>
      </c>
      <c r="GD129" s="112">
        <v>661</v>
      </c>
      <c r="GE129" s="112">
        <v>354</v>
      </c>
      <c r="GF129" s="112">
        <v>272</v>
      </c>
      <c r="GG129" s="112">
        <v>615</v>
      </c>
      <c r="GH129" s="112">
        <v>636</v>
      </c>
      <c r="GI129" s="112">
        <v>438</v>
      </c>
      <c r="GJ129" s="112">
        <v>381</v>
      </c>
      <c r="GK129" s="112">
        <v>198</v>
      </c>
      <c r="GL129" s="112">
        <v>216</v>
      </c>
      <c r="GM129" s="112">
        <v>127</v>
      </c>
      <c r="GN129" s="112">
        <v>66</v>
      </c>
      <c r="GO129" s="112">
        <v>23</v>
      </c>
      <c r="GP129" s="112">
        <v>16</v>
      </c>
      <c r="GQ129" s="112">
        <v>1587</v>
      </c>
      <c r="GR129" s="112">
        <v>1755</v>
      </c>
      <c r="GS129" s="112">
        <v>3342</v>
      </c>
      <c r="GT129" s="112">
        <v>2</v>
      </c>
      <c r="GU129" s="112">
        <v>7</v>
      </c>
      <c r="GV129" s="112">
        <v>19</v>
      </c>
      <c r="GW129" s="112">
        <v>44</v>
      </c>
      <c r="GX129" s="112">
        <v>45</v>
      </c>
      <c r="GY129" s="112">
        <v>51</v>
      </c>
      <c r="GZ129" s="112">
        <v>41</v>
      </c>
      <c r="HA129" s="112">
        <v>40</v>
      </c>
      <c r="HB129" s="112">
        <v>17</v>
      </c>
      <c r="HC129" s="112">
        <v>17</v>
      </c>
      <c r="HD129" s="112">
        <v>1</v>
      </c>
      <c r="HE129" s="112">
        <v>1</v>
      </c>
      <c r="HF129" s="112">
        <v>160</v>
      </c>
      <c r="HG129" s="112">
        <v>125</v>
      </c>
      <c r="HH129" s="112">
        <v>285</v>
      </c>
      <c r="HI129" s="112">
        <v>57</v>
      </c>
      <c r="HJ129" s="112">
        <v>69</v>
      </c>
      <c r="HK129" s="112">
        <v>158</v>
      </c>
      <c r="HL129" s="112">
        <v>188</v>
      </c>
      <c r="HM129" s="112">
        <v>133</v>
      </c>
      <c r="HN129" s="112">
        <v>150</v>
      </c>
      <c r="HO129" s="112">
        <v>87</v>
      </c>
      <c r="HP129" s="112">
        <v>106</v>
      </c>
      <c r="HQ129" s="112">
        <v>35</v>
      </c>
      <c r="HR129" s="112">
        <v>39</v>
      </c>
      <c r="HS129" s="112">
        <v>17</v>
      </c>
      <c r="HT129" s="112">
        <v>19</v>
      </c>
      <c r="HU129" s="112">
        <v>571</v>
      </c>
      <c r="HV129" s="112">
        <v>487</v>
      </c>
      <c r="HW129" s="112">
        <v>1058</v>
      </c>
      <c r="HX129" s="112">
        <v>202</v>
      </c>
      <c r="HY129" s="112">
        <v>322</v>
      </c>
      <c r="HZ129" s="112">
        <v>150</v>
      </c>
      <c r="IA129" s="112">
        <v>267</v>
      </c>
      <c r="IB129" s="112">
        <v>134</v>
      </c>
      <c r="IC129" s="112">
        <v>239</v>
      </c>
      <c r="ID129" s="112">
        <v>130</v>
      </c>
      <c r="IE129" s="112">
        <v>202</v>
      </c>
      <c r="IF129" s="112">
        <v>93</v>
      </c>
      <c r="IG129" s="112">
        <v>82</v>
      </c>
      <c r="IH129" s="112">
        <v>38</v>
      </c>
      <c r="II129" s="112">
        <v>55</v>
      </c>
      <c r="IJ129" s="112">
        <v>1167</v>
      </c>
      <c r="IK129" s="112">
        <v>747</v>
      </c>
      <c r="IL129" s="112">
        <v>1914</v>
      </c>
      <c r="IM129" s="112">
        <v>59</v>
      </c>
      <c r="IN129" s="112">
        <v>54</v>
      </c>
      <c r="IO129" s="112">
        <v>38</v>
      </c>
      <c r="IP129" s="112">
        <v>34</v>
      </c>
      <c r="IQ129" s="112">
        <v>3</v>
      </c>
      <c r="IR129" s="112">
        <v>2</v>
      </c>
      <c r="IS129" s="112">
        <v>16</v>
      </c>
      <c r="IT129" s="112">
        <v>11</v>
      </c>
      <c r="IU129" s="112">
        <v>271</v>
      </c>
      <c r="IV129" s="112">
        <v>201</v>
      </c>
      <c r="IW129" s="112">
        <v>343</v>
      </c>
      <c r="IX129" s="112">
        <v>257</v>
      </c>
      <c r="IY129" s="112">
        <v>689</v>
      </c>
      <c r="IZ129" s="112">
        <v>69</v>
      </c>
      <c r="JA129" s="112">
        <v>79</v>
      </c>
      <c r="JB129" s="112">
        <v>35</v>
      </c>
      <c r="JC129" s="112">
        <v>26</v>
      </c>
      <c r="JD129" s="112">
        <v>8</v>
      </c>
      <c r="JE129" s="112">
        <v>8</v>
      </c>
      <c r="JF129" s="112">
        <v>22</v>
      </c>
      <c r="JG129" s="112">
        <v>21</v>
      </c>
      <c r="JH129" s="112">
        <v>1455</v>
      </c>
      <c r="JI129" s="112">
        <v>1356</v>
      </c>
      <c r="JJ129" s="112">
        <v>1471</v>
      </c>
      <c r="JK129" s="112">
        <v>1443</v>
      </c>
      <c r="JL129" s="112">
        <v>3079</v>
      </c>
      <c r="JM129" s="112">
        <v>29</v>
      </c>
      <c r="JN129" s="112">
        <v>48</v>
      </c>
      <c r="JO129" s="112">
        <v>20</v>
      </c>
      <c r="JP129" s="112">
        <v>11</v>
      </c>
      <c r="JQ129" s="112">
        <v>2</v>
      </c>
      <c r="JR129" s="112">
        <v>2</v>
      </c>
      <c r="JS129" s="112">
        <v>9</v>
      </c>
      <c r="JT129" s="112">
        <v>9</v>
      </c>
      <c r="JU129" s="112">
        <v>63</v>
      </c>
      <c r="JV129" s="112">
        <v>88</v>
      </c>
      <c r="JW129" s="112">
        <v>114</v>
      </c>
      <c r="JX129" s="112">
        <v>145</v>
      </c>
      <c r="JY129" s="112">
        <v>541</v>
      </c>
      <c r="JZ129" s="112">
        <v>149</v>
      </c>
      <c r="KA129" s="112">
        <v>163</v>
      </c>
      <c r="KB129" s="112">
        <v>78</v>
      </c>
      <c r="KC129" s="112">
        <v>68</v>
      </c>
      <c r="KD129" s="112">
        <v>7</v>
      </c>
      <c r="KE129" s="112">
        <v>13</v>
      </c>
      <c r="KF129" s="112">
        <v>10</v>
      </c>
      <c r="KG129" s="112">
        <v>14</v>
      </c>
      <c r="KH129" s="112">
        <v>268</v>
      </c>
      <c r="KI129" s="112">
        <v>374</v>
      </c>
      <c r="KJ129" s="112">
        <v>486</v>
      </c>
      <c r="KK129" s="112">
        <v>576</v>
      </c>
      <c r="KL129" s="112">
        <v>1144</v>
      </c>
      <c r="KM129" s="112">
        <v>0</v>
      </c>
      <c r="KN129" s="112">
        <v>0</v>
      </c>
      <c r="KO129" s="112">
        <v>0</v>
      </c>
      <c r="KP129" s="112">
        <v>0</v>
      </c>
      <c r="KQ129" s="112">
        <v>0</v>
      </c>
      <c r="KR129" s="112">
        <v>0</v>
      </c>
      <c r="KS129" s="112">
        <v>0</v>
      </c>
      <c r="KT129" s="112">
        <v>0</v>
      </c>
      <c r="KU129" s="112">
        <v>0</v>
      </c>
      <c r="KV129" s="112">
        <v>0</v>
      </c>
      <c r="KW129" s="112">
        <v>0</v>
      </c>
      <c r="KX129" s="112">
        <v>0</v>
      </c>
      <c r="KY129" s="112">
        <v>0</v>
      </c>
      <c r="KZ129" s="112">
        <v>43</v>
      </c>
      <c r="LA129" s="112">
        <v>20</v>
      </c>
      <c r="LB129" s="112">
        <v>12</v>
      </c>
      <c r="LC129" s="112">
        <v>323</v>
      </c>
      <c r="LD129" s="112">
        <v>398</v>
      </c>
    </row>
    <row r="130" spans="1:316">
      <c r="A130" s="1" t="s">
        <v>1</v>
      </c>
      <c r="B130" s="112">
        <v>12</v>
      </c>
      <c r="O130" s="112">
        <v>4</v>
      </c>
      <c r="P130" s="112">
        <v>6</v>
      </c>
      <c r="Q130" s="112">
        <v>1</v>
      </c>
      <c r="R130" s="112">
        <v>2</v>
      </c>
      <c r="S130" s="112">
        <v>10</v>
      </c>
      <c r="T130" s="112">
        <v>13</v>
      </c>
      <c r="U130" s="112">
        <v>0</v>
      </c>
      <c r="V130" s="112">
        <v>4</v>
      </c>
      <c r="W130" s="112">
        <v>5</v>
      </c>
      <c r="X130" s="112">
        <v>17</v>
      </c>
      <c r="Y130" s="112">
        <v>34</v>
      </c>
      <c r="Z130" s="112">
        <v>43</v>
      </c>
      <c r="AA130" s="112">
        <v>48</v>
      </c>
      <c r="AB130" s="112">
        <v>72</v>
      </c>
      <c r="AC130" s="112">
        <v>139</v>
      </c>
      <c r="AD130" s="112">
        <v>231</v>
      </c>
      <c r="AE130" s="112">
        <v>217</v>
      </c>
      <c r="AF130" s="112">
        <v>8</v>
      </c>
      <c r="AG130" s="112">
        <v>6</v>
      </c>
      <c r="AH130" s="112">
        <v>38</v>
      </c>
      <c r="AI130" s="112">
        <v>36</v>
      </c>
      <c r="AJ130" s="112">
        <v>258</v>
      </c>
      <c r="AK130" s="112">
        <v>231</v>
      </c>
      <c r="AL130" s="112">
        <v>536</v>
      </c>
      <c r="AM130" s="112">
        <v>114</v>
      </c>
      <c r="AN130" s="112">
        <v>201</v>
      </c>
      <c r="AO130" s="112">
        <v>315</v>
      </c>
      <c r="AP130" s="112">
        <v>7808.5</v>
      </c>
      <c r="AQ130" s="112">
        <v>25</v>
      </c>
      <c r="AR130" s="112">
        <v>38</v>
      </c>
      <c r="AS130" s="112">
        <v>0</v>
      </c>
      <c r="AT130" s="112">
        <v>0</v>
      </c>
      <c r="AU130" s="112">
        <v>0</v>
      </c>
      <c r="AV130" s="112">
        <v>0</v>
      </c>
      <c r="AW130" s="112">
        <v>0</v>
      </c>
      <c r="AX130" s="112">
        <v>0</v>
      </c>
      <c r="AY130" s="112">
        <v>0</v>
      </c>
      <c r="AZ130" s="112">
        <v>0</v>
      </c>
      <c r="BA130" s="112">
        <v>0</v>
      </c>
      <c r="BB130" s="112">
        <v>0</v>
      </c>
      <c r="BC130" s="112">
        <v>0</v>
      </c>
      <c r="BD130" s="112">
        <v>0</v>
      </c>
      <c r="BE130" s="112">
        <v>0</v>
      </c>
      <c r="BF130" s="112">
        <v>0</v>
      </c>
      <c r="BG130" s="112">
        <v>0</v>
      </c>
      <c r="BH130" s="112">
        <v>0</v>
      </c>
      <c r="BI130" s="112">
        <v>0</v>
      </c>
      <c r="BJ130" s="112">
        <v>0</v>
      </c>
      <c r="BK130" s="112">
        <v>0</v>
      </c>
      <c r="BL130" s="112">
        <v>0</v>
      </c>
      <c r="BM130" s="112">
        <v>0</v>
      </c>
      <c r="BN130" s="112">
        <v>0</v>
      </c>
      <c r="BO130" s="112">
        <v>4</v>
      </c>
      <c r="BP130" s="112">
        <v>3</v>
      </c>
      <c r="BQ130" s="112">
        <v>27</v>
      </c>
      <c r="BR130" s="112">
        <v>27</v>
      </c>
      <c r="BS130" s="112">
        <v>70</v>
      </c>
      <c r="BT130" s="112">
        <v>94</v>
      </c>
      <c r="BU130" s="112">
        <v>105</v>
      </c>
      <c r="BV130" s="112">
        <v>0</v>
      </c>
      <c r="BW130" s="112">
        <v>0</v>
      </c>
      <c r="BX130" s="112">
        <v>0</v>
      </c>
      <c r="BY130" s="112">
        <v>0</v>
      </c>
      <c r="BZ130" s="112">
        <v>0</v>
      </c>
      <c r="CA130" s="112">
        <v>0</v>
      </c>
      <c r="CB130" s="112">
        <v>0</v>
      </c>
      <c r="CC130" s="112">
        <v>0</v>
      </c>
      <c r="CD130" s="112">
        <v>0</v>
      </c>
      <c r="CE130" s="112">
        <v>0</v>
      </c>
      <c r="CF130" s="112">
        <v>0</v>
      </c>
      <c r="CG130" s="112">
        <v>0</v>
      </c>
      <c r="CH130" s="112">
        <v>0</v>
      </c>
      <c r="CI130" s="112">
        <v>0</v>
      </c>
      <c r="CJ130" s="112">
        <v>0</v>
      </c>
      <c r="CK130" s="112">
        <v>0</v>
      </c>
      <c r="CL130" s="112">
        <v>0</v>
      </c>
      <c r="CM130" s="112">
        <v>0</v>
      </c>
      <c r="CN130" s="112">
        <v>0</v>
      </c>
      <c r="CO130" s="112">
        <v>0</v>
      </c>
      <c r="CP130" s="112">
        <v>4</v>
      </c>
      <c r="CQ130" s="112">
        <v>0</v>
      </c>
      <c r="CR130" s="112">
        <v>34</v>
      </c>
      <c r="CS130" s="112">
        <v>19</v>
      </c>
      <c r="CT130" s="112">
        <v>108</v>
      </c>
      <c r="CU130" s="112">
        <v>95</v>
      </c>
      <c r="CV130" s="112">
        <v>256</v>
      </c>
      <c r="CW130" s="112">
        <v>9</v>
      </c>
      <c r="CX130" s="112">
        <v>18</v>
      </c>
      <c r="CY130" s="112">
        <v>0</v>
      </c>
      <c r="CZ130" s="112">
        <v>0</v>
      </c>
      <c r="DA130" s="112">
        <v>0</v>
      </c>
      <c r="DB130" s="112">
        <v>0</v>
      </c>
      <c r="DC130" s="112">
        <v>0</v>
      </c>
      <c r="DD130" s="112">
        <v>0</v>
      </c>
      <c r="DE130" s="112">
        <v>0</v>
      </c>
      <c r="DF130" s="112">
        <v>0</v>
      </c>
      <c r="DG130" s="112">
        <v>0</v>
      </c>
      <c r="DH130" s="112">
        <v>0</v>
      </c>
      <c r="DI130" s="112">
        <v>0</v>
      </c>
      <c r="DJ130" s="112">
        <v>0</v>
      </c>
      <c r="DK130" s="112">
        <v>0</v>
      </c>
      <c r="DL130" s="112">
        <v>0</v>
      </c>
      <c r="DM130" s="112">
        <v>0</v>
      </c>
      <c r="DN130" s="112">
        <v>0</v>
      </c>
      <c r="DO130" s="112">
        <v>0</v>
      </c>
      <c r="DP130" s="112">
        <v>0</v>
      </c>
      <c r="DQ130" s="112">
        <v>0</v>
      </c>
      <c r="DR130" s="112">
        <v>0</v>
      </c>
      <c r="DS130" s="112">
        <v>0</v>
      </c>
      <c r="DT130" s="112">
        <v>0</v>
      </c>
      <c r="DU130" s="112">
        <v>2</v>
      </c>
      <c r="DV130" s="112">
        <v>0</v>
      </c>
      <c r="DW130" s="112">
        <v>10</v>
      </c>
      <c r="DX130" s="112">
        <v>14</v>
      </c>
      <c r="DY130" s="112">
        <v>29</v>
      </c>
      <c r="DZ130" s="112">
        <v>42</v>
      </c>
      <c r="EA130" s="112">
        <v>56</v>
      </c>
      <c r="EB130" s="112">
        <v>0</v>
      </c>
      <c r="EC130" s="112">
        <v>0</v>
      </c>
      <c r="ED130" s="112">
        <v>0</v>
      </c>
      <c r="EE130" s="112">
        <v>0</v>
      </c>
      <c r="EF130" s="112">
        <v>0</v>
      </c>
      <c r="EG130" s="112">
        <v>1</v>
      </c>
      <c r="EH130" s="112">
        <v>0</v>
      </c>
      <c r="EI130" s="112">
        <v>0</v>
      </c>
      <c r="EJ130" s="112">
        <v>0</v>
      </c>
      <c r="EK130" s="112">
        <v>0</v>
      </c>
      <c r="EL130" s="112">
        <v>0</v>
      </c>
      <c r="EM130" s="112">
        <v>0</v>
      </c>
      <c r="EN130" s="112">
        <v>0</v>
      </c>
      <c r="EO130" s="112">
        <v>0</v>
      </c>
      <c r="EP130" s="112">
        <v>0</v>
      </c>
      <c r="EQ130" s="112">
        <v>0</v>
      </c>
      <c r="ER130" s="112">
        <v>0</v>
      </c>
      <c r="ES130" s="112">
        <v>0</v>
      </c>
      <c r="ET130" s="112">
        <v>0</v>
      </c>
      <c r="EU130" s="112">
        <v>0</v>
      </c>
      <c r="EV130" s="112">
        <v>0</v>
      </c>
      <c r="EW130" s="112">
        <v>0</v>
      </c>
      <c r="EX130" s="112">
        <v>0</v>
      </c>
      <c r="EY130" s="112">
        <v>3</v>
      </c>
      <c r="EZ130" s="112">
        <v>42</v>
      </c>
      <c r="FA130" s="112">
        <v>59</v>
      </c>
      <c r="FB130" s="112">
        <v>102</v>
      </c>
      <c r="FC130" s="112">
        <v>1</v>
      </c>
      <c r="FD130" s="112">
        <v>2</v>
      </c>
      <c r="FE130" s="112">
        <v>0</v>
      </c>
      <c r="FF130" s="112">
        <v>3</v>
      </c>
      <c r="FG130" s="112">
        <v>0</v>
      </c>
      <c r="FH130" s="112">
        <v>0</v>
      </c>
      <c r="FI130" s="112">
        <v>0</v>
      </c>
      <c r="FJ130" s="112">
        <v>2</v>
      </c>
      <c r="FK130" s="112">
        <v>168</v>
      </c>
      <c r="FL130" s="112">
        <v>185</v>
      </c>
      <c r="FM130" s="112">
        <v>1</v>
      </c>
      <c r="FN130" s="112">
        <v>7</v>
      </c>
      <c r="FO130" s="112">
        <v>8</v>
      </c>
      <c r="FP130" s="112">
        <v>0</v>
      </c>
      <c r="FQ130" s="112">
        <v>0</v>
      </c>
      <c r="FR130" s="112">
        <v>1</v>
      </c>
      <c r="FS130" s="112">
        <v>6</v>
      </c>
      <c r="FT130" s="112">
        <v>3</v>
      </c>
      <c r="FU130" s="112">
        <v>6</v>
      </c>
      <c r="FV130" s="112">
        <v>14</v>
      </c>
      <c r="FW130" s="112">
        <v>19</v>
      </c>
      <c r="FX130" s="112">
        <v>4</v>
      </c>
      <c r="FY130" s="112">
        <v>8</v>
      </c>
      <c r="FZ130" s="112">
        <v>3</v>
      </c>
      <c r="GA130" s="112">
        <v>0</v>
      </c>
      <c r="GB130" s="112">
        <v>39</v>
      </c>
      <c r="GC130" s="112">
        <v>25</v>
      </c>
      <c r="GD130" s="112">
        <v>64</v>
      </c>
      <c r="GE130" s="112">
        <v>17</v>
      </c>
      <c r="GF130" s="112">
        <v>13</v>
      </c>
      <c r="GG130" s="112">
        <v>85</v>
      </c>
      <c r="GH130" s="112">
        <v>64</v>
      </c>
      <c r="GI130" s="112">
        <v>67</v>
      </c>
      <c r="GJ130" s="112">
        <v>51</v>
      </c>
      <c r="GK130" s="112">
        <v>28</v>
      </c>
      <c r="GL130" s="112">
        <v>51</v>
      </c>
      <c r="GM130" s="112">
        <v>19</v>
      </c>
      <c r="GN130" s="112">
        <v>20</v>
      </c>
      <c r="GO130" s="112">
        <v>1</v>
      </c>
      <c r="GP130" s="112">
        <v>2</v>
      </c>
      <c r="GQ130" s="112">
        <v>201</v>
      </c>
      <c r="GR130" s="112">
        <v>217</v>
      </c>
      <c r="GS130" s="112">
        <v>418</v>
      </c>
      <c r="GT130" s="112">
        <v>0</v>
      </c>
      <c r="GU130" s="112">
        <v>1</v>
      </c>
      <c r="GV130" s="112">
        <v>5</v>
      </c>
      <c r="GW130" s="112">
        <v>6</v>
      </c>
      <c r="GX130" s="112">
        <v>10</v>
      </c>
      <c r="GY130" s="112">
        <v>6</v>
      </c>
      <c r="GZ130" s="112">
        <v>4</v>
      </c>
      <c r="HA130" s="112">
        <v>5</v>
      </c>
      <c r="HB130" s="112">
        <v>1</v>
      </c>
      <c r="HC130" s="112">
        <v>2</v>
      </c>
      <c r="HD130" s="112">
        <v>0</v>
      </c>
      <c r="HE130" s="112">
        <v>0</v>
      </c>
      <c r="HF130" s="112">
        <v>20</v>
      </c>
      <c r="HG130" s="112">
        <v>20</v>
      </c>
      <c r="HH130" s="112">
        <v>40</v>
      </c>
      <c r="HI130" s="112">
        <v>8</v>
      </c>
      <c r="HJ130" s="112">
        <v>12</v>
      </c>
      <c r="HK130" s="112">
        <v>38</v>
      </c>
      <c r="HL130" s="112">
        <v>33</v>
      </c>
      <c r="HM130" s="112">
        <v>17</v>
      </c>
      <c r="HN130" s="112">
        <v>15</v>
      </c>
      <c r="HO130" s="112">
        <v>7</v>
      </c>
      <c r="HP130" s="112">
        <v>15</v>
      </c>
      <c r="HQ130" s="112">
        <v>2</v>
      </c>
      <c r="HR130" s="112">
        <v>4</v>
      </c>
      <c r="HS130" s="112">
        <v>1</v>
      </c>
      <c r="HT130" s="112">
        <v>4</v>
      </c>
      <c r="HU130" s="112">
        <v>83</v>
      </c>
      <c r="HV130" s="112">
        <v>73</v>
      </c>
      <c r="HW130" s="112">
        <v>156</v>
      </c>
      <c r="HX130" s="112">
        <v>15</v>
      </c>
      <c r="HY130" s="112">
        <v>22</v>
      </c>
      <c r="HZ130" s="112">
        <v>25</v>
      </c>
      <c r="IA130" s="112">
        <v>39</v>
      </c>
      <c r="IB130" s="112">
        <v>21</v>
      </c>
      <c r="IC130" s="112">
        <v>35</v>
      </c>
      <c r="ID130" s="112">
        <v>19</v>
      </c>
      <c r="IE130" s="112">
        <v>38</v>
      </c>
      <c r="IF130" s="112">
        <v>15</v>
      </c>
      <c r="IG130" s="112">
        <v>9</v>
      </c>
      <c r="IH130" s="112">
        <v>9</v>
      </c>
      <c r="II130" s="112">
        <v>7</v>
      </c>
      <c r="IJ130" s="112">
        <v>150</v>
      </c>
      <c r="IK130" s="112">
        <v>104</v>
      </c>
      <c r="IL130" s="112">
        <v>254</v>
      </c>
      <c r="IM130" s="112">
        <v>2</v>
      </c>
      <c r="IN130" s="112">
        <v>3</v>
      </c>
      <c r="IO130" s="112">
        <v>0</v>
      </c>
      <c r="IP130" s="112">
        <v>2</v>
      </c>
      <c r="IQ130" s="112">
        <v>0</v>
      </c>
      <c r="IR130" s="112">
        <v>0</v>
      </c>
      <c r="IS130" s="112">
        <v>0</v>
      </c>
      <c r="IT130" s="112">
        <v>0</v>
      </c>
      <c r="IU130" s="112">
        <v>31</v>
      </c>
      <c r="IV130" s="112">
        <v>34</v>
      </c>
      <c r="IW130" s="112">
        <v>28</v>
      </c>
      <c r="IX130" s="112">
        <v>33</v>
      </c>
      <c r="IY130" s="112">
        <v>72</v>
      </c>
      <c r="IZ130" s="112">
        <v>3</v>
      </c>
      <c r="JA130" s="112">
        <v>6</v>
      </c>
      <c r="JB130" s="112">
        <v>2</v>
      </c>
      <c r="JC130" s="112">
        <v>2</v>
      </c>
      <c r="JD130" s="112">
        <v>0</v>
      </c>
      <c r="JE130" s="112">
        <v>0</v>
      </c>
      <c r="JF130" s="112">
        <v>2</v>
      </c>
      <c r="JG130" s="112">
        <v>3</v>
      </c>
      <c r="JH130" s="112">
        <v>203</v>
      </c>
      <c r="JI130" s="112">
        <v>190</v>
      </c>
      <c r="JJ130" s="112">
        <v>206</v>
      </c>
      <c r="JK130" s="112">
        <v>195</v>
      </c>
      <c r="JL130" s="112">
        <v>411</v>
      </c>
      <c r="JM130" s="112">
        <v>6</v>
      </c>
      <c r="JN130" s="112">
        <v>7</v>
      </c>
      <c r="JO130" s="112">
        <v>1</v>
      </c>
      <c r="JP130" s="112">
        <v>2</v>
      </c>
      <c r="JQ130" s="112">
        <v>1</v>
      </c>
      <c r="JR130" s="112">
        <v>0</v>
      </c>
      <c r="JS130" s="112">
        <v>0</v>
      </c>
      <c r="JT130" s="112">
        <v>1</v>
      </c>
      <c r="JU130" s="112">
        <v>11</v>
      </c>
      <c r="JV130" s="112">
        <v>12</v>
      </c>
      <c r="JW130" s="112">
        <v>19</v>
      </c>
      <c r="JX130" s="112">
        <v>20</v>
      </c>
      <c r="JY130" s="112">
        <v>68</v>
      </c>
      <c r="JZ130" s="112">
        <v>21</v>
      </c>
      <c r="KA130" s="112">
        <v>28</v>
      </c>
      <c r="KB130" s="112">
        <v>13</v>
      </c>
      <c r="KC130" s="112">
        <v>16</v>
      </c>
      <c r="KD130" s="112">
        <v>5</v>
      </c>
      <c r="KE130" s="112">
        <v>8</v>
      </c>
      <c r="KF130" s="112">
        <v>0</v>
      </c>
      <c r="KG130" s="112">
        <v>0</v>
      </c>
      <c r="KH130" s="112">
        <v>32</v>
      </c>
      <c r="KI130" s="112">
        <v>34</v>
      </c>
      <c r="KJ130" s="112">
        <v>69</v>
      </c>
      <c r="KK130" s="112">
        <v>85</v>
      </c>
      <c r="KL130" s="112">
        <v>157</v>
      </c>
      <c r="KM130" s="112">
        <v>0</v>
      </c>
      <c r="KN130" s="112">
        <v>0</v>
      </c>
      <c r="KO130" s="112">
        <v>0</v>
      </c>
      <c r="KP130" s="112">
        <v>0</v>
      </c>
      <c r="KQ130" s="112">
        <v>0</v>
      </c>
      <c r="KR130" s="112">
        <v>0</v>
      </c>
      <c r="KS130" s="112">
        <v>0</v>
      </c>
      <c r="KT130" s="112">
        <v>0</v>
      </c>
      <c r="KU130" s="112">
        <v>0</v>
      </c>
      <c r="KV130" s="112">
        <v>0</v>
      </c>
      <c r="KW130" s="112">
        <v>0</v>
      </c>
      <c r="KX130" s="112">
        <v>0</v>
      </c>
      <c r="KY130" s="112">
        <v>0</v>
      </c>
      <c r="KZ130" s="112">
        <v>8</v>
      </c>
      <c r="LA130" s="112">
        <v>2</v>
      </c>
      <c r="LB130" s="112">
        <v>1</v>
      </c>
      <c r="LC130" s="112">
        <v>36</v>
      </c>
      <c r="LD130" s="112">
        <v>47</v>
      </c>
    </row>
    <row r="131" spans="1:316">
      <c r="A131" s="1" t="s">
        <v>2</v>
      </c>
      <c r="B131" s="112">
        <v>12</v>
      </c>
      <c r="O131" s="112">
        <v>4</v>
      </c>
      <c r="P131" s="112">
        <v>1</v>
      </c>
      <c r="Q131" s="112">
        <v>1</v>
      </c>
      <c r="R131" s="112">
        <v>1</v>
      </c>
      <c r="S131" s="112">
        <v>6</v>
      </c>
      <c r="T131" s="112">
        <v>5</v>
      </c>
      <c r="U131" s="112">
        <v>1</v>
      </c>
      <c r="V131" s="112">
        <v>2</v>
      </c>
      <c r="W131" s="112">
        <v>6</v>
      </c>
      <c r="X131" s="112">
        <v>5</v>
      </c>
      <c r="Y131" s="112">
        <v>4</v>
      </c>
      <c r="Z131" s="112">
        <v>27</v>
      </c>
      <c r="AA131" s="112">
        <v>22</v>
      </c>
      <c r="AB131" s="112">
        <v>41</v>
      </c>
      <c r="AC131" s="112">
        <v>63</v>
      </c>
      <c r="AD131" s="112">
        <v>214</v>
      </c>
      <c r="AE131" s="112">
        <v>150</v>
      </c>
      <c r="AF131" s="112">
        <v>3</v>
      </c>
      <c r="AG131" s="112">
        <v>6</v>
      </c>
      <c r="AH131" s="112">
        <v>37</v>
      </c>
      <c r="AI131" s="112">
        <v>11</v>
      </c>
      <c r="AJ131" s="112">
        <v>225</v>
      </c>
      <c r="AK131" s="112">
        <v>159</v>
      </c>
      <c r="AL131" s="112">
        <v>421</v>
      </c>
      <c r="AM131" s="112">
        <v>195</v>
      </c>
      <c r="AN131" s="112">
        <v>190</v>
      </c>
      <c r="AO131" s="112">
        <v>385</v>
      </c>
      <c r="AP131" s="112">
        <v>7961</v>
      </c>
      <c r="AQ131" s="112">
        <v>75</v>
      </c>
      <c r="AR131" s="112">
        <v>43</v>
      </c>
      <c r="AS131" s="112">
        <v>0</v>
      </c>
      <c r="AT131" s="112">
        <v>0</v>
      </c>
      <c r="AU131" s="112">
        <v>0</v>
      </c>
      <c r="AV131" s="112">
        <v>0</v>
      </c>
      <c r="AW131" s="112">
        <v>0</v>
      </c>
      <c r="AX131" s="112">
        <v>0</v>
      </c>
      <c r="AY131" s="112">
        <v>0</v>
      </c>
      <c r="AZ131" s="112">
        <v>0</v>
      </c>
      <c r="BA131" s="112">
        <v>0</v>
      </c>
      <c r="BB131" s="112">
        <v>0</v>
      </c>
      <c r="BC131" s="112">
        <v>0</v>
      </c>
      <c r="BD131" s="112">
        <v>0</v>
      </c>
      <c r="BE131" s="112">
        <v>0</v>
      </c>
      <c r="BF131" s="112">
        <v>0</v>
      </c>
      <c r="BG131" s="112">
        <v>0</v>
      </c>
      <c r="BH131" s="112">
        <v>0</v>
      </c>
      <c r="BI131" s="112">
        <v>0</v>
      </c>
      <c r="BJ131" s="112">
        <v>0</v>
      </c>
      <c r="BK131" s="112">
        <v>0</v>
      </c>
      <c r="BL131" s="112">
        <v>0</v>
      </c>
      <c r="BM131" s="112">
        <v>0</v>
      </c>
      <c r="BN131" s="112">
        <v>0</v>
      </c>
      <c r="BO131" s="112">
        <v>0</v>
      </c>
      <c r="BP131" s="112">
        <v>0</v>
      </c>
      <c r="BQ131" s="112">
        <v>71</v>
      </c>
      <c r="BR131" s="112">
        <v>38</v>
      </c>
      <c r="BS131" s="112">
        <v>118</v>
      </c>
      <c r="BT131" s="112">
        <v>178</v>
      </c>
      <c r="BU131" s="112">
        <v>141</v>
      </c>
      <c r="BV131" s="112">
        <v>0</v>
      </c>
      <c r="BW131" s="112">
        <v>0</v>
      </c>
      <c r="BX131" s="112">
        <v>0</v>
      </c>
      <c r="BY131" s="112">
        <v>0</v>
      </c>
      <c r="BZ131" s="112">
        <v>0</v>
      </c>
      <c r="CA131" s="112">
        <v>0</v>
      </c>
      <c r="CB131" s="112">
        <v>0</v>
      </c>
      <c r="CC131" s="112">
        <v>0</v>
      </c>
      <c r="CD131" s="112">
        <v>0</v>
      </c>
      <c r="CE131" s="112">
        <v>0</v>
      </c>
      <c r="CF131" s="112">
        <v>0</v>
      </c>
      <c r="CG131" s="112">
        <v>0</v>
      </c>
      <c r="CH131" s="112">
        <v>0</v>
      </c>
      <c r="CI131" s="112">
        <v>0</v>
      </c>
      <c r="CJ131" s="112">
        <v>0</v>
      </c>
      <c r="CK131" s="112">
        <v>0</v>
      </c>
      <c r="CL131" s="112">
        <v>0</v>
      </c>
      <c r="CM131" s="112">
        <v>0</v>
      </c>
      <c r="CN131" s="112">
        <v>0</v>
      </c>
      <c r="CO131" s="112">
        <v>0</v>
      </c>
      <c r="CP131" s="112">
        <v>0</v>
      </c>
      <c r="CQ131" s="112">
        <v>0</v>
      </c>
      <c r="CR131" s="112">
        <v>0</v>
      </c>
      <c r="CS131" s="112">
        <v>0</v>
      </c>
      <c r="CT131" s="112">
        <v>178</v>
      </c>
      <c r="CU131" s="112">
        <v>141</v>
      </c>
      <c r="CV131" s="112">
        <v>319</v>
      </c>
      <c r="CW131" s="112">
        <v>9</v>
      </c>
      <c r="CX131" s="112">
        <v>8</v>
      </c>
      <c r="CY131" s="112">
        <v>0</v>
      </c>
      <c r="CZ131" s="112">
        <v>0</v>
      </c>
      <c r="DA131" s="112">
        <v>0</v>
      </c>
      <c r="DB131" s="112">
        <v>0</v>
      </c>
      <c r="DC131" s="112">
        <v>0</v>
      </c>
      <c r="DD131" s="112">
        <v>0</v>
      </c>
      <c r="DE131" s="112">
        <v>0</v>
      </c>
      <c r="DF131" s="112">
        <v>0</v>
      </c>
      <c r="DG131" s="112">
        <v>0</v>
      </c>
      <c r="DH131" s="112">
        <v>0</v>
      </c>
      <c r="DI131" s="112">
        <v>0</v>
      </c>
      <c r="DJ131" s="112">
        <v>0</v>
      </c>
      <c r="DK131" s="112">
        <v>0</v>
      </c>
      <c r="DL131" s="112">
        <v>0</v>
      </c>
      <c r="DM131" s="112">
        <v>0</v>
      </c>
      <c r="DN131" s="112">
        <v>0</v>
      </c>
      <c r="DO131" s="112">
        <v>0</v>
      </c>
      <c r="DP131" s="112">
        <v>0</v>
      </c>
      <c r="DQ131" s="112">
        <v>0</v>
      </c>
      <c r="DR131" s="112">
        <v>0</v>
      </c>
      <c r="DS131" s="112">
        <v>0</v>
      </c>
      <c r="DT131" s="112">
        <v>0</v>
      </c>
      <c r="DU131" s="112">
        <v>0</v>
      </c>
      <c r="DV131" s="112">
        <v>0</v>
      </c>
      <c r="DW131" s="112">
        <v>9</v>
      </c>
      <c r="DX131" s="112">
        <v>8</v>
      </c>
      <c r="DY131" s="112">
        <v>17</v>
      </c>
      <c r="DZ131" s="112">
        <v>51</v>
      </c>
      <c r="EA131" s="112">
        <v>19</v>
      </c>
      <c r="EB131" s="112">
        <v>0</v>
      </c>
      <c r="EC131" s="112">
        <v>0</v>
      </c>
      <c r="ED131" s="112">
        <v>0</v>
      </c>
      <c r="EE131" s="112">
        <v>0</v>
      </c>
      <c r="EF131" s="112">
        <v>0</v>
      </c>
      <c r="EG131" s="112">
        <v>0</v>
      </c>
      <c r="EH131" s="112">
        <v>0</v>
      </c>
      <c r="EI131" s="112">
        <v>0</v>
      </c>
      <c r="EJ131" s="112">
        <v>0</v>
      </c>
      <c r="EK131" s="112">
        <v>0</v>
      </c>
      <c r="EL131" s="112">
        <v>0</v>
      </c>
      <c r="EM131" s="112">
        <v>0</v>
      </c>
      <c r="EN131" s="112">
        <v>0</v>
      </c>
      <c r="EO131" s="112">
        <v>0</v>
      </c>
      <c r="EP131" s="112">
        <v>0</v>
      </c>
      <c r="EQ131" s="112">
        <v>0</v>
      </c>
      <c r="ER131" s="112">
        <v>0</v>
      </c>
      <c r="ES131" s="112">
        <v>0</v>
      </c>
      <c r="ET131" s="112">
        <v>0</v>
      </c>
      <c r="EU131" s="112">
        <v>0</v>
      </c>
      <c r="EV131" s="112">
        <v>0</v>
      </c>
      <c r="EW131" s="112">
        <v>0</v>
      </c>
      <c r="EX131" s="112">
        <v>0</v>
      </c>
      <c r="EY131" s="112">
        <v>0</v>
      </c>
      <c r="EZ131" s="112">
        <v>51</v>
      </c>
      <c r="FA131" s="112">
        <v>19</v>
      </c>
      <c r="FB131" s="112">
        <v>70</v>
      </c>
      <c r="FC131" s="112">
        <v>5</v>
      </c>
      <c r="FD131" s="112">
        <v>2</v>
      </c>
      <c r="FE131" s="112">
        <v>0</v>
      </c>
      <c r="FF131" s="112">
        <v>0</v>
      </c>
      <c r="FG131" s="112">
        <v>0</v>
      </c>
      <c r="FH131" s="112">
        <v>0</v>
      </c>
      <c r="FI131" s="112">
        <v>0</v>
      </c>
      <c r="FJ131" s="112">
        <v>0</v>
      </c>
      <c r="FK131" s="112">
        <v>0</v>
      </c>
      <c r="FL131" s="112">
        <v>0</v>
      </c>
      <c r="FM131" s="112">
        <v>5</v>
      </c>
      <c r="FN131" s="112">
        <v>2</v>
      </c>
      <c r="FO131" s="112">
        <v>7</v>
      </c>
      <c r="FP131" s="112">
        <v>0</v>
      </c>
      <c r="FQ131" s="112">
        <v>0</v>
      </c>
      <c r="FR131" s="112">
        <v>1</v>
      </c>
      <c r="FS131" s="112">
        <v>8</v>
      </c>
      <c r="FT131" s="112">
        <v>10</v>
      </c>
      <c r="FU131" s="112">
        <v>9</v>
      </c>
      <c r="FV131" s="112">
        <v>8</v>
      </c>
      <c r="FW131" s="112">
        <v>10</v>
      </c>
      <c r="FX131" s="112">
        <v>20</v>
      </c>
      <c r="FY131" s="112">
        <v>10</v>
      </c>
      <c r="FZ131" s="112">
        <v>19</v>
      </c>
      <c r="GA131" s="112">
        <v>3</v>
      </c>
      <c r="GB131" s="112">
        <v>40</v>
      </c>
      <c r="GC131" s="112">
        <v>58</v>
      </c>
      <c r="GD131" s="112">
        <v>98</v>
      </c>
      <c r="GE131" s="112">
        <v>75</v>
      </c>
      <c r="GF131" s="112">
        <v>67</v>
      </c>
      <c r="GG131" s="112">
        <v>44</v>
      </c>
      <c r="GH131" s="112">
        <v>39</v>
      </c>
      <c r="GI131" s="112">
        <v>25</v>
      </c>
      <c r="GJ131" s="112">
        <v>23</v>
      </c>
      <c r="GK131" s="112">
        <v>22</v>
      </c>
      <c r="GL131" s="112">
        <v>9</v>
      </c>
      <c r="GM131" s="112">
        <v>13</v>
      </c>
      <c r="GN131" s="112">
        <v>5</v>
      </c>
      <c r="GO131" s="112">
        <v>7</v>
      </c>
      <c r="GP131" s="112">
        <v>0</v>
      </c>
      <c r="GQ131" s="112">
        <v>143</v>
      </c>
      <c r="GR131" s="112">
        <v>186</v>
      </c>
      <c r="GS131" s="112">
        <v>329</v>
      </c>
      <c r="GT131" s="112">
        <v>0</v>
      </c>
      <c r="GU131" s="112">
        <v>0</v>
      </c>
      <c r="GV131" s="112">
        <v>2</v>
      </c>
      <c r="GW131" s="112">
        <v>3</v>
      </c>
      <c r="GX131" s="112">
        <v>4</v>
      </c>
      <c r="GY131" s="112">
        <v>3</v>
      </c>
      <c r="GZ131" s="112">
        <v>3</v>
      </c>
      <c r="HA131" s="112">
        <v>6</v>
      </c>
      <c r="HB131" s="112">
        <v>1</v>
      </c>
      <c r="HC131" s="112">
        <v>1</v>
      </c>
      <c r="HD131" s="112">
        <v>1</v>
      </c>
      <c r="HE131" s="112">
        <v>0</v>
      </c>
      <c r="HF131" s="112">
        <v>13</v>
      </c>
      <c r="HG131" s="112">
        <v>11</v>
      </c>
      <c r="HH131" s="112">
        <v>24</v>
      </c>
      <c r="HI131" s="112">
        <v>14</v>
      </c>
      <c r="HJ131" s="112">
        <v>9</v>
      </c>
      <c r="HK131" s="112">
        <v>7</v>
      </c>
      <c r="HL131" s="112">
        <v>19</v>
      </c>
      <c r="HM131" s="112">
        <v>8</v>
      </c>
      <c r="HN131" s="112">
        <v>8</v>
      </c>
      <c r="HO131" s="112">
        <v>10</v>
      </c>
      <c r="HP131" s="112">
        <v>4</v>
      </c>
      <c r="HQ131" s="112">
        <v>2</v>
      </c>
      <c r="HR131" s="112">
        <v>1</v>
      </c>
      <c r="HS131" s="112">
        <v>5</v>
      </c>
      <c r="HT131" s="112">
        <v>0</v>
      </c>
      <c r="HU131" s="112">
        <v>41</v>
      </c>
      <c r="HV131" s="112">
        <v>46</v>
      </c>
      <c r="HW131" s="112">
        <v>87</v>
      </c>
      <c r="HX131" s="112">
        <v>11</v>
      </c>
      <c r="HY131" s="112">
        <v>7</v>
      </c>
      <c r="HZ131" s="112">
        <v>4</v>
      </c>
      <c r="IA131" s="112">
        <v>18</v>
      </c>
      <c r="IB131" s="112">
        <v>10</v>
      </c>
      <c r="IC131" s="112">
        <v>19</v>
      </c>
      <c r="ID131" s="112">
        <v>11</v>
      </c>
      <c r="IE131" s="112">
        <v>12</v>
      </c>
      <c r="IF131" s="112">
        <v>17</v>
      </c>
      <c r="IG131" s="112">
        <v>11</v>
      </c>
      <c r="IH131" s="112">
        <v>13</v>
      </c>
      <c r="II131" s="112">
        <v>9</v>
      </c>
      <c r="IJ131" s="112">
        <v>76</v>
      </c>
      <c r="IK131" s="112">
        <v>66</v>
      </c>
      <c r="IL131" s="112">
        <v>142</v>
      </c>
      <c r="IM131" s="112">
        <v>6</v>
      </c>
      <c r="IN131" s="112">
        <v>9</v>
      </c>
      <c r="IO131" s="112">
        <v>13</v>
      </c>
      <c r="IP131" s="112">
        <v>7</v>
      </c>
      <c r="IQ131" s="112">
        <v>0</v>
      </c>
      <c r="IR131" s="112">
        <v>0</v>
      </c>
      <c r="IS131" s="112">
        <v>8</v>
      </c>
      <c r="IT131" s="112">
        <v>9</v>
      </c>
      <c r="IU131" s="112">
        <v>48</v>
      </c>
      <c r="IV131" s="112">
        <v>18</v>
      </c>
      <c r="IW131" s="112">
        <v>72</v>
      </c>
      <c r="IX131" s="112">
        <v>40</v>
      </c>
      <c r="IY131" s="112">
        <v>118</v>
      </c>
      <c r="IZ131" s="112">
        <v>26</v>
      </c>
      <c r="JA131" s="112">
        <v>27</v>
      </c>
      <c r="JB131" s="112">
        <v>4</v>
      </c>
      <c r="JC131" s="112">
        <v>1</v>
      </c>
      <c r="JD131" s="112">
        <v>0</v>
      </c>
      <c r="JE131" s="112">
        <v>0</v>
      </c>
      <c r="JF131" s="112">
        <v>7</v>
      </c>
      <c r="JG131" s="112">
        <v>4</v>
      </c>
      <c r="JH131" s="112">
        <v>149</v>
      </c>
      <c r="JI131" s="112">
        <v>109</v>
      </c>
      <c r="JJ131" s="112">
        <v>174</v>
      </c>
      <c r="JK131" s="112">
        <v>129</v>
      </c>
      <c r="JL131" s="112">
        <v>327</v>
      </c>
      <c r="JM131" s="112">
        <v>0</v>
      </c>
      <c r="JN131" s="112">
        <v>2</v>
      </c>
      <c r="JO131" s="112">
        <v>2</v>
      </c>
      <c r="JP131" s="112">
        <v>0</v>
      </c>
      <c r="JQ131" s="112">
        <v>0</v>
      </c>
      <c r="JR131" s="112">
        <v>0</v>
      </c>
      <c r="JS131" s="112">
        <v>2</v>
      </c>
      <c r="JT131" s="112">
        <v>3</v>
      </c>
      <c r="JU131" s="112">
        <v>3</v>
      </c>
      <c r="JV131" s="112">
        <v>3</v>
      </c>
      <c r="JW131" s="112">
        <v>6</v>
      </c>
      <c r="JX131" s="112">
        <v>5</v>
      </c>
      <c r="JY131" s="112">
        <v>50</v>
      </c>
      <c r="JZ131" s="112">
        <v>2</v>
      </c>
      <c r="KA131" s="112">
        <v>3</v>
      </c>
      <c r="KB131" s="112">
        <v>31</v>
      </c>
      <c r="KC131" s="112">
        <v>4</v>
      </c>
      <c r="KD131" s="112">
        <v>0</v>
      </c>
      <c r="KE131" s="112">
        <v>0</v>
      </c>
      <c r="KF131" s="112">
        <v>2</v>
      </c>
      <c r="KG131" s="112">
        <v>4</v>
      </c>
      <c r="KH131" s="112">
        <v>10</v>
      </c>
      <c r="KI131" s="112">
        <v>30</v>
      </c>
      <c r="KJ131" s="112">
        <v>41</v>
      </c>
      <c r="KK131" s="112">
        <v>16</v>
      </c>
      <c r="KL131" s="112">
        <v>86</v>
      </c>
      <c r="KM131" s="112">
        <v>0</v>
      </c>
      <c r="KN131" s="112">
        <v>0</v>
      </c>
      <c r="KO131" s="112">
        <v>0</v>
      </c>
      <c r="KP131" s="112">
        <v>0</v>
      </c>
      <c r="KQ131" s="112">
        <v>0</v>
      </c>
      <c r="KR131" s="112">
        <v>0</v>
      </c>
      <c r="KS131" s="112">
        <v>0</v>
      </c>
      <c r="KT131" s="112">
        <v>0</v>
      </c>
      <c r="KU131" s="112">
        <v>0</v>
      </c>
      <c r="KV131" s="112">
        <v>0</v>
      </c>
      <c r="KW131" s="112">
        <v>0</v>
      </c>
      <c r="KX131" s="112">
        <v>0</v>
      </c>
      <c r="KY131" s="112">
        <v>0</v>
      </c>
      <c r="KZ131" s="112">
        <v>2</v>
      </c>
      <c r="LA131" s="112">
        <v>1</v>
      </c>
      <c r="LB131" s="112">
        <v>0</v>
      </c>
      <c r="LC131" s="112">
        <v>6</v>
      </c>
      <c r="LD131" s="112">
        <v>9</v>
      </c>
    </row>
    <row r="132" spans="1:316">
      <c r="A132" s="1" t="s">
        <v>3</v>
      </c>
      <c r="B132" s="112">
        <v>18</v>
      </c>
      <c r="O132" s="112">
        <v>2</v>
      </c>
      <c r="P132" s="112">
        <v>0</v>
      </c>
      <c r="Q132" s="112">
        <v>0</v>
      </c>
      <c r="R132" s="112">
        <v>8</v>
      </c>
      <c r="S132" s="112">
        <v>8</v>
      </c>
      <c r="T132" s="112">
        <v>12</v>
      </c>
      <c r="U132" s="112">
        <v>5</v>
      </c>
      <c r="V132" s="112">
        <v>8</v>
      </c>
      <c r="W132" s="112">
        <v>3</v>
      </c>
      <c r="X132" s="112">
        <v>7</v>
      </c>
      <c r="Y132" s="112">
        <v>3</v>
      </c>
      <c r="Z132" s="112">
        <v>24</v>
      </c>
      <c r="AA132" s="112">
        <v>15</v>
      </c>
      <c r="AB132" s="112">
        <v>53</v>
      </c>
      <c r="AC132" s="112">
        <v>80</v>
      </c>
      <c r="AD132" s="112">
        <v>69</v>
      </c>
      <c r="AE132" s="112">
        <v>104</v>
      </c>
      <c r="AF132" s="112">
        <v>1</v>
      </c>
      <c r="AG132" s="112">
        <v>1</v>
      </c>
      <c r="AH132" s="112">
        <v>12</v>
      </c>
      <c r="AI132" s="112">
        <v>24</v>
      </c>
      <c r="AJ132" s="112">
        <v>81</v>
      </c>
      <c r="AK132" s="112">
        <v>117</v>
      </c>
      <c r="AL132" s="112">
        <v>211</v>
      </c>
      <c r="AM132" s="112">
        <v>51</v>
      </c>
      <c r="AN132" s="112">
        <v>115</v>
      </c>
      <c r="AO132" s="112">
        <v>166</v>
      </c>
      <c r="AP132" s="112">
        <v>3988</v>
      </c>
      <c r="AQ132" s="112">
        <v>73</v>
      </c>
      <c r="AR132" s="112">
        <v>67</v>
      </c>
      <c r="AS132" s="112">
        <v>0</v>
      </c>
      <c r="AT132" s="112">
        <v>0</v>
      </c>
      <c r="AU132" s="112">
        <v>0</v>
      </c>
      <c r="AV132" s="112">
        <v>0</v>
      </c>
      <c r="AW132" s="112">
        <v>1</v>
      </c>
      <c r="AX132" s="112">
        <v>0</v>
      </c>
      <c r="AY132" s="112">
        <v>0</v>
      </c>
      <c r="AZ132" s="112">
        <v>0</v>
      </c>
      <c r="BA132" s="112">
        <v>0</v>
      </c>
      <c r="BB132" s="112">
        <v>0</v>
      </c>
      <c r="BC132" s="112">
        <v>0</v>
      </c>
      <c r="BD132" s="112">
        <v>0</v>
      </c>
      <c r="BE132" s="112">
        <v>0</v>
      </c>
      <c r="BF132" s="112">
        <v>0</v>
      </c>
      <c r="BG132" s="112">
        <v>0</v>
      </c>
      <c r="BH132" s="112">
        <v>0</v>
      </c>
      <c r="BI132" s="112">
        <v>0</v>
      </c>
      <c r="BJ132" s="112">
        <v>0</v>
      </c>
      <c r="BK132" s="112">
        <v>0</v>
      </c>
      <c r="BL132" s="112">
        <v>0</v>
      </c>
      <c r="BM132" s="112">
        <v>1</v>
      </c>
      <c r="BN132" s="112">
        <v>0</v>
      </c>
      <c r="BO132" s="112">
        <v>0</v>
      </c>
      <c r="BP132" s="112">
        <v>0</v>
      </c>
      <c r="BQ132" s="112">
        <v>63</v>
      </c>
      <c r="BR132" s="112">
        <v>56</v>
      </c>
      <c r="BS132" s="112">
        <v>142</v>
      </c>
      <c r="BT132" s="112">
        <v>24</v>
      </c>
      <c r="BU132" s="112">
        <v>48</v>
      </c>
      <c r="BV132" s="112">
        <v>0</v>
      </c>
      <c r="BW132" s="112">
        <v>0</v>
      </c>
      <c r="BX132" s="112">
        <v>0</v>
      </c>
      <c r="BY132" s="112">
        <v>0</v>
      </c>
      <c r="BZ132" s="112">
        <v>0</v>
      </c>
      <c r="CA132" s="112">
        <v>1</v>
      </c>
      <c r="CB132" s="112">
        <v>0</v>
      </c>
      <c r="CC132" s="112">
        <v>0</v>
      </c>
      <c r="CD132" s="112">
        <v>0</v>
      </c>
      <c r="CE132" s="112">
        <v>0</v>
      </c>
      <c r="CF132" s="112">
        <v>0</v>
      </c>
      <c r="CG132" s="112">
        <v>0</v>
      </c>
      <c r="CH132" s="112">
        <v>0</v>
      </c>
      <c r="CI132" s="112">
        <v>0</v>
      </c>
      <c r="CJ132" s="112">
        <v>0</v>
      </c>
      <c r="CK132" s="112">
        <v>0</v>
      </c>
      <c r="CL132" s="112">
        <v>0</v>
      </c>
      <c r="CM132" s="112">
        <v>0</v>
      </c>
      <c r="CN132" s="112">
        <v>0</v>
      </c>
      <c r="CO132" s="112">
        <v>0</v>
      </c>
      <c r="CP132" s="112">
        <v>0</v>
      </c>
      <c r="CQ132" s="112">
        <v>0</v>
      </c>
      <c r="CR132" s="112">
        <v>0</v>
      </c>
      <c r="CS132" s="112">
        <v>4</v>
      </c>
      <c r="CT132" s="112">
        <v>23</v>
      </c>
      <c r="CU132" s="112">
        <v>53</v>
      </c>
      <c r="CV132" s="112">
        <v>77</v>
      </c>
      <c r="CW132" s="112">
        <v>8</v>
      </c>
      <c r="CX132" s="112">
        <v>17</v>
      </c>
      <c r="CY132" s="112">
        <v>0</v>
      </c>
      <c r="CZ132" s="112">
        <v>0</v>
      </c>
      <c r="DA132" s="112">
        <v>0</v>
      </c>
      <c r="DB132" s="112">
        <v>0</v>
      </c>
      <c r="DC132" s="112">
        <v>0</v>
      </c>
      <c r="DD132" s="112">
        <v>0</v>
      </c>
      <c r="DE132" s="112">
        <v>0</v>
      </c>
      <c r="DF132" s="112">
        <v>0</v>
      </c>
      <c r="DG132" s="112">
        <v>0</v>
      </c>
      <c r="DH132" s="112">
        <v>0</v>
      </c>
      <c r="DI132" s="112">
        <v>0</v>
      </c>
      <c r="DJ132" s="112">
        <v>0</v>
      </c>
      <c r="DK132" s="112">
        <v>0</v>
      </c>
      <c r="DL132" s="112">
        <v>0</v>
      </c>
      <c r="DM132" s="112">
        <v>0</v>
      </c>
      <c r="DN132" s="112">
        <v>0</v>
      </c>
      <c r="DO132" s="112">
        <v>0</v>
      </c>
      <c r="DP132" s="112">
        <v>0</v>
      </c>
      <c r="DQ132" s="112">
        <v>0</v>
      </c>
      <c r="DR132" s="112">
        <v>0</v>
      </c>
      <c r="DS132" s="112">
        <v>0</v>
      </c>
      <c r="DT132" s="112">
        <v>0</v>
      </c>
      <c r="DU132" s="112">
        <v>0</v>
      </c>
      <c r="DV132" s="112">
        <v>0</v>
      </c>
      <c r="DW132" s="112">
        <v>6</v>
      </c>
      <c r="DX132" s="112">
        <v>15</v>
      </c>
      <c r="DY132" s="112">
        <v>25</v>
      </c>
      <c r="DZ132" s="112">
        <v>18</v>
      </c>
      <c r="EA132" s="112">
        <v>40</v>
      </c>
      <c r="EB132" s="112">
        <v>0</v>
      </c>
      <c r="EC132" s="112">
        <v>0</v>
      </c>
      <c r="ED132" s="112">
        <v>0</v>
      </c>
      <c r="EE132" s="112">
        <v>0</v>
      </c>
      <c r="EF132" s="112">
        <v>0</v>
      </c>
      <c r="EG132" s="112">
        <v>0</v>
      </c>
      <c r="EH132" s="112">
        <v>0</v>
      </c>
      <c r="EI132" s="112">
        <v>0</v>
      </c>
      <c r="EJ132" s="112">
        <v>0</v>
      </c>
      <c r="EK132" s="112">
        <v>0</v>
      </c>
      <c r="EL132" s="112">
        <v>0</v>
      </c>
      <c r="EM132" s="112">
        <v>0</v>
      </c>
      <c r="EN132" s="112">
        <v>0</v>
      </c>
      <c r="EO132" s="112">
        <v>0</v>
      </c>
      <c r="EP132" s="112">
        <v>0</v>
      </c>
      <c r="EQ132" s="112">
        <v>0</v>
      </c>
      <c r="ER132" s="112">
        <v>0</v>
      </c>
      <c r="ES132" s="112">
        <v>0</v>
      </c>
      <c r="ET132" s="112">
        <v>0</v>
      </c>
      <c r="EU132" s="112">
        <v>1</v>
      </c>
      <c r="EV132" s="112">
        <v>0</v>
      </c>
      <c r="EW132" s="112">
        <v>0</v>
      </c>
      <c r="EX132" s="112">
        <v>0</v>
      </c>
      <c r="EY132" s="112">
        <v>0</v>
      </c>
      <c r="EZ132" s="112">
        <v>18</v>
      </c>
      <c r="FA132" s="112">
        <v>33</v>
      </c>
      <c r="FB132" s="112">
        <v>59</v>
      </c>
      <c r="FC132" s="112">
        <v>5</v>
      </c>
      <c r="FD132" s="112">
        <v>6</v>
      </c>
      <c r="FE132" s="112">
        <v>0</v>
      </c>
      <c r="FF132" s="112">
        <v>0</v>
      </c>
      <c r="FG132" s="112">
        <v>2</v>
      </c>
      <c r="FH132" s="112">
        <v>1</v>
      </c>
      <c r="FI132" s="112">
        <v>2</v>
      </c>
      <c r="FJ132" s="112">
        <v>2</v>
      </c>
      <c r="FK132" s="112">
        <v>19</v>
      </c>
      <c r="FL132" s="112">
        <v>35</v>
      </c>
      <c r="FM132" s="112">
        <v>9</v>
      </c>
      <c r="FN132" s="112">
        <v>9</v>
      </c>
      <c r="FO132" s="112">
        <v>18</v>
      </c>
      <c r="FP132" s="112">
        <v>1</v>
      </c>
      <c r="FQ132" s="112">
        <v>1</v>
      </c>
      <c r="FR132" s="112">
        <v>6</v>
      </c>
      <c r="FS132" s="112">
        <v>9</v>
      </c>
      <c r="FT132" s="112">
        <v>11</v>
      </c>
      <c r="FU132" s="112">
        <v>14</v>
      </c>
      <c r="FV132" s="112">
        <v>25</v>
      </c>
      <c r="FW132" s="112">
        <v>19</v>
      </c>
      <c r="FX132" s="112">
        <v>12</v>
      </c>
      <c r="FY132" s="112">
        <v>8</v>
      </c>
      <c r="FZ132" s="112">
        <v>10</v>
      </c>
      <c r="GA132" s="112">
        <v>4</v>
      </c>
      <c r="GB132" s="112">
        <v>55</v>
      </c>
      <c r="GC132" s="112">
        <v>65</v>
      </c>
      <c r="GD132" s="112">
        <v>120</v>
      </c>
      <c r="GE132" s="112">
        <v>0</v>
      </c>
      <c r="GF132" s="112">
        <v>1</v>
      </c>
      <c r="GG132" s="112">
        <v>14</v>
      </c>
      <c r="GH132" s="112">
        <v>25</v>
      </c>
      <c r="GI132" s="112">
        <v>6</v>
      </c>
      <c r="GJ132" s="112">
        <v>14</v>
      </c>
      <c r="GK132" s="112">
        <v>5</v>
      </c>
      <c r="GL132" s="112">
        <v>7</v>
      </c>
      <c r="GM132" s="112">
        <v>3</v>
      </c>
      <c r="GN132" s="112">
        <v>2</v>
      </c>
      <c r="GO132" s="112">
        <v>1</v>
      </c>
      <c r="GP132" s="112">
        <v>1</v>
      </c>
      <c r="GQ132" s="112">
        <v>50</v>
      </c>
      <c r="GR132" s="112">
        <v>29</v>
      </c>
      <c r="GS132" s="112">
        <v>79</v>
      </c>
      <c r="GT132" s="112">
        <v>0</v>
      </c>
      <c r="GU132" s="112">
        <v>0</v>
      </c>
      <c r="GV132" s="112">
        <v>0</v>
      </c>
      <c r="GW132" s="112">
        <v>4</v>
      </c>
      <c r="GX132" s="112">
        <v>2</v>
      </c>
      <c r="GY132" s="112">
        <v>7</v>
      </c>
      <c r="GZ132" s="112">
        <v>3</v>
      </c>
      <c r="HA132" s="112">
        <v>3</v>
      </c>
      <c r="HB132" s="112">
        <v>1</v>
      </c>
      <c r="HC132" s="112">
        <v>1</v>
      </c>
      <c r="HD132" s="112">
        <v>0</v>
      </c>
      <c r="HE132" s="112">
        <v>0</v>
      </c>
      <c r="HF132" s="112">
        <v>15</v>
      </c>
      <c r="HG132" s="112">
        <v>6</v>
      </c>
      <c r="HH132" s="112">
        <v>21</v>
      </c>
      <c r="HI132" s="112">
        <v>0</v>
      </c>
      <c r="HJ132" s="112">
        <v>1</v>
      </c>
      <c r="HK132" s="112">
        <v>4</v>
      </c>
      <c r="HL132" s="112">
        <v>12</v>
      </c>
      <c r="HM132" s="112">
        <v>1</v>
      </c>
      <c r="HN132" s="112">
        <v>8</v>
      </c>
      <c r="HO132" s="112">
        <v>2</v>
      </c>
      <c r="HP132" s="112">
        <v>4</v>
      </c>
      <c r="HQ132" s="112">
        <v>1</v>
      </c>
      <c r="HR132" s="112">
        <v>0</v>
      </c>
      <c r="HS132" s="112">
        <v>0</v>
      </c>
      <c r="HT132" s="112">
        <v>0</v>
      </c>
      <c r="HU132" s="112">
        <v>25</v>
      </c>
      <c r="HV132" s="112">
        <v>8</v>
      </c>
      <c r="HW132" s="112">
        <v>33</v>
      </c>
      <c r="HX132" s="112">
        <v>8</v>
      </c>
      <c r="HY132" s="112">
        <v>20</v>
      </c>
      <c r="HZ132" s="112">
        <v>4</v>
      </c>
      <c r="IA132" s="112">
        <v>15</v>
      </c>
      <c r="IB132" s="112">
        <v>6</v>
      </c>
      <c r="IC132" s="112">
        <v>6</v>
      </c>
      <c r="ID132" s="112">
        <v>1</v>
      </c>
      <c r="IE132" s="112">
        <v>5</v>
      </c>
      <c r="IF132" s="112">
        <v>2</v>
      </c>
      <c r="IG132" s="112">
        <v>5</v>
      </c>
      <c r="IH132" s="112">
        <v>0</v>
      </c>
      <c r="II132" s="112">
        <v>1</v>
      </c>
      <c r="IJ132" s="112">
        <v>52</v>
      </c>
      <c r="IK132" s="112">
        <v>21</v>
      </c>
      <c r="IL132" s="112">
        <v>73</v>
      </c>
      <c r="IM132" s="112">
        <v>3</v>
      </c>
      <c r="IN132" s="112">
        <v>5</v>
      </c>
      <c r="IO132" s="112">
        <v>3</v>
      </c>
      <c r="IP132" s="112">
        <v>6</v>
      </c>
      <c r="IQ132" s="112">
        <v>0</v>
      </c>
      <c r="IR132" s="112">
        <v>0</v>
      </c>
      <c r="IS132" s="112">
        <v>1</v>
      </c>
      <c r="IT132" s="112">
        <v>2</v>
      </c>
      <c r="IU132" s="112">
        <v>59</v>
      </c>
      <c r="IV132" s="112">
        <v>45</v>
      </c>
      <c r="IW132" s="112">
        <v>56</v>
      </c>
      <c r="IX132" s="112">
        <v>45</v>
      </c>
      <c r="IY132" s="112">
        <v>124</v>
      </c>
      <c r="IZ132" s="112">
        <v>0</v>
      </c>
      <c r="JA132" s="112">
        <v>1</v>
      </c>
      <c r="JB132" s="112">
        <v>0</v>
      </c>
      <c r="JC132" s="112">
        <v>1</v>
      </c>
      <c r="JD132" s="112">
        <v>0</v>
      </c>
      <c r="JE132" s="112">
        <v>0</v>
      </c>
      <c r="JF132" s="112">
        <v>0</v>
      </c>
      <c r="JG132" s="112">
        <v>1</v>
      </c>
      <c r="JH132" s="112">
        <v>32</v>
      </c>
      <c r="JI132" s="112">
        <v>59</v>
      </c>
      <c r="JJ132" s="112">
        <v>28</v>
      </c>
      <c r="JK132" s="112">
        <v>58</v>
      </c>
      <c r="JL132" s="112">
        <v>94</v>
      </c>
      <c r="JM132" s="112">
        <v>3</v>
      </c>
      <c r="JN132" s="112">
        <v>7</v>
      </c>
      <c r="JO132" s="112">
        <v>1</v>
      </c>
      <c r="JP132" s="112">
        <v>1</v>
      </c>
      <c r="JQ132" s="112">
        <v>0</v>
      </c>
      <c r="JR132" s="112">
        <v>0</v>
      </c>
      <c r="JS132" s="112">
        <v>1</v>
      </c>
      <c r="JT132" s="112">
        <v>0</v>
      </c>
      <c r="JU132" s="112">
        <v>3</v>
      </c>
      <c r="JV132" s="112">
        <v>7</v>
      </c>
      <c r="JW132" s="112">
        <v>8</v>
      </c>
      <c r="JX132" s="112">
        <v>12</v>
      </c>
      <c r="JY132" s="112">
        <v>52</v>
      </c>
      <c r="JZ132" s="112">
        <v>4</v>
      </c>
      <c r="KA132" s="112">
        <v>3</v>
      </c>
      <c r="KB132" s="112">
        <v>3</v>
      </c>
      <c r="KC132" s="112">
        <v>4</v>
      </c>
      <c r="KD132" s="112">
        <v>0</v>
      </c>
      <c r="KE132" s="112">
        <v>1</v>
      </c>
      <c r="KF132" s="112">
        <v>1</v>
      </c>
      <c r="KG132" s="112">
        <v>3</v>
      </c>
      <c r="KH132" s="112">
        <v>2</v>
      </c>
      <c r="KI132" s="112">
        <v>20</v>
      </c>
      <c r="KJ132" s="112">
        <v>8</v>
      </c>
      <c r="KK132" s="112">
        <v>27</v>
      </c>
      <c r="KL132" s="112">
        <v>41</v>
      </c>
      <c r="KM132" s="112">
        <v>0</v>
      </c>
      <c r="KN132" s="112">
        <v>0</v>
      </c>
      <c r="KO132" s="112">
        <v>0</v>
      </c>
      <c r="KP132" s="112">
        <v>0</v>
      </c>
      <c r="KQ132" s="112">
        <v>0</v>
      </c>
      <c r="KR132" s="112">
        <v>0</v>
      </c>
      <c r="KS132" s="112">
        <v>0</v>
      </c>
      <c r="KT132" s="112">
        <v>0</v>
      </c>
      <c r="KU132" s="112">
        <v>0</v>
      </c>
      <c r="KV132" s="112">
        <v>0</v>
      </c>
      <c r="KW132" s="112">
        <v>0</v>
      </c>
      <c r="KX132" s="112">
        <v>0</v>
      </c>
      <c r="KY132" s="112">
        <v>0</v>
      </c>
      <c r="KZ132" s="112">
        <v>10</v>
      </c>
      <c r="LA132" s="112">
        <v>1</v>
      </c>
      <c r="LB132" s="112">
        <v>1</v>
      </c>
      <c r="LC132" s="112">
        <v>41</v>
      </c>
      <c r="LD132" s="112">
        <v>53</v>
      </c>
    </row>
    <row r="133" spans="1:316">
      <c r="A133" s="1" t="s">
        <v>4</v>
      </c>
      <c r="B133" s="112">
        <v>26</v>
      </c>
      <c r="O133" s="112">
        <v>10</v>
      </c>
      <c r="P133" s="112">
        <v>10</v>
      </c>
      <c r="Q133" s="112">
        <v>2</v>
      </c>
      <c r="R133" s="112">
        <v>6</v>
      </c>
      <c r="S133" s="112">
        <v>37</v>
      </c>
      <c r="T133" s="112">
        <v>34</v>
      </c>
      <c r="U133" s="112">
        <v>4</v>
      </c>
      <c r="V133" s="112">
        <v>3</v>
      </c>
      <c r="W133" s="112">
        <v>42</v>
      </c>
      <c r="X133" s="112">
        <v>59</v>
      </c>
      <c r="Y133" s="112">
        <v>96</v>
      </c>
      <c r="Z133" s="112">
        <v>143</v>
      </c>
      <c r="AA133" s="112">
        <v>191</v>
      </c>
      <c r="AB133" s="112">
        <v>255</v>
      </c>
      <c r="AC133" s="112">
        <v>446</v>
      </c>
      <c r="AD133" s="112">
        <v>582</v>
      </c>
      <c r="AE133" s="112">
        <v>716</v>
      </c>
      <c r="AF133" s="112">
        <v>24</v>
      </c>
      <c r="AG133" s="112">
        <v>47</v>
      </c>
      <c r="AH133" s="112">
        <v>104</v>
      </c>
      <c r="AI133" s="112">
        <v>110</v>
      </c>
      <c r="AJ133" s="112">
        <v>698</v>
      </c>
      <c r="AK133" s="112">
        <v>851</v>
      </c>
      <c r="AL133" s="112">
        <v>1583</v>
      </c>
      <c r="AM133" s="112">
        <v>481</v>
      </c>
      <c r="AN133" s="112">
        <v>815</v>
      </c>
      <c r="AO133" s="112">
        <v>1296</v>
      </c>
      <c r="AP133" s="112">
        <v>33280</v>
      </c>
      <c r="AQ133" s="112">
        <v>105</v>
      </c>
      <c r="AR133" s="112">
        <v>97</v>
      </c>
      <c r="AS133" s="112">
        <v>0</v>
      </c>
      <c r="AT133" s="112">
        <v>0</v>
      </c>
      <c r="AU133" s="112">
        <v>0</v>
      </c>
      <c r="AV133" s="112">
        <v>1</v>
      </c>
      <c r="AW133" s="112">
        <v>2</v>
      </c>
      <c r="AX133" s="112">
        <v>1</v>
      </c>
      <c r="AY133" s="112">
        <v>0</v>
      </c>
      <c r="AZ133" s="112">
        <v>0</v>
      </c>
      <c r="BA133" s="112">
        <v>0</v>
      </c>
      <c r="BB133" s="112">
        <v>0</v>
      </c>
      <c r="BC133" s="112">
        <v>0</v>
      </c>
      <c r="BD133" s="112">
        <v>0</v>
      </c>
      <c r="BE133" s="112">
        <v>0</v>
      </c>
      <c r="BF133" s="112">
        <v>0</v>
      </c>
      <c r="BG133" s="112">
        <v>0</v>
      </c>
      <c r="BH133" s="112">
        <v>0</v>
      </c>
      <c r="BI133" s="112">
        <v>0</v>
      </c>
      <c r="BJ133" s="112">
        <v>0</v>
      </c>
      <c r="BK133" s="112">
        <v>1</v>
      </c>
      <c r="BL133" s="112">
        <v>1</v>
      </c>
      <c r="BM133" s="112">
        <v>0</v>
      </c>
      <c r="BN133" s="112">
        <v>0</v>
      </c>
      <c r="BO133" s="112">
        <v>4</v>
      </c>
      <c r="BP133" s="112">
        <v>5</v>
      </c>
      <c r="BQ133" s="112">
        <v>92</v>
      </c>
      <c r="BR133" s="112">
        <v>82</v>
      </c>
      <c r="BS133" s="112">
        <v>217</v>
      </c>
      <c r="BT133" s="112">
        <v>185</v>
      </c>
      <c r="BU133" s="112">
        <v>290</v>
      </c>
      <c r="BV133" s="112">
        <v>0</v>
      </c>
      <c r="BW133" s="112">
        <v>0</v>
      </c>
      <c r="BX133" s="112">
        <v>3</v>
      </c>
      <c r="BY133" s="112">
        <v>4</v>
      </c>
      <c r="BZ133" s="112">
        <v>2</v>
      </c>
      <c r="CA133" s="112">
        <v>7</v>
      </c>
      <c r="CB133" s="112">
        <v>0</v>
      </c>
      <c r="CC133" s="112">
        <v>1</v>
      </c>
      <c r="CD133" s="112">
        <v>0</v>
      </c>
      <c r="CE133" s="112">
        <v>1</v>
      </c>
      <c r="CF133" s="112">
        <v>1</v>
      </c>
      <c r="CG133" s="112">
        <v>1</v>
      </c>
      <c r="CH133" s="112">
        <v>0</v>
      </c>
      <c r="CI133" s="112">
        <v>1</v>
      </c>
      <c r="CJ133" s="112">
        <v>3</v>
      </c>
      <c r="CK133" s="112">
        <v>2</v>
      </c>
      <c r="CL133" s="112">
        <v>1</v>
      </c>
      <c r="CM133" s="112">
        <v>0</v>
      </c>
      <c r="CN133" s="112">
        <v>4</v>
      </c>
      <c r="CO133" s="112">
        <v>13</v>
      </c>
      <c r="CP133" s="112">
        <v>0</v>
      </c>
      <c r="CQ133" s="112">
        <v>3</v>
      </c>
      <c r="CR133" s="112">
        <v>310</v>
      </c>
      <c r="CS133" s="112">
        <v>365</v>
      </c>
      <c r="CT133" s="112">
        <v>216</v>
      </c>
      <c r="CU133" s="112">
        <v>284</v>
      </c>
      <c r="CV133" s="112">
        <v>1197</v>
      </c>
      <c r="CW133" s="112">
        <v>59</v>
      </c>
      <c r="CX133" s="112">
        <v>80</v>
      </c>
      <c r="CY133" s="112">
        <v>0</v>
      </c>
      <c r="CZ133" s="112">
        <v>0</v>
      </c>
      <c r="DA133" s="112">
        <v>0</v>
      </c>
      <c r="DB133" s="112">
        <v>0</v>
      </c>
      <c r="DC133" s="112">
        <v>0</v>
      </c>
      <c r="DD133" s="112">
        <v>1</v>
      </c>
      <c r="DE133" s="112">
        <v>0</v>
      </c>
      <c r="DF133" s="112">
        <v>0</v>
      </c>
      <c r="DG133" s="112">
        <v>0</v>
      </c>
      <c r="DH133" s="112">
        <v>1</v>
      </c>
      <c r="DI133" s="112">
        <v>0</v>
      </c>
      <c r="DJ133" s="112">
        <v>0</v>
      </c>
      <c r="DK133" s="112">
        <v>0</v>
      </c>
      <c r="DL133" s="112">
        <v>0</v>
      </c>
      <c r="DM133" s="112">
        <v>0</v>
      </c>
      <c r="DN133" s="112">
        <v>0</v>
      </c>
      <c r="DO133" s="112">
        <v>0</v>
      </c>
      <c r="DP133" s="112">
        <v>0</v>
      </c>
      <c r="DQ133" s="112">
        <v>0</v>
      </c>
      <c r="DR133" s="112">
        <v>0</v>
      </c>
      <c r="DS133" s="112">
        <v>0</v>
      </c>
      <c r="DT133" s="112">
        <v>0</v>
      </c>
      <c r="DU133" s="112">
        <v>1</v>
      </c>
      <c r="DV133" s="112">
        <v>2</v>
      </c>
      <c r="DW133" s="112">
        <v>56</v>
      </c>
      <c r="DX133" s="112">
        <v>74</v>
      </c>
      <c r="DY133" s="112">
        <v>144</v>
      </c>
      <c r="DZ133" s="112">
        <v>172</v>
      </c>
      <c r="EA133" s="112">
        <v>224</v>
      </c>
      <c r="EB133" s="112">
        <v>0</v>
      </c>
      <c r="EC133" s="112">
        <v>0</v>
      </c>
      <c r="ED133" s="112">
        <v>0</v>
      </c>
      <c r="EE133" s="112">
        <v>0</v>
      </c>
      <c r="EF133" s="112">
        <v>1</v>
      </c>
      <c r="EG133" s="112">
        <v>0</v>
      </c>
      <c r="EH133" s="112">
        <v>0</v>
      </c>
      <c r="EI133" s="112">
        <v>1</v>
      </c>
      <c r="EJ133" s="112">
        <v>0</v>
      </c>
      <c r="EK133" s="112">
        <v>0</v>
      </c>
      <c r="EL133" s="112">
        <v>0</v>
      </c>
      <c r="EM133" s="112">
        <v>0</v>
      </c>
      <c r="EN133" s="112">
        <v>0</v>
      </c>
      <c r="EO133" s="112">
        <v>0</v>
      </c>
      <c r="EP133" s="112">
        <v>0</v>
      </c>
      <c r="EQ133" s="112">
        <v>1</v>
      </c>
      <c r="ER133" s="112">
        <v>0</v>
      </c>
      <c r="ES133" s="112">
        <v>0</v>
      </c>
      <c r="ET133" s="112">
        <v>1</v>
      </c>
      <c r="EU133" s="112">
        <v>0</v>
      </c>
      <c r="EV133" s="112">
        <v>1</v>
      </c>
      <c r="EW133" s="112">
        <v>1</v>
      </c>
      <c r="EX133" s="112">
        <v>0</v>
      </c>
      <c r="EY133" s="112">
        <v>6</v>
      </c>
      <c r="EZ133" s="112">
        <v>169</v>
      </c>
      <c r="FA133" s="112">
        <v>225</v>
      </c>
      <c r="FB133" s="112">
        <v>408</v>
      </c>
      <c r="FC133" s="112">
        <v>4</v>
      </c>
      <c r="FD133" s="112">
        <v>11</v>
      </c>
      <c r="FE133" s="112">
        <v>2</v>
      </c>
      <c r="FF133" s="112">
        <v>2</v>
      </c>
      <c r="FG133" s="112">
        <v>4</v>
      </c>
      <c r="FH133" s="112">
        <v>2</v>
      </c>
      <c r="FI133" s="112">
        <v>11</v>
      </c>
      <c r="FJ133" s="112">
        <v>7</v>
      </c>
      <c r="FK133" s="112">
        <v>116</v>
      </c>
      <c r="FL133" s="112">
        <v>165</v>
      </c>
      <c r="FM133" s="112">
        <v>21</v>
      </c>
      <c r="FN133" s="112">
        <v>22</v>
      </c>
      <c r="FO133" s="112">
        <v>43</v>
      </c>
      <c r="FP133" s="112">
        <v>0</v>
      </c>
      <c r="FQ133" s="112">
        <v>0</v>
      </c>
      <c r="FR133" s="112">
        <v>7</v>
      </c>
      <c r="FS133" s="112">
        <v>5</v>
      </c>
      <c r="FT133" s="112">
        <v>18</v>
      </c>
      <c r="FU133" s="112">
        <v>29</v>
      </c>
      <c r="FV133" s="112">
        <v>40</v>
      </c>
      <c r="FW133" s="112">
        <v>38</v>
      </c>
      <c r="FX133" s="112">
        <v>27</v>
      </c>
      <c r="FY133" s="112">
        <v>24</v>
      </c>
      <c r="FZ133" s="112">
        <v>15</v>
      </c>
      <c r="GA133" s="112">
        <v>4</v>
      </c>
      <c r="GB133" s="112">
        <v>100</v>
      </c>
      <c r="GC133" s="112">
        <v>107</v>
      </c>
      <c r="GD133" s="112">
        <v>207</v>
      </c>
      <c r="GE133" s="112">
        <v>64</v>
      </c>
      <c r="GF133" s="112">
        <v>93</v>
      </c>
      <c r="GG133" s="112">
        <v>151</v>
      </c>
      <c r="GH133" s="112">
        <v>196</v>
      </c>
      <c r="GI133" s="112">
        <v>157</v>
      </c>
      <c r="GJ133" s="112">
        <v>176</v>
      </c>
      <c r="GK133" s="112">
        <v>56</v>
      </c>
      <c r="GL133" s="112">
        <v>96</v>
      </c>
      <c r="GM133" s="112">
        <v>38</v>
      </c>
      <c r="GN133" s="112">
        <v>18</v>
      </c>
      <c r="GO133" s="112">
        <v>9</v>
      </c>
      <c r="GP133" s="112">
        <v>12</v>
      </c>
      <c r="GQ133" s="112">
        <v>591</v>
      </c>
      <c r="GR133" s="112">
        <v>475</v>
      </c>
      <c r="GS133" s="112">
        <v>1066</v>
      </c>
      <c r="GT133" s="112">
        <v>1</v>
      </c>
      <c r="GU133" s="112">
        <v>5</v>
      </c>
      <c r="GV133" s="112">
        <v>11</v>
      </c>
      <c r="GW133" s="112">
        <v>24</v>
      </c>
      <c r="GX133" s="112">
        <v>18</v>
      </c>
      <c r="GY133" s="112">
        <v>26</v>
      </c>
      <c r="GZ133" s="112">
        <v>20</v>
      </c>
      <c r="HA133" s="112">
        <v>16</v>
      </c>
      <c r="HB133" s="112">
        <v>9</v>
      </c>
      <c r="HC133" s="112">
        <v>8</v>
      </c>
      <c r="HD133" s="112">
        <v>0</v>
      </c>
      <c r="HE133" s="112">
        <v>0</v>
      </c>
      <c r="HF133" s="112">
        <v>79</v>
      </c>
      <c r="HG133" s="112">
        <v>59</v>
      </c>
      <c r="HH133" s="112">
        <v>138</v>
      </c>
      <c r="HI133" s="112">
        <v>30</v>
      </c>
      <c r="HJ133" s="112">
        <v>42</v>
      </c>
      <c r="HK133" s="112">
        <v>76</v>
      </c>
      <c r="HL133" s="112">
        <v>101</v>
      </c>
      <c r="HM133" s="112">
        <v>74</v>
      </c>
      <c r="HN133" s="112">
        <v>90</v>
      </c>
      <c r="HO133" s="112">
        <v>46</v>
      </c>
      <c r="HP133" s="112">
        <v>63</v>
      </c>
      <c r="HQ133" s="112">
        <v>24</v>
      </c>
      <c r="HR133" s="112">
        <v>31</v>
      </c>
      <c r="HS133" s="112">
        <v>11</v>
      </c>
      <c r="HT133" s="112">
        <v>15</v>
      </c>
      <c r="HU133" s="112">
        <v>342</v>
      </c>
      <c r="HV133" s="112">
        <v>261</v>
      </c>
      <c r="HW133" s="112">
        <v>603</v>
      </c>
      <c r="HX133" s="112">
        <v>126</v>
      </c>
      <c r="HY133" s="112">
        <v>207</v>
      </c>
      <c r="HZ133" s="112">
        <v>78</v>
      </c>
      <c r="IA133" s="112">
        <v>132</v>
      </c>
      <c r="IB133" s="112">
        <v>59</v>
      </c>
      <c r="IC133" s="112">
        <v>114</v>
      </c>
      <c r="ID133" s="112">
        <v>72</v>
      </c>
      <c r="IE133" s="112">
        <v>109</v>
      </c>
      <c r="IF133" s="112">
        <v>37</v>
      </c>
      <c r="IG133" s="112">
        <v>36</v>
      </c>
      <c r="IH133" s="112">
        <v>12</v>
      </c>
      <c r="II133" s="112">
        <v>29</v>
      </c>
      <c r="IJ133" s="112">
        <v>627</v>
      </c>
      <c r="IK133" s="112">
        <v>384</v>
      </c>
      <c r="IL133" s="112">
        <v>1011</v>
      </c>
      <c r="IM133" s="112">
        <v>35</v>
      </c>
      <c r="IN133" s="112">
        <v>30</v>
      </c>
      <c r="IO133" s="112">
        <v>13</v>
      </c>
      <c r="IP133" s="112">
        <v>16</v>
      </c>
      <c r="IQ133" s="112">
        <v>2</v>
      </c>
      <c r="IR133" s="112">
        <v>2</v>
      </c>
      <c r="IS133" s="112">
        <v>7</v>
      </c>
      <c r="IT133" s="112">
        <v>0</v>
      </c>
      <c r="IU133" s="112">
        <v>51</v>
      </c>
      <c r="IV133" s="112">
        <v>47</v>
      </c>
      <c r="IW133" s="112">
        <v>103</v>
      </c>
      <c r="IX133" s="112">
        <v>90</v>
      </c>
      <c r="IY133" s="112">
        <v>203</v>
      </c>
      <c r="IZ133" s="112">
        <v>12</v>
      </c>
      <c r="JA133" s="112">
        <v>21</v>
      </c>
      <c r="JB133" s="112">
        <v>14</v>
      </c>
      <c r="JC133" s="112">
        <v>9</v>
      </c>
      <c r="JD133" s="112">
        <v>4</v>
      </c>
      <c r="JE133" s="112">
        <v>5</v>
      </c>
      <c r="JF133" s="112">
        <v>9</v>
      </c>
      <c r="JG133" s="112">
        <v>2</v>
      </c>
      <c r="JH133" s="112">
        <v>257</v>
      </c>
      <c r="JI133" s="112">
        <v>431</v>
      </c>
      <c r="JJ133" s="112">
        <v>293</v>
      </c>
      <c r="JK133" s="112">
        <v>467</v>
      </c>
      <c r="JL133" s="112">
        <v>764</v>
      </c>
      <c r="JM133" s="112">
        <v>15</v>
      </c>
      <c r="JN133" s="112">
        <v>24</v>
      </c>
      <c r="JO133" s="112">
        <v>12</v>
      </c>
      <c r="JP133" s="112">
        <v>4</v>
      </c>
      <c r="JQ133" s="112">
        <v>0</v>
      </c>
      <c r="JR133" s="112">
        <v>2</v>
      </c>
      <c r="JS133" s="112">
        <v>5</v>
      </c>
      <c r="JT133" s="112">
        <v>3</v>
      </c>
      <c r="JU133" s="112">
        <v>29</v>
      </c>
      <c r="JV133" s="112">
        <v>46</v>
      </c>
      <c r="JW133" s="112">
        <v>59</v>
      </c>
      <c r="JX133" s="112">
        <v>76</v>
      </c>
      <c r="JY133" s="112">
        <v>245</v>
      </c>
      <c r="JZ133" s="112">
        <v>102</v>
      </c>
      <c r="KA133" s="112">
        <v>117</v>
      </c>
      <c r="KB133" s="112">
        <v>28</v>
      </c>
      <c r="KC133" s="112">
        <v>41</v>
      </c>
      <c r="KD133" s="112">
        <v>1</v>
      </c>
      <c r="KE133" s="112">
        <v>1</v>
      </c>
      <c r="KF133" s="112">
        <v>6</v>
      </c>
      <c r="KG133" s="112">
        <v>5</v>
      </c>
      <c r="KH133" s="112">
        <v>150</v>
      </c>
      <c r="KI133" s="112">
        <v>202</v>
      </c>
      <c r="KJ133" s="112">
        <v>287</v>
      </c>
      <c r="KK133" s="112">
        <v>374</v>
      </c>
      <c r="KL133" s="112">
        <v>653</v>
      </c>
      <c r="KM133" s="112">
        <v>0</v>
      </c>
      <c r="KN133" s="112">
        <v>0</v>
      </c>
      <c r="KO133" s="112">
        <v>0</v>
      </c>
      <c r="KP133" s="112">
        <v>0</v>
      </c>
      <c r="KQ133" s="112">
        <v>0</v>
      </c>
      <c r="KR133" s="112">
        <v>0</v>
      </c>
      <c r="KS133" s="112">
        <v>0</v>
      </c>
      <c r="KT133" s="112">
        <v>0</v>
      </c>
      <c r="KU133" s="112">
        <v>0</v>
      </c>
      <c r="KV133" s="112">
        <v>0</v>
      </c>
      <c r="KW133" s="112">
        <v>0</v>
      </c>
      <c r="KX133" s="112">
        <v>0</v>
      </c>
      <c r="KY133" s="112">
        <v>0</v>
      </c>
      <c r="KZ133" s="112">
        <v>21</v>
      </c>
      <c r="LA133" s="112">
        <v>12</v>
      </c>
      <c r="LB133" s="112">
        <v>9</v>
      </c>
      <c r="LC133" s="112">
        <v>173</v>
      </c>
      <c r="LD133" s="112">
        <v>215</v>
      </c>
    </row>
    <row r="134" spans="1:316">
      <c r="A134" s="1" t="s">
        <v>8</v>
      </c>
      <c r="B134" s="112">
        <v>4</v>
      </c>
      <c r="O134" s="112">
        <v>2</v>
      </c>
      <c r="P134" s="112">
        <v>0</v>
      </c>
      <c r="Q134" s="112">
        <v>0</v>
      </c>
      <c r="R134" s="112">
        <v>0</v>
      </c>
      <c r="S134" s="112">
        <v>5</v>
      </c>
      <c r="T134" s="112">
        <v>3</v>
      </c>
      <c r="U134" s="112">
        <v>0</v>
      </c>
      <c r="V134" s="112">
        <v>0</v>
      </c>
      <c r="W134" s="112">
        <v>0</v>
      </c>
      <c r="X134" s="112">
        <v>3</v>
      </c>
      <c r="Y134" s="112">
        <v>3</v>
      </c>
      <c r="Z134" s="112">
        <v>1</v>
      </c>
      <c r="AA134" s="112">
        <v>10</v>
      </c>
      <c r="AB134" s="112">
        <v>7</v>
      </c>
      <c r="AC134" s="112">
        <v>17</v>
      </c>
      <c r="AD134" s="112">
        <v>148</v>
      </c>
      <c r="AE134" s="112">
        <v>125</v>
      </c>
      <c r="AF134" s="112">
        <v>0</v>
      </c>
      <c r="AG134" s="112">
        <v>2</v>
      </c>
      <c r="AH134" s="112">
        <v>35</v>
      </c>
      <c r="AI134" s="112">
        <v>31</v>
      </c>
      <c r="AJ134" s="112">
        <v>185</v>
      </c>
      <c r="AK134" s="112">
        <v>157</v>
      </c>
      <c r="AL134" s="112">
        <v>341</v>
      </c>
      <c r="AM134" s="112">
        <v>86</v>
      </c>
      <c r="AN134" s="112">
        <v>108</v>
      </c>
      <c r="AO134" s="112">
        <v>194</v>
      </c>
      <c r="AP134" s="112">
        <v>2393</v>
      </c>
      <c r="AQ134" s="112">
        <v>14</v>
      </c>
      <c r="AR134" s="112">
        <v>9</v>
      </c>
      <c r="AS134" s="112">
        <v>0</v>
      </c>
      <c r="AT134" s="112">
        <v>0</v>
      </c>
      <c r="AU134" s="112">
        <v>0</v>
      </c>
      <c r="AV134" s="112">
        <v>0</v>
      </c>
      <c r="AW134" s="112">
        <v>0</v>
      </c>
      <c r="AX134" s="112">
        <v>0</v>
      </c>
      <c r="AY134" s="112">
        <v>0</v>
      </c>
      <c r="AZ134" s="112">
        <v>0</v>
      </c>
      <c r="BA134" s="112">
        <v>0</v>
      </c>
      <c r="BB134" s="112">
        <v>0</v>
      </c>
      <c r="BC134" s="112">
        <v>0</v>
      </c>
      <c r="BD134" s="112">
        <v>0</v>
      </c>
      <c r="BE134" s="112">
        <v>0</v>
      </c>
      <c r="BF134" s="112">
        <v>0</v>
      </c>
      <c r="BG134" s="112">
        <v>0</v>
      </c>
      <c r="BH134" s="112">
        <v>0</v>
      </c>
      <c r="BI134" s="112">
        <v>0</v>
      </c>
      <c r="BJ134" s="112">
        <v>0</v>
      </c>
      <c r="BK134" s="112">
        <v>0</v>
      </c>
      <c r="BL134" s="112">
        <v>0</v>
      </c>
      <c r="BM134" s="112">
        <v>0</v>
      </c>
      <c r="BN134" s="112">
        <v>0</v>
      </c>
      <c r="BO134" s="112">
        <v>0</v>
      </c>
      <c r="BP134" s="112">
        <v>0</v>
      </c>
      <c r="BQ134" s="112">
        <v>14</v>
      </c>
      <c r="BR134" s="112">
        <v>9</v>
      </c>
      <c r="BS134" s="112">
        <v>23</v>
      </c>
      <c r="BT134" s="112">
        <v>23</v>
      </c>
      <c r="BU134" s="112">
        <v>5</v>
      </c>
      <c r="BV134" s="112">
        <v>0</v>
      </c>
      <c r="BW134" s="112">
        <v>0</v>
      </c>
      <c r="BX134" s="112">
        <v>0</v>
      </c>
      <c r="BY134" s="112">
        <v>0</v>
      </c>
      <c r="BZ134" s="112">
        <v>0</v>
      </c>
      <c r="CA134" s="112">
        <v>0</v>
      </c>
      <c r="CB134" s="112">
        <v>0</v>
      </c>
      <c r="CC134" s="112">
        <v>0</v>
      </c>
      <c r="CD134" s="112">
        <v>0</v>
      </c>
      <c r="CE134" s="112">
        <v>0</v>
      </c>
      <c r="CF134" s="112">
        <v>0</v>
      </c>
      <c r="CG134" s="112">
        <v>0</v>
      </c>
      <c r="CH134" s="112">
        <v>0</v>
      </c>
      <c r="CI134" s="112">
        <v>0</v>
      </c>
      <c r="CJ134" s="112">
        <v>0</v>
      </c>
      <c r="CK134" s="112">
        <v>0</v>
      </c>
      <c r="CL134" s="112">
        <v>0</v>
      </c>
      <c r="CM134" s="112">
        <v>0</v>
      </c>
      <c r="CN134" s="112">
        <v>0</v>
      </c>
      <c r="CO134" s="112">
        <v>0</v>
      </c>
      <c r="CP134" s="112">
        <v>0</v>
      </c>
      <c r="CQ134" s="112">
        <v>0</v>
      </c>
      <c r="CR134" s="112">
        <v>0</v>
      </c>
      <c r="CS134" s="112">
        <v>0</v>
      </c>
      <c r="CT134" s="112">
        <v>23</v>
      </c>
      <c r="CU134" s="112">
        <v>5</v>
      </c>
      <c r="CV134" s="112">
        <v>28</v>
      </c>
      <c r="CW134" s="112">
        <v>5</v>
      </c>
      <c r="CX134" s="112">
        <v>3</v>
      </c>
      <c r="CY134" s="112">
        <v>0</v>
      </c>
      <c r="CZ134" s="112">
        <v>0</v>
      </c>
      <c r="DA134" s="112">
        <v>0</v>
      </c>
      <c r="DB134" s="112">
        <v>0</v>
      </c>
      <c r="DC134" s="112">
        <v>0</v>
      </c>
      <c r="DD134" s="112">
        <v>0</v>
      </c>
      <c r="DE134" s="112">
        <v>0</v>
      </c>
      <c r="DF134" s="112">
        <v>0</v>
      </c>
      <c r="DG134" s="112">
        <v>0</v>
      </c>
      <c r="DH134" s="112">
        <v>0</v>
      </c>
      <c r="DI134" s="112">
        <v>0</v>
      </c>
      <c r="DJ134" s="112">
        <v>0</v>
      </c>
      <c r="DK134" s="112">
        <v>0</v>
      </c>
      <c r="DL134" s="112">
        <v>0</v>
      </c>
      <c r="DM134" s="112">
        <v>0</v>
      </c>
      <c r="DN134" s="112">
        <v>0</v>
      </c>
      <c r="DO134" s="112">
        <v>0</v>
      </c>
      <c r="DP134" s="112">
        <v>0</v>
      </c>
      <c r="DQ134" s="112">
        <v>0</v>
      </c>
      <c r="DR134" s="112">
        <v>0</v>
      </c>
      <c r="DS134" s="112">
        <v>0</v>
      </c>
      <c r="DT134" s="112">
        <v>0</v>
      </c>
      <c r="DU134" s="112">
        <v>0</v>
      </c>
      <c r="DV134" s="112">
        <v>0</v>
      </c>
      <c r="DW134" s="112">
        <v>5</v>
      </c>
      <c r="DX134" s="112">
        <v>3</v>
      </c>
      <c r="DY134" s="112">
        <v>8</v>
      </c>
      <c r="DZ134" s="112">
        <v>3</v>
      </c>
      <c r="EA134" s="112">
        <v>4</v>
      </c>
      <c r="EB134" s="112">
        <v>0</v>
      </c>
      <c r="EC134" s="112">
        <v>0</v>
      </c>
      <c r="ED134" s="112">
        <v>0</v>
      </c>
      <c r="EE134" s="112">
        <v>0</v>
      </c>
      <c r="EF134" s="112">
        <v>0</v>
      </c>
      <c r="EG134" s="112">
        <v>0</v>
      </c>
      <c r="EH134" s="112">
        <v>0</v>
      </c>
      <c r="EI134" s="112">
        <v>0</v>
      </c>
      <c r="EJ134" s="112">
        <v>0</v>
      </c>
      <c r="EK134" s="112">
        <v>0</v>
      </c>
      <c r="EL134" s="112">
        <v>0</v>
      </c>
      <c r="EM134" s="112">
        <v>0</v>
      </c>
      <c r="EN134" s="112">
        <v>0</v>
      </c>
      <c r="EO134" s="112">
        <v>0</v>
      </c>
      <c r="EP134" s="112">
        <v>0</v>
      </c>
      <c r="EQ134" s="112">
        <v>0</v>
      </c>
      <c r="ER134" s="112">
        <v>0</v>
      </c>
      <c r="ES134" s="112">
        <v>0</v>
      </c>
      <c r="ET134" s="112">
        <v>0</v>
      </c>
      <c r="EU134" s="112">
        <v>0</v>
      </c>
      <c r="EV134" s="112">
        <v>0</v>
      </c>
      <c r="EW134" s="112">
        <v>0</v>
      </c>
      <c r="EX134" s="112">
        <v>0</v>
      </c>
      <c r="EY134" s="112">
        <v>0</v>
      </c>
      <c r="EZ134" s="112">
        <v>3</v>
      </c>
      <c r="FA134" s="112">
        <v>4</v>
      </c>
      <c r="FB134" s="112">
        <v>7</v>
      </c>
      <c r="FC134" s="112">
        <v>0</v>
      </c>
      <c r="FD134" s="112">
        <v>1</v>
      </c>
      <c r="FE134" s="112">
        <v>4</v>
      </c>
      <c r="FF134" s="112">
        <v>3</v>
      </c>
      <c r="FG134" s="112">
        <v>1</v>
      </c>
      <c r="FH134" s="112">
        <v>0</v>
      </c>
      <c r="FI134" s="112">
        <v>0</v>
      </c>
      <c r="FJ134" s="112">
        <v>1</v>
      </c>
      <c r="FK134" s="112">
        <v>0</v>
      </c>
      <c r="FL134" s="112">
        <v>0</v>
      </c>
      <c r="FM134" s="112">
        <v>5</v>
      </c>
      <c r="FN134" s="112">
        <v>5</v>
      </c>
      <c r="FO134" s="112">
        <v>10</v>
      </c>
      <c r="FP134" s="112">
        <v>0</v>
      </c>
      <c r="FQ134" s="112">
        <v>0</v>
      </c>
      <c r="FR134" s="112">
        <v>1</v>
      </c>
      <c r="FS134" s="112">
        <v>1</v>
      </c>
      <c r="FT134" s="112">
        <v>9</v>
      </c>
      <c r="FU134" s="112">
        <v>6</v>
      </c>
      <c r="FV134" s="112">
        <v>2</v>
      </c>
      <c r="FW134" s="112">
        <v>1</v>
      </c>
      <c r="FX134" s="112">
        <v>2</v>
      </c>
      <c r="FY134" s="112">
        <v>1</v>
      </c>
      <c r="FZ134" s="112">
        <v>0</v>
      </c>
      <c r="GA134" s="112">
        <v>0</v>
      </c>
      <c r="GB134" s="112">
        <v>9</v>
      </c>
      <c r="GC134" s="112">
        <v>14</v>
      </c>
      <c r="GD134" s="112">
        <v>23</v>
      </c>
      <c r="GE134" s="112">
        <v>13</v>
      </c>
      <c r="GF134" s="112">
        <v>18</v>
      </c>
      <c r="GG134" s="112">
        <v>50</v>
      </c>
      <c r="GH134" s="112">
        <v>68</v>
      </c>
      <c r="GI134" s="112">
        <v>58</v>
      </c>
      <c r="GJ134" s="112">
        <v>28</v>
      </c>
      <c r="GK134" s="112">
        <v>18</v>
      </c>
      <c r="GL134" s="112">
        <v>14</v>
      </c>
      <c r="GM134" s="112">
        <v>6</v>
      </c>
      <c r="GN134" s="112">
        <v>2</v>
      </c>
      <c r="GO134" s="112">
        <v>1</v>
      </c>
      <c r="GP134" s="112">
        <v>0</v>
      </c>
      <c r="GQ134" s="112">
        <v>130</v>
      </c>
      <c r="GR134" s="112">
        <v>146</v>
      </c>
      <c r="GS134" s="112">
        <v>276</v>
      </c>
      <c r="GT134" s="112">
        <v>0</v>
      </c>
      <c r="GU134" s="112">
        <v>0</v>
      </c>
      <c r="GV134" s="112">
        <v>0</v>
      </c>
      <c r="GW134" s="112">
        <v>2</v>
      </c>
      <c r="GX134" s="112">
        <v>1</v>
      </c>
      <c r="GY134" s="112">
        <v>1</v>
      </c>
      <c r="GZ134" s="112">
        <v>2</v>
      </c>
      <c r="HA134" s="112">
        <v>1</v>
      </c>
      <c r="HB134" s="112">
        <v>1</v>
      </c>
      <c r="HC134" s="112">
        <v>1</v>
      </c>
      <c r="HD134" s="112">
        <v>0</v>
      </c>
      <c r="HE134" s="112">
        <v>0</v>
      </c>
      <c r="HF134" s="112">
        <v>5</v>
      </c>
      <c r="HG134" s="112">
        <v>4</v>
      </c>
      <c r="HH134" s="112">
        <v>9</v>
      </c>
      <c r="HI134" s="112">
        <v>0</v>
      </c>
      <c r="HJ134" s="112">
        <v>0</v>
      </c>
      <c r="HK134" s="112">
        <v>7</v>
      </c>
      <c r="HL134" s="112">
        <v>8</v>
      </c>
      <c r="HM134" s="112">
        <v>6</v>
      </c>
      <c r="HN134" s="112">
        <v>8</v>
      </c>
      <c r="HO134" s="112">
        <v>5</v>
      </c>
      <c r="HP134" s="112">
        <v>6</v>
      </c>
      <c r="HQ134" s="112">
        <v>1</v>
      </c>
      <c r="HR134" s="112">
        <v>1</v>
      </c>
      <c r="HS134" s="112">
        <v>0</v>
      </c>
      <c r="HT134" s="112">
        <v>0</v>
      </c>
      <c r="HU134" s="112">
        <v>23</v>
      </c>
      <c r="HV134" s="112">
        <v>19</v>
      </c>
      <c r="HW134" s="112">
        <v>42</v>
      </c>
      <c r="HX134" s="112">
        <v>13</v>
      </c>
      <c r="HY134" s="112">
        <v>14</v>
      </c>
      <c r="HZ134" s="112">
        <v>15</v>
      </c>
      <c r="IA134" s="112">
        <v>30</v>
      </c>
      <c r="IB134" s="112">
        <v>28</v>
      </c>
      <c r="IC134" s="112">
        <v>32</v>
      </c>
      <c r="ID134" s="112">
        <v>14</v>
      </c>
      <c r="IE134" s="112">
        <v>18</v>
      </c>
      <c r="IF134" s="112">
        <v>5</v>
      </c>
      <c r="IG134" s="112">
        <v>4</v>
      </c>
      <c r="IH134" s="112">
        <v>1</v>
      </c>
      <c r="II134" s="112">
        <v>0</v>
      </c>
      <c r="IJ134" s="112">
        <v>98</v>
      </c>
      <c r="IK134" s="112">
        <v>76</v>
      </c>
      <c r="IL134" s="112">
        <v>174</v>
      </c>
      <c r="IM134" s="112">
        <v>0</v>
      </c>
      <c r="IN134" s="112">
        <v>1</v>
      </c>
      <c r="IO134" s="112">
        <v>2</v>
      </c>
      <c r="IP134" s="112">
        <v>1</v>
      </c>
      <c r="IQ134" s="112">
        <v>0</v>
      </c>
      <c r="IR134" s="112">
        <v>0</v>
      </c>
      <c r="IS134" s="112">
        <v>0</v>
      </c>
      <c r="IT134" s="112">
        <v>0</v>
      </c>
      <c r="IU134" s="112">
        <v>11</v>
      </c>
      <c r="IV134" s="112">
        <v>8</v>
      </c>
      <c r="IW134" s="112">
        <v>6</v>
      </c>
      <c r="IX134" s="112">
        <v>6</v>
      </c>
      <c r="IY134" s="112">
        <v>23</v>
      </c>
      <c r="IZ134" s="112">
        <v>0</v>
      </c>
      <c r="JA134" s="112">
        <v>2</v>
      </c>
      <c r="JB134" s="112">
        <v>0</v>
      </c>
      <c r="JC134" s="112">
        <v>3</v>
      </c>
      <c r="JD134" s="112">
        <v>4</v>
      </c>
      <c r="JE134" s="112">
        <v>3</v>
      </c>
      <c r="JF134" s="112">
        <v>4</v>
      </c>
      <c r="JG134" s="112">
        <v>11</v>
      </c>
      <c r="JH134" s="112">
        <v>138</v>
      </c>
      <c r="JI134" s="112">
        <v>112</v>
      </c>
      <c r="JJ134" s="112">
        <v>124</v>
      </c>
      <c r="JK134" s="112">
        <v>126</v>
      </c>
      <c r="JL134" s="112">
        <v>277</v>
      </c>
      <c r="JM134" s="112">
        <v>0</v>
      </c>
      <c r="JN134" s="112">
        <v>0</v>
      </c>
      <c r="JO134" s="112">
        <v>1</v>
      </c>
      <c r="JP134" s="112">
        <v>2</v>
      </c>
      <c r="JQ134" s="112">
        <v>0</v>
      </c>
      <c r="JR134" s="112">
        <v>0</v>
      </c>
      <c r="JS134" s="112">
        <v>1</v>
      </c>
      <c r="JT134" s="112">
        <v>1</v>
      </c>
      <c r="JU134" s="112">
        <v>3</v>
      </c>
      <c r="JV134" s="112">
        <v>2</v>
      </c>
      <c r="JW134" s="112">
        <v>2</v>
      </c>
      <c r="JX134" s="112">
        <v>4</v>
      </c>
      <c r="JY134" s="112">
        <v>16</v>
      </c>
      <c r="JZ134" s="112">
        <v>0</v>
      </c>
      <c r="KA134" s="112">
        <v>0</v>
      </c>
      <c r="KB134" s="112">
        <v>0</v>
      </c>
      <c r="KC134" s="112">
        <v>0</v>
      </c>
      <c r="KD134" s="112">
        <v>0</v>
      </c>
      <c r="KE134" s="112">
        <v>0</v>
      </c>
      <c r="KF134" s="112">
        <v>1</v>
      </c>
      <c r="KG134" s="112">
        <v>0</v>
      </c>
      <c r="KH134" s="112">
        <v>21</v>
      </c>
      <c r="KI134" s="112">
        <v>20</v>
      </c>
      <c r="KJ134" s="112">
        <v>22</v>
      </c>
      <c r="KK134" s="112">
        <v>17</v>
      </c>
      <c r="KL134" s="112">
        <v>42</v>
      </c>
      <c r="KM134" s="112">
        <v>0</v>
      </c>
      <c r="KN134" s="112">
        <v>0</v>
      </c>
      <c r="KO134" s="112">
        <v>0</v>
      </c>
      <c r="KP134" s="112">
        <v>0</v>
      </c>
      <c r="KQ134" s="112">
        <v>0</v>
      </c>
      <c r="KR134" s="112">
        <v>0</v>
      </c>
      <c r="KS134" s="112">
        <v>0</v>
      </c>
      <c r="KT134" s="112">
        <v>0</v>
      </c>
      <c r="KU134" s="112">
        <v>0</v>
      </c>
      <c r="KV134" s="112">
        <v>0</v>
      </c>
      <c r="KW134" s="112">
        <v>0</v>
      </c>
      <c r="KX134" s="112">
        <v>0</v>
      </c>
      <c r="KY134" s="112">
        <v>0</v>
      </c>
      <c r="KZ134" s="112">
        <v>0</v>
      </c>
      <c r="LA134" s="112">
        <v>0</v>
      </c>
      <c r="LB134" s="112">
        <v>0</v>
      </c>
      <c r="LC134" s="112">
        <v>3</v>
      </c>
      <c r="LD134" s="112">
        <v>3</v>
      </c>
    </row>
    <row r="135" spans="1:316">
      <c r="A135" s="1" t="s">
        <v>5</v>
      </c>
      <c r="B135" s="112">
        <v>13</v>
      </c>
      <c r="O135" s="112">
        <v>48</v>
      </c>
      <c r="P135" s="112">
        <v>21</v>
      </c>
      <c r="Q135" s="112">
        <v>5</v>
      </c>
      <c r="R135" s="112">
        <v>4</v>
      </c>
      <c r="S135" s="112">
        <v>14</v>
      </c>
      <c r="T135" s="112">
        <v>10</v>
      </c>
      <c r="U135" s="112">
        <v>1</v>
      </c>
      <c r="V135" s="112">
        <v>3</v>
      </c>
      <c r="W135" s="112">
        <v>18</v>
      </c>
      <c r="X135" s="112">
        <v>13</v>
      </c>
      <c r="Y135" s="112">
        <v>8</v>
      </c>
      <c r="Z135" s="112">
        <v>11</v>
      </c>
      <c r="AA135" s="112">
        <v>89</v>
      </c>
      <c r="AB135" s="112">
        <v>63</v>
      </c>
      <c r="AC135" s="112">
        <v>156</v>
      </c>
      <c r="AD135" s="112">
        <v>902</v>
      </c>
      <c r="AE135" s="112">
        <v>582</v>
      </c>
      <c r="AF135" s="112">
        <v>7</v>
      </c>
      <c r="AG135" s="112">
        <v>5</v>
      </c>
      <c r="AH135" s="112">
        <v>24</v>
      </c>
      <c r="AI135" s="112">
        <v>41</v>
      </c>
      <c r="AJ135" s="112">
        <v>933</v>
      </c>
      <c r="AK135" s="112">
        <v>628</v>
      </c>
      <c r="AL135" s="112">
        <v>1561</v>
      </c>
      <c r="AM135" s="112">
        <v>105</v>
      </c>
      <c r="AN135" s="112">
        <v>140</v>
      </c>
      <c r="AO135" s="112">
        <v>245</v>
      </c>
      <c r="AP135" s="112">
        <v>10295</v>
      </c>
      <c r="AQ135" s="112">
        <v>60</v>
      </c>
      <c r="AR135" s="112">
        <v>35</v>
      </c>
      <c r="AS135" s="112">
        <v>0</v>
      </c>
      <c r="AT135" s="112">
        <v>0</v>
      </c>
      <c r="AU135" s="112">
        <v>0</v>
      </c>
      <c r="AV135" s="112">
        <v>0</v>
      </c>
      <c r="AW135" s="112">
        <v>1</v>
      </c>
      <c r="AX135" s="112">
        <v>0</v>
      </c>
      <c r="AY135" s="112">
        <v>0</v>
      </c>
      <c r="AZ135" s="112">
        <v>0</v>
      </c>
      <c r="BA135" s="112">
        <v>0</v>
      </c>
      <c r="BB135" s="112">
        <v>0</v>
      </c>
      <c r="BC135" s="112">
        <v>0</v>
      </c>
      <c r="BD135" s="112">
        <v>0</v>
      </c>
      <c r="BE135" s="112">
        <v>0</v>
      </c>
      <c r="BF135" s="112">
        <v>0</v>
      </c>
      <c r="BG135" s="112">
        <v>0</v>
      </c>
      <c r="BH135" s="112">
        <v>0</v>
      </c>
      <c r="BI135" s="112">
        <v>0</v>
      </c>
      <c r="BJ135" s="112">
        <v>0</v>
      </c>
      <c r="BK135" s="112">
        <v>0</v>
      </c>
      <c r="BL135" s="112">
        <v>0</v>
      </c>
      <c r="BM135" s="112">
        <v>0</v>
      </c>
      <c r="BN135" s="112">
        <v>0</v>
      </c>
      <c r="BO135" s="112">
        <v>0</v>
      </c>
      <c r="BP135" s="112">
        <v>0</v>
      </c>
      <c r="BQ135" s="112">
        <v>61</v>
      </c>
      <c r="BR135" s="112">
        <v>35</v>
      </c>
      <c r="BS135" s="112">
        <v>96</v>
      </c>
      <c r="BT135" s="112">
        <v>192</v>
      </c>
      <c r="BU135" s="112">
        <v>108</v>
      </c>
      <c r="BV135" s="112">
        <v>0</v>
      </c>
      <c r="BW135" s="112">
        <v>0</v>
      </c>
      <c r="BX135" s="112">
        <v>0</v>
      </c>
      <c r="BY135" s="112">
        <v>1</v>
      </c>
      <c r="BZ135" s="112">
        <v>0</v>
      </c>
      <c r="CA135" s="112">
        <v>0</v>
      </c>
      <c r="CB135" s="112">
        <v>0</v>
      </c>
      <c r="CC135" s="112">
        <v>0</v>
      </c>
      <c r="CD135" s="112">
        <v>0</v>
      </c>
      <c r="CE135" s="112">
        <v>0</v>
      </c>
      <c r="CF135" s="112">
        <v>0</v>
      </c>
      <c r="CG135" s="112">
        <v>1</v>
      </c>
      <c r="CH135" s="112">
        <v>0</v>
      </c>
      <c r="CI135" s="112">
        <v>0</v>
      </c>
      <c r="CJ135" s="112">
        <v>1</v>
      </c>
      <c r="CK135" s="112">
        <v>0</v>
      </c>
      <c r="CL135" s="112">
        <v>0</v>
      </c>
      <c r="CM135" s="112">
        <v>0</v>
      </c>
      <c r="CN135" s="112">
        <v>0</v>
      </c>
      <c r="CO135" s="112">
        <v>2</v>
      </c>
      <c r="CP135" s="112">
        <v>0</v>
      </c>
      <c r="CQ135" s="112">
        <v>0</v>
      </c>
      <c r="CR135" s="112">
        <v>552</v>
      </c>
      <c r="CS135" s="112">
        <v>373</v>
      </c>
      <c r="CT135" s="112">
        <v>745</v>
      </c>
      <c r="CU135" s="112">
        <v>484</v>
      </c>
      <c r="CV135" s="112">
        <v>1230</v>
      </c>
      <c r="CW135" s="112">
        <v>18</v>
      </c>
      <c r="CX135" s="112">
        <v>16</v>
      </c>
      <c r="CY135" s="112">
        <v>0</v>
      </c>
      <c r="CZ135" s="112">
        <v>0</v>
      </c>
      <c r="DA135" s="112">
        <v>0</v>
      </c>
      <c r="DB135" s="112">
        <v>0</v>
      </c>
      <c r="DC135" s="112">
        <v>0</v>
      </c>
      <c r="DD135" s="112">
        <v>0</v>
      </c>
      <c r="DE135" s="112">
        <v>0</v>
      </c>
      <c r="DF135" s="112">
        <v>0</v>
      </c>
      <c r="DG135" s="112">
        <v>0</v>
      </c>
      <c r="DH135" s="112">
        <v>0</v>
      </c>
      <c r="DI135" s="112">
        <v>0</v>
      </c>
      <c r="DJ135" s="112">
        <v>0</v>
      </c>
      <c r="DK135" s="112">
        <v>0</v>
      </c>
      <c r="DL135" s="112">
        <v>0</v>
      </c>
      <c r="DM135" s="112">
        <v>0</v>
      </c>
      <c r="DN135" s="112">
        <v>0</v>
      </c>
      <c r="DO135" s="112">
        <v>0</v>
      </c>
      <c r="DP135" s="112">
        <v>0</v>
      </c>
      <c r="DQ135" s="112">
        <v>0</v>
      </c>
      <c r="DR135" s="112">
        <v>0</v>
      </c>
      <c r="DS135" s="112">
        <v>0</v>
      </c>
      <c r="DT135" s="112">
        <v>0</v>
      </c>
      <c r="DU135" s="112">
        <v>0</v>
      </c>
      <c r="DV135" s="112">
        <v>0</v>
      </c>
      <c r="DW135" s="112">
        <v>18</v>
      </c>
      <c r="DX135" s="112">
        <v>16</v>
      </c>
      <c r="DY135" s="112">
        <v>34</v>
      </c>
      <c r="DZ135" s="112">
        <v>56</v>
      </c>
      <c r="EA135" s="112">
        <v>70</v>
      </c>
      <c r="EB135" s="112">
        <v>0</v>
      </c>
      <c r="EC135" s="112">
        <v>0</v>
      </c>
      <c r="ED135" s="112">
        <v>0</v>
      </c>
      <c r="EE135" s="112">
        <v>1</v>
      </c>
      <c r="EF135" s="112">
        <v>0</v>
      </c>
      <c r="EG135" s="112">
        <v>0</v>
      </c>
      <c r="EH135" s="112">
        <v>0</v>
      </c>
      <c r="EI135" s="112">
        <v>0</v>
      </c>
      <c r="EJ135" s="112">
        <v>0</v>
      </c>
      <c r="EK135" s="112">
        <v>0</v>
      </c>
      <c r="EL135" s="112">
        <v>0</v>
      </c>
      <c r="EM135" s="112">
        <v>1</v>
      </c>
      <c r="EN135" s="112">
        <v>0</v>
      </c>
      <c r="EO135" s="112">
        <v>0</v>
      </c>
      <c r="EP135" s="112">
        <v>0</v>
      </c>
      <c r="EQ135" s="112">
        <v>0</v>
      </c>
      <c r="ER135" s="112">
        <v>0</v>
      </c>
      <c r="ES135" s="112">
        <v>0</v>
      </c>
      <c r="ET135" s="112">
        <v>0</v>
      </c>
      <c r="EU135" s="112">
        <v>0</v>
      </c>
      <c r="EV135" s="112">
        <v>4</v>
      </c>
      <c r="EW135" s="112">
        <v>0</v>
      </c>
      <c r="EX135" s="112">
        <v>0</v>
      </c>
      <c r="EY135" s="112">
        <v>0</v>
      </c>
      <c r="EZ135" s="112">
        <v>60</v>
      </c>
      <c r="FA135" s="112">
        <v>72</v>
      </c>
      <c r="FB135" s="112">
        <v>132</v>
      </c>
      <c r="FC135" s="112">
        <v>0</v>
      </c>
      <c r="FD135" s="112">
        <v>1</v>
      </c>
      <c r="FE135" s="112">
        <v>0</v>
      </c>
      <c r="FF135" s="112">
        <v>1</v>
      </c>
      <c r="FG135" s="112">
        <v>0</v>
      </c>
      <c r="FH135" s="112">
        <v>0</v>
      </c>
      <c r="FI135" s="112">
        <v>4</v>
      </c>
      <c r="FJ135" s="112">
        <v>3</v>
      </c>
      <c r="FK135" s="112">
        <v>556</v>
      </c>
      <c r="FL135" s="112">
        <v>384</v>
      </c>
      <c r="FM135" s="112">
        <v>4</v>
      </c>
      <c r="FN135" s="112">
        <v>5</v>
      </c>
      <c r="FO135" s="112">
        <v>9</v>
      </c>
      <c r="FP135" s="112">
        <v>0</v>
      </c>
      <c r="FQ135" s="112">
        <v>1</v>
      </c>
      <c r="FR135" s="112">
        <v>6</v>
      </c>
      <c r="FS135" s="112">
        <v>3</v>
      </c>
      <c r="FT135" s="112">
        <v>7</v>
      </c>
      <c r="FU135" s="112">
        <v>7</v>
      </c>
      <c r="FV135" s="112">
        <v>14</v>
      </c>
      <c r="FW135" s="112">
        <v>4</v>
      </c>
      <c r="FX135" s="112">
        <v>24</v>
      </c>
      <c r="FY135" s="112">
        <v>16</v>
      </c>
      <c r="FZ135" s="112">
        <v>10</v>
      </c>
      <c r="GA135" s="112">
        <v>4</v>
      </c>
      <c r="GB135" s="112">
        <v>35</v>
      </c>
      <c r="GC135" s="112">
        <v>61</v>
      </c>
      <c r="GD135" s="112">
        <v>96</v>
      </c>
      <c r="GE135" s="112">
        <v>183</v>
      </c>
      <c r="GF135" s="112">
        <v>76</v>
      </c>
      <c r="GG135" s="112">
        <v>269</v>
      </c>
      <c r="GH135" s="112">
        <v>235</v>
      </c>
      <c r="GI135" s="112">
        <v>119</v>
      </c>
      <c r="GJ135" s="112">
        <v>80</v>
      </c>
      <c r="GK135" s="112">
        <v>67</v>
      </c>
      <c r="GL135" s="112">
        <v>30</v>
      </c>
      <c r="GM135" s="112">
        <v>45</v>
      </c>
      <c r="GN135" s="112">
        <v>16</v>
      </c>
      <c r="GO135" s="112">
        <v>4</v>
      </c>
      <c r="GP135" s="112">
        <v>0</v>
      </c>
      <c r="GQ135" s="112">
        <v>437</v>
      </c>
      <c r="GR135" s="112">
        <v>687</v>
      </c>
      <c r="GS135" s="112">
        <v>1124</v>
      </c>
      <c r="GT135" s="112">
        <v>1</v>
      </c>
      <c r="GU135" s="112">
        <v>0</v>
      </c>
      <c r="GV135" s="112">
        <v>0</v>
      </c>
      <c r="GW135" s="112">
        <v>2</v>
      </c>
      <c r="GX135" s="112">
        <v>8</v>
      </c>
      <c r="GY135" s="112">
        <v>5</v>
      </c>
      <c r="GZ135" s="112">
        <v>5</v>
      </c>
      <c r="HA135" s="112">
        <v>5</v>
      </c>
      <c r="HB135" s="112">
        <v>4</v>
      </c>
      <c r="HC135" s="112">
        <v>2</v>
      </c>
      <c r="HD135" s="112">
        <v>0</v>
      </c>
      <c r="HE135" s="112">
        <v>0</v>
      </c>
      <c r="HF135" s="112">
        <v>14</v>
      </c>
      <c r="HG135" s="112">
        <v>18</v>
      </c>
      <c r="HH135" s="112">
        <v>32</v>
      </c>
      <c r="HI135" s="112">
        <v>5</v>
      </c>
      <c r="HJ135" s="112">
        <v>4</v>
      </c>
      <c r="HK135" s="112">
        <v>24</v>
      </c>
      <c r="HL135" s="112">
        <v>15</v>
      </c>
      <c r="HM135" s="112">
        <v>21</v>
      </c>
      <c r="HN135" s="112">
        <v>16</v>
      </c>
      <c r="HO135" s="112">
        <v>16</v>
      </c>
      <c r="HP135" s="112">
        <v>10</v>
      </c>
      <c r="HQ135" s="112">
        <v>4</v>
      </c>
      <c r="HR135" s="112">
        <v>2</v>
      </c>
      <c r="HS135" s="112">
        <v>0</v>
      </c>
      <c r="HT135" s="112">
        <v>0</v>
      </c>
      <c r="HU135" s="112">
        <v>47</v>
      </c>
      <c r="HV135" s="112">
        <v>70</v>
      </c>
      <c r="HW135" s="112">
        <v>117</v>
      </c>
      <c r="HX135" s="112">
        <v>22</v>
      </c>
      <c r="HY135" s="112">
        <v>25</v>
      </c>
      <c r="HZ135" s="112">
        <v>23</v>
      </c>
      <c r="IA135" s="112">
        <v>28</v>
      </c>
      <c r="IB135" s="112">
        <v>10</v>
      </c>
      <c r="IC135" s="112">
        <v>21</v>
      </c>
      <c r="ID135" s="112">
        <v>12</v>
      </c>
      <c r="IE135" s="112">
        <v>14</v>
      </c>
      <c r="IF135" s="112">
        <v>17</v>
      </c>
      <c r="IG135" s="112">
        <v>14</v>
      </c>
      <c r="IH135" s="112">
        <v>3</v>
      </c>
      <c r="II135" s="112">
        <v>9</v>
      </c>
      <c r="IJ135" s="112">
        <v>111</v>
      </c>
      <c r="IK135" s="112">
        <v>87</v>
      </c>
      <c r="IL135" s="112">
        <v>198</v>
      </c>
      <c r="IM135" s="112">
        <v>9</v>
      </c>
      <c r="IN135" s="112">
        <v>4</v>
      </c>
      <c r="IO135" s="112">
        <v>2</v>
      </c>
      <c r="IP135" s="112">
        <v>2</v>
      </c>
      <c r="IQ135" s="112">
        <v>1</v>
      </c>
      <c r="IR135" s="112">
        <v>0</v>
      </c>
      <c r="IS135" s="112">
        <v>0</v>
      </c>
      <c r="IT135" s="112">
        <v>0</v>
      </c>
      <c r="IU135" s="112">
        <v>49</v>
      </c>
      <c r="IV135" s="112">
        <v>29</v>
      </c>
      <c r="IW135" s="112">
        <v>53</v>
      </c>
      <c r="IX135" s="112">
        <v>28</v>
      </c>
      <c r="IY135" s="112">
        <v>96</v>
      </c>
      <c r="IZ135" s="112">
        <v>27</v>
      </c>
      <c r="JA135" s="112">
        <v>14</v>
      </c>
      <c r="JB135" s="112">
        <v>12</v>
      </c>
      <c r="JC135" s="112">
        <v>8</v>
      </c>
      <c r="JD135" s="112">
        <v>0</v>
      </c>
      <c r="JE135" s="112">
        <v>0</v>
      </c>
      <c r="JF135" s="112">
        <v>0</v>
      </c>
      <c r="JG135" s="112">
        <v>0</v>
      </c>
      <c r="JH135" s="112">
        <v>665</v>
      </c>
      <c r="JI135" s="112">
        <v>430</v>
      </c>
      <c r="JJ135" s="112">
        <v>635</v>
      </c>
      <c r="JK135" s="112">
        <v>434</v>
      </c>
      <c r="JL135" s="112">
        <v>1156</v>
      </c>
      <c r="JM135" s="112">
        <v>4</v>
      </c>
      <c r="JN135" s="112">
        <v>6</v>
      </c>
      <c r="JO135" s="112">
        <v>3</v>
      </c>
      <c r="JP135" s="112">
        <v>1</v>
      </c>
      <c r="JQ135" s="112">
        <v>1</v>
      </c>
      <c r="JR135" s="112">
        <v>0</v>
      </c>
      <c r="JS135" s="112">
        <v>0</v>
      </c>
      <c r="JT135" s="112">
        <v>0</v>
      </c>
      <c r="JU135" s="112">
        <v>9</v>
      </c>
      <c r="JV135" s="112">
        <v>8</v>
      </c>
      <c r="JW135" s="112">
        <v>15</v>
      </c>
      <c r="JX135" s="112">
        <v>16</v>
      </c>
      <c r="JY135" s="112">
        <v>56</v>
      </c>
      <c r="JZ135" s="112">
        <v>15</v>
      </c>
      <c r="KA135" s="112">
        <v>10</v>
      </c>
      <c r="KB135" s="112">
        <v>3</v>
      </c>
      <c r="KC135" s="112">
        <v>3</v>
      </c>
      <c r="KD135" s="112">
        <v>1</v>
      </c>
      <c r="KE135" s="112">
        <v>3</v>
      </c>
      <c r="KF135" s="112">
        <v>0</v>
      </c>
      <c r="KG135" s="112">
        <v>0</v>
      </c>
      <c r="KH135" s="112">
        <v>47</v>
      </c>
      <c r="KI135" s="112">
        <v>61</v>
      </c>
      <c r="KJ135" s="112">
        <v>51</v>
      </c>
      <c r="KK135" s="112">
        <v>47</v>
      </c>
      <c r="KL135" s="112">
        <v>143</v>
      </c>
      <c r="KM135" s="112">
        <v>0</v>
      </c>
      <c r="KN135" s="112">
        <v>0</v>
      </c>
      <c r="KO135" s="112">
        <v>0</v>
      </c>
      <c r="KP135" s="112">
        <v>0</v>
      </c>
      <c r="KQ135" s="112">
        <v>0</v>
      </c>
      <c r="KR135" s="112">
        <v>0</v>
      </c>
      <c r="KS135" s="112">
        <v>0</v>
      </c>
      <c r="KT135" s="112">
        <v>0</v>
      </c>
      <c r="KU135" s="112">
        <v>0</v>
      </c>
      <c r="KV135" s="112">
        <v>0</v>
      </c>
      <c r="KW135" s="112">
        <v>0</v>
      </c>
      <c r="KX135" s="112">
        <v>0</v>
      </c>
      <c r="KY135" s="112">
        <v>0</v>
      </c>
      <c r="KZ135" s="112">
        <v>2</v>
      </c>
      <c r="LA135" s="112">
        <v>1</v>
      </c>
      <c r="LB135" s="112">
        <v>1</v>
      </c>
      <c r="LC135" s="112">
        <v>48</v>
      </c>
      <c r="LD135" s="112">
        <v>52</v>
      </c>
    </row>
    <row r="136" spans="1:316">
      <c r="A136" s="1" t="s">
        <v>6</v>
      </c>
      <c r="B136" s="112">
        <v>5</v>
      </c>
      <c r="O136" s="112">
        <v>2</v>
      </c>
      <c r="P136" s="112">
        <v>1</v>
      </c>
      <c r="Q136" s="112">
        <v>0</v>
      </c>
      <c r="R136" s="112">
        <v>2</v>
      </c>
      <c r="S136" s="112">
        <v>1</v>
      </c>
      <c r="T136" s="112">
        <v>2</v>
      </c>
      <c r="U136" s="112">
        <v>0</v>
      </c>
      <c r="V136" s="112">
        <v>2</v>
      </c>
      <c r="W136" s="112">
        <v>1</v>
      </c>
      <c r="X136" s="112">
        <v>0</v>
      </c>
      <c r="Y136" s="112">
        <v>1</v>
      </c>
      <c r="Z136" s="112">
        <v>2</v>
      </c>
      <c r="AA136" s="112">
        <v>4</v>
      </c>
      <c r="AB136" s="112">
        <v>7</v>
      </c>
      <c r="AC136" s="112">
        <v>14</v>
      </c>
      <c r="AD136" s="112">
        <v>32</v>
      </c>
      <c r="AE136" s="112">
        <v>66</v>
      </c>
      <c r="AF136" s="112">
        <v>2</v>
      </c>
      <c r="AG136" s="112">
        <v>3</v>
      </c>
      <c r="AH136" s="112">
        <v>7</v>
      </c>
      <c r="AI136" s="112">
        <v>10</v>
      </c>
      <c r="AJ136" s="112">
        <v>41</v>
      </c>
      <c r="AK136" s="112">
        <v>79</v>
      </c>
      <c r="AL136" s="112">
        <v>120</v>
      </c>
      <c r="AM136" s="112">
        <v>9</v>
      </c>
      <c r="AN136" s="112">
        <v>50</v>
      </c>
      <c r="AO136" s="112">
        <v>59</v>
      </c>
      <c r="AP136" s="112">
        <v>2760</v>
      </c>
      <c r="AQ136" s="112">
        <v>7</v>
      </c>
      <c r="AR136" s="112">
        <v>10</v>
      </c>
      <c r="AS136" s="112">
        <v>0</v>
      </c>
      <c r="AT136" s="112">
        <v>0</v>
      </c>
      <c r="AU136" s="112">
        <v>0</v>
      </c>
      <c r="AV136" s="112">
        <v>0</v>
      </c>
      <c r="AW136" s="112">
        <v>0</v>
      </c>
      <c r="AX136" s="112">
        <v>0</v>
      </c>
      <c r="AY136" s="112">
        <v>0</v>
      </c>
      <c r="AZ136" s="112">
        <v>0</v>
      </c>
      <c r="BA136" s="112">
        <v>0</v>
      </c>
      <c r="BB136" s="112">
        <v>0</v>
      </c>
      <c r="BC136" s="112">
        <v>0</v>
      </c>
      <c r="BD136" s="112">
        <v>0</v>
      </c>
      <c r="BE136" s="112">
        <v>0</v>
      </c>
      <c r="BF136" s="112">
        <v>0</v>
      </c>
      <c r="BG136" s="112">
        <v>0</v>
      </c>
      <c r="BH136" s="112">
        <v>0</v>
      </c>
      <c r="BI136" s="112">
        <v>0</v>
      </c>
      <c r="BJ136" s="112">
        <v>0</v>
      </c>
      <c r="BK136" s="112">
        <v>0</v>
      </c>
      <c r="BL136" s="112">
        <v>0</v>
      </c>
      <c r="BM136" s="112">
        <v>0</v>
      </c>
      <c r="BN136" s="112">
        <v>0</v>
      </c>
      <c r="BO136" s="112">
        <v>4</v>
      </c>
      <c r="BP136" s="112">
        <v>4</v>
      </c>
      <c r="BQ136" s="112">
        <v>10</v>
      </c>
      <c r="BR136" s="112">
        <v>11</v>
      </c>
      <c r="BS136" s="112">
        <v>25</v>
      </c>
      <c r="BT136" s="112">
        <v>6</v>
      </c>
      <c r="BU136" s="112">
        <v>13</v>
      </c>
      <c r="BV136" s="112">
        <v>0</v>
      </c>
      <c r="BW136" s="112">
        <v>0</v>
      </c>
      <c r="BX136" s="112">
        <v>0</v>
      </c>
      <c r="BY136" s="112">
        <v>0</v>
      </c>
      <c r="BZ136" s="112">
        <v>0</v>
      </c>
      <c r="CA136" s="112">
        <v>0</v>
      </c>
      <c r="CB136" s="112">
        <v>0</v>
      </c>
      <c r="CC136" s="112">
        <v>0</v>
      </c>
      <c r="CD136" s="112">
        <v>0</v>
      </c>
      <c r="CE136" s="112">
        <v>0</v>
      </c>
      <c r="CF136" s="112">
        <v>0</v>
      </c>
      <c r="CG136" s="112">
        <v>0</v>
      </c>
      <c r="CH136" s="112">
        <v>0</v>
      </c>
      <c r="CI136" s="112">
        <v>0</v>
      </c>
      <c r="CJ136" s="112">
        <v>0</v>
      </c>
      <c r="CK136" s="112">
        <v>0</v>
      </c>
      <c r="CL136" s="112">
        <v>0</v>
      </c>
      <c r="CM136" s="112">
        <v>0</v>
      </c>
      <c r="CN136" s="112">
        <v>0</v>
      </c>
      <c r="CO136" s="112">
        <v>1</v>
      </c>
      <c r="CP136" s="112">
        <v>0</v>
      </c>
      <c r="CQ136" s="112">
        <v>0</v>
      </c>
      <c r="CR136" s="112">
        <v>5</v>
      </c>
      <c r="CS136" s="112">
        <v>5</v>
      </c>
      <c r="CT136" s="112">
        <v>10</v>
      </c>
      <c r="CU136" s="112">
        <v>18</v>
      </c>
      <c r="CV136" s="112">
        <v>30</v>
      </c>
      <c r="CW136" s="112">
        <v>2</v>
      </c>
      <c r="CX136" s="112">
        <v>3</v>
      </c>
      <c r="CY136" s="112">
        <v>0</v>
      </c>
      <c r="CZ136" s="112">
        <v>0</v>
      </c>
      <c r="DA136" s="112">
        <v>0</v>
      </c>
      <c r="DB136" s="112">
        <v>0</v>
      </c>
      <c r="DC136" s="112">
        <v>0</v>
      </c>
      <c r="DD136" s="112">
        <v>0</v>
      </c>
      <c r="DE136" s="112">
        <v>0</v>
      </c>
      <c r="DF136" s="112">
        <v>0</v>
      </c>
      <c r="DG136" s="112">
        <v>0</v>
      </c>
      <c r="DH136" s="112">
        <v>0</v>
      </c>
      <c r="DI136" s="112">
        <v>0</v>
      </c>
      <c r="DJ136" s="112">
        <v>0</v>
      </c>
      <c r="DK136" s="112">
        <v>0</v>
      </c>
      <c r="DL136" s="112">
        <v>0</v>
      </c>
      <c r="DM136" s="112">
        <v>0</v>
      </c>
      <c r="DN136" s="112">
        <v>0</v>
      </c>
      <c r="DO136" s="112">
        <v>0</v>
      </c>
      <c r="DP136" s="112">
        <v>0</v>
      </c>
      <c r="DQ136" s="112">
        <v>0</v>
      </c>
      <c r="DR136" s="112">
        <v>0</v>
      </c>
      <c r="DS136" s="112">
        <v>0</v>
      </c>
      <c r="DT136" s="112">
        <v>0</v>
      </c>
      <c r="DU136" s="112">
        <v>1</v>
      </c>
      <c r="DV136" s="112">
        <v>3</v>
      </c>
      <c r="DW136" s="112">
        <v>3</v>
      </c>
      <c r="DX136" s="112">
        <v>5</v>
      </c>
      <c r="DY136" s="112">
        <v>9</v>
      </c>
      <c r="DZ136" s="112">
        <v>1</v>
      </c>
      <c r="EA136" s="112">
        <v>6</v>
      </c>
      <c r="EB136" s="112">
        <v>0</v>
      </c>
      <c r="EC136" s="112">
        <v>0</v>
      </c>
      <c r="ED136" s="112">
        <v>0</v>
      </c>
      <c r="EE136" s="112">
        <v>0</v>
      </c>
      <c r="EF136" s="112">
        <v>0</v>
      </c>
      <c r="EG136" s="112">
        <v>0</v>
      </c>
      <c r="EH136" s="112">
        <v>0</v>
      </c>
      <c r="EI136" s="112">
        <v>0</v>
      </c>
      <c r="EJ136" s="112">
        <v>0</v>
      </c>
      <c r="EK136" s="112">
        <v>0</v>
      </c>
      <c r="EL136" s="112">
        <v>0</v>
      </c>
      <c r="EM136" s="112">
        <v>0</v>
      </c>
      <c r="EN136" s="112">
        <v>0</v>
      </c>
      <c r="EO136" s="112">
        <v>0</v>
      </c>
      <c r="EP136" s="112">
        <v>0</v>
      </c>
      <c r="EQ136" s="112">
        <v>0</v>
      </c>
      <c r="ER136" s="112">
        <v>0</v>
      </c>
      <c r="ES136" s="112">
        <v>0</v>
      </c>
      <c r="ET136" s="112">
        <v>0</v>
      </c>
      <c r="EU136" s="112">
        <v>0</v>
      </c>
      <c r="EV136" s="112">
        <v>0</v>
      </c>
      <c r="EW136" s="112">
        <v>0</v>
      </c>
      <c r="EX136" s="112">
        <v>1</v>
      </c>
      <c r="EY136" s="112">
        <v>0</v>
      </c>
      <c r="EZ136" s="112">
        <v>2</v>
      </c>
      <c r="FA136" s="112">
        <v>6</v>
      </c>
      <c r="FB136" s="112">
        <v>8</v>
      </c>
      <c r="FC136" s="112">
        <v>0</v>
      </c>
      <c r="FD136" s="112">
        <v>0</v>
      </c>
      <c r="FE136" s="112">
        <v>0</v>
      </c>
      <c r="FF136" s="112">
        <v>0</v>
      </c>
      <c r="FG136" s="112">
        <v>0</v>
      </c>
      <c r="FH136" s="112">
        <v>0</v>
      </c>
      <c r="FI136" s="112">
        <v>0</v>
      </c>
      <c r="FJ136" s="112">
        <v>0</v>
      </c>
      <c r="FK136" s="112">
        <v>44</v>
      </c>
      <c r="FL136" s="112">
        <v>80</v>
      </c>
      <c r="FM136" s="112">
        <v>0</v>
      </c>
      <c r="FN136" s="112">
        <v>0</v>
      </c>
      <c r="FO136" s="112">
        <v>0</v>
      </c>
      <c r="FP136" s="112">
        <v>0</v>
      </c>
      <c r="FQ136" s="112">
        <v>0</v>
      </c>
      <c r="FR136" s="112">
        <v>0</v>
      </c>
      <c r="FS136" s="112">
        <v>0</v>
      </c>
      <c r="FT136" s="112">
        <v>4</v>
      </c>
      <c r="FU136" s="112">
        <v>6</v>
      </c>
      <c r="FV136" s="112">
        <v>1</v>
      </c>
      <c r="FW136" s="112">
        <v>4</v>
      </c>
      <c r="FX136" s="112">
        <v>5</v>
      </c>
      <c r="FY136" s="112">
        <v>3</v>
      </c>
      <c r="FZ136" s="112">
        <v>1</v>
      </c>
      <c r="GA136" s="112">
        <v>1</v>
      </c>
      <c r="GB136" s="112">
        <v>14</v>
      </c>
      <c r="GC136" s="112">
        <v>11</v>
      </c>
      <c r="GD136" s="112">
        <v>25</v>
      </c>
      <c r="GE136" s="112">
        <v>2</v>
      </c>
      <c r="GF136" s="112">
        <v>4</v>
      </c>
      <c r="GG136" s="112">
        <v>2</v>
      </c>
      <c r="GH136" s="112">
        <v>6</v>
      </c>
      <c r="GI136" s="112">
        <v>5</v>
      </c>
      <c r="GJ136" s="112">
        <v>6</v>
      </c>
      <c r="GK136" s="112">
        <v>1</v>
      </c>
      <c r="GL136" s="112">
        <v>6</v>
      </c>
      <c r="GM136" s="112">
        <v>1</v>
      </c>
      <c r="GN136" s="112">
        <v>2</v>
      </c>
      <c r="GO136" s="112">
        <v>0</v>
      </c>
      <c r="GP136" s="112">
        <v>0</v>
      </c>
      <c r="GQ136" s="112">
        <v>24</v>
      </c>
      <c r="GR136" s="112">
        <v>11</v>
      </c>
      <c r="GS136" s="112">
        <v>35</v>
      </c>
      <c r="GT136" s="112">
        <v>0</v>
      </c>
      <c r="GU136" s="112">
        <v>0</v>
      </c>
      <c r="GV136" s="112">
        <v>0</v>
      </c>
      <c r="GW136" s="112">
        <v>1</v>
      </c>
      <c r="GX136" s="112">
        <v>2</v>
      </c>
      <c r="GY136" s="112">
        <v>1</v>
      </c>
      <c r="GZ136" s="112">
        <v>2</v>
      </c>
      <c r="HA136" s="112">
        <v>1</v>
      </c>
      <c r="HB136" s="112">
        <v>0</v>
      </c>
      <c r="HC136" s="112">
        <v>2</v>
      </c>
      <c r="HD136" s="112">
        <v>0</v>
      </c>
      <c r="HE136" s="112">
        <v>1</v>
      </c>
      <c r="HF136" s="112">
        <v>6</v>
      </c>
      <c r="HG136" s="112">
        <v>4</v>
      </c>
      <c r="HH136" s="112">
        <v>10</v>
      </c>
      <c r="HI136" s="112">
        <v>0</v>
      </c>
      <c r="HJ136" s="112">
        <v>1</v>
      </c>
      <c r="HK136" s="112">
        <v>1</v>
      </c>
      <c r="HL136" s="112">
        <v>0</v>
      </c>
      <c r="HM136" s="112">
        <v>3</v>
      </c>
      <c r="HN136" s="112">
        <v>3</v>
      </c>
      <c r="HO136" s="112">
        <v>1</v>
      </c>
      <c r="HP136" s="112">
        <v>4</v>
      </c>
      <c r="HQ136" s="112">
        <v>0</v>
      </c>
      <c r="HR136" s="112">
        <v>0</v>
      </c>
      <c r="HS136" s="112">
        <v>0</v>
      </c>
      <c r="HT136" s="112">
        <v>0</v>
      </c>
      <c r="HU136" s="112">
        <v>8</v>
      </c>
      <c r="HV136" s="112">
        <v>5</v>
      </c>
      <c r="HW136" s="112">
        <v>13</v>
      </c>
      <c r="HX136" s="112">
        <v>5</v>
      </c>
      <c r="HY136" s="112">
        <v>20</v>
      </c>
      <c r="HZ136" s="112">
        <v>1</v>
      </c>
      <c r="IA136" s="112">
        <v>5</v>
      </c>
      <c r="IB136" s="112">
        <v>0</v>
      </c>
      <c r="IC136" s="112">
        <v>12</v>
      </c>
      <c r="ID136" s="112">
        <v>1</v>
      </c>
      <c r="IE136" s="112">
        <v>5</v>
      </c>
      <c r="IF136" s="112">
        <v>0</v>
      </c>
      <c r="IG136" s="112">
        <v>3</v>
      </c>
      <c r="IH136" s="112">
        <v>0</v>
      </c>
      <c r="II136" s="112">
        <v>0</v>
      </c>
      <c r="IJ136" s="112">
        <v>45</v>
      </c>
      <c r="IK136" s="112">
        <v>7</v>
      </c>
      <c r="IL136" s="112">
        <v>52</v>
      </c>
      <c r="IM136" s="112">
        <v>0</v>
      </c>
      <c r="IN136" s="112">
        <v>0</v>
      </c>
      <c r="IO136" s="112">
        <v>0</v>
      </c>
      <c r="IP136" s="112">
        <v>0</v>
      </c>
      <c r="IQ136" s="112">
        <v>0</v>
      </c>
      <c r="IR136" s="112">
        <v>0</v>
      </c>
      <c r="IS136" s="112">
        <v>0</v>
      </c>
      <c r="IT136" s="112">
        <v>0</v>
      </c>
      <c r="IU136" s="112">
        <v>11</v>
      </c>
      <c r="IV136" s="112">
        <v>14</v>
      </c>
      <c r="IW136" s="112">
        <v>8</v>
      </c>
      <c r="IX136" s="112">
        <v>8</v>
      </c>
      <c r="IY136" s="112">
        <v>25</v>
      </c>
      <c r="IZ136" s="112">
        <v>0</v>
      </c>
      <c r="JA136" s="112">
        <v>0</v>
      </c>
      <c r="JB136" s="112">
        <v>0</v>
      </c>
      <c r="JC136" s="112">
        <v>0</v>
      </c>
      <c r="JD136" s="112">
        <v>0</v>
      </c>
      <c r="JE136" s="112">
        <v>0</v>
      </c>
      <c r="JF136" s="112">
        <v>0</v>
      </c>
      <c r="JG136" s="112">
        <v>0</v>
      </c>
      <c r="JH136" s="112">
        <v>11</v>
      </c>
      <c r="JI136" s="112">
        <v>24</v>
      </c>
      <c r="JJ136" s="112">
        <v>9</v>
      </c>
      <c r="JK136" s="112">
        <v>23</v>
      </c>
      <c r="JL136" s="112">
        <v>35</v>
      </c>
      <c r="JM136" s="112">
        <v>0</v>
      </c>
      <c r="JN136" s="112">
        <v>0</v>
      </c>
      <c r="JO136" s="112">
        <v>0</v>
      </c>
      <c r="JP136" s="112">
        <v>0</v>
      </c>
      <c r="JQ136" s="112">
        <v>0</v>
      </c>
      <c r="JR136" s="112">
        <v>0</v>
      </c>
      <c r="JS136" s="112">
        <v>0</v>
      </c>
      <c r="JT136" s="112">
        <v>1</v>
      </c>
      <c r="JU136" s="112">
        <v>4</v>
      </c>
      <c r="JV136" s="112">
        <v>5</v>
      </c>
      <c r="JW136" s="112">
        <v>3</v>
      </c>
      <c r="JX136" s="112">
        <v>5</v>
      </c>
      <c r="JY136" s="112">
        <v>29</v>
      </c>
      <c r="JZ136" s="112">
        <v>0</v>
      </c>
      <c r="KA136" s="112">
        <v>0</v>
      </c>
      <c r="KB136" s="112">
        <v>0</v>
      </c>
      <c r="KC136" s="112">
        <v>0</v>
      </c>
      <c r="KD136" s="112">
        <v>0</v>
      </c>
      <c r="KE136" s="112">
        <v>0</v>
      </c>
      <c r="KF136" s="112">
        <v>0</v>
      </c>
      <c r="KG136" s="112">
        <v>2</v>
      </c>
      <c r="KH136" s="112">
        <v>6</v>
      </c>
      <c r="KI136" s="112">
        <v>6</v>
      </c>
      <c r="KJ136" s="112">
        <v>4</v>
      </c>
      <c r="KK136" s="112">
        <v>7</v>
      </c>
      <c r="KL136" s="112">
        <v>14</v>
      </c>
      <c r="KM136" s="112">
        <v>0</v>
      </c>
      <c r="KN136" s="112">
        <v>0</v>
      </c>
      <c r="KO136" s="112">
        <v>0</v>
      </c>
      <c r="KP136" s="112">
        <v>0</v>
      </c>
      <c r="KQ136" s="112">
        <v>0</v>
      </c>
      <c r="KR136" s="112">
        <v>0</v>
      </c>
      <c r="KS136" s="112">
        <v>0</v>
      </c>
      <c r="KT136" s="112">
        <v>0</v>
      </c>
      <c r="KU136" s="112">
        <v>0</v>
      </c>
      <c r="KV136" s="112">
        <v>0</v>
      </c>
      <c r="KW136" s="112">
        <v>0</v>
      </c>
      <c r="KX136" s="112">
        <v>0</v>
      </c>
      <c r="KY136" s="112">
        <v>0</v>
      </c>
      <c r="KZ136" s="112">
        <v>0</v>
      </c>
      <c r="LA136" s="112">
        <v>1</v>
      </c>
      <c r="LB136" s="112">
        <v>0</v>
      </c>
      <c r="LC136" s="112">
        <v>6</v>
      </c>
      <c r="LD136" s="112">
        <v>7</v>
      </c>
    </row>
    <row r="137" spans="1:316">
      <c r="A137" s="1" t="s">
        <v>7</v>
      </c>
      <c r="B137" s="112">
        <v>4</v>
      </c>
      <c r="O137" s="112">
        <v>1</v>
      </c>
      <c r="P137" s="112">
        <v>1</v>
      </c>
      <c r="Q137" s="112">
        <v>1</v>
      </c>
      <c r="R137" s="112">
        <v>5</v>
      </c>
      <c r="S137" s="112">
        <v>2</v>
      </c>
      <c r="T137" s="112">
        <v>5</v>
      </c>
      <c r="U137" s="112">
        <v>1</v>
      </c>
      <c r="V137" s="112">
        <v>2</v>
      </c>
      <c r="W137" s="112">
        <v>1</v>
      </c>
      <c r="X137" s="112">
        <v>2</v>
      </c>
      <c r="Y137" s="112">
        <v>3</v>
      </c>
      <c r="Z137" s="112">
        <v>1</v>
      </c>
      <c r="AA137" s="112">
        <v>9</v>
      </c>
      <c r="AB137" s="112">
        <v>16</v>
      </c>
      <c r="AC137" s="112">
        <v>25</v>
      </c>
      <c r="AD137" s="112">
        <v>53</v>
      </c>
      <c r="AE137" s="112">
        <v>62</v>
      </c>
      <c r="AF137" s="112">
        <v>0</v>
      </c>
      <c r="AG137" s="112">
        <v>0</v>
      </c>
      <c r="AH137" s="112">
        <v>3</v>
      </c>
      <c r="AI137" s="112">
        <v>0</v>
      </c>
      <c r="AJ137" s="112">
        <v>55</v>
      </c>
      <c r="AK137" s="112">
        <v>62</v>
      </c>
      <c r="AL137" s="112">
        <v>118</v>
      </c>
      <c r="AM137" s="112">
        <v>18</v>
      </c>
      <c r="AN137" s="112">
        <v>73</v>
      </c>
      <c r="AO137" s="112">
        <v>91</v>
      </c>
      <c r="AP137" s="112">
        <v>4947</v>
      </c>
      <c r="AQ137" s="112">
        <v>20</v>
      </c>
      <c r="AR137" s="112">
        <v>8</v>
      </c>
      <c r="AS137" s="112">
        <v>0</v>
      </c>
      <c r="AT137" s="112">
        <v>0</v>
      </c>
      <c r="AU137" s="112">
        <v>0</v>
      </c>
      <c r="AV137" s="112">
        <v>0</v>
      </c>
      <c r="AW137" s="112">
        <v>0</v>
      </c>
      <c r="AX137" s="112">
        <v>0</v>
      </c>
      <c r="AY137" s="112">
        <v>0</v>
      </c>
      <c r="AZ137" s="112">
        <v>0</v>
      </c>
      <c r="BA137" s="112">
        <v>0</v>
      </c>
      <c r="BB137" s="112">
        <v>0</v>
      </c>
      <c r="BC137" s="112">
        <v>0</v>
      </c>
      <c r="BD137" s="112">
        <v>0</v>
      </c>
      <c r="BE137" s="112">
        <v>0</v>
      </c>
      <c r="BF137" s="112">
        <v>0</v>
      </c>
      <c r="BG137" s="112">
        <v>0</v>
      </c>
      <c r="BH137" s="112">
        <v>0</v>
      </c>
      <c r="BI137" s="112">
        <v>0</v>
      </c>
      <c r="BJ137" s="112">
        <v>0</v>
      </c>
      <c r="BK137" s="112">
        <v>0</v>
      </c>
      <c r="BL137" s="112">
        <v>0</v>
      </c>
      <c r="BM137" s="112">
        <v>0</v>
      </c>
      <c r="BN137" s="112">
        <v>0</v>
      </c>
      <c r="BO137" s="112">
        <v>0</v>
      </c>
      <c r="BP137" s="112">
        <v>0</v>
      </c>
      <c r="BQ137" s="112">
        <v>9</v>
      </c>
      <c r="BR137" s="112">
        <v>2</v>
      </c>
      <c r="BS137" s="112">
        <v>28</v>
      </c>
      <c r="BT137" s="112">
        <v>4</v>
      </c>
      <c r="BU137" s="112">
        <v>11</v>
      </c>
      <c r="BV137" s="112">
        <v>0</v>
      </c>
      <c r="BW137" s="112">
        <v>0</v>
      </c>
      <c r="BX137" s="112">
        <v>0</v>
      </c>
      <c r="BY137" s="112">
        <v>0</v>
      </c>
      <c r="BZ137" s="112">
        <v>0</v>
      </c>
      <c r="CA137" s="112">
        <v>0</v>
      </c>
      <c r="CB137" s="112">
        <v>0</v>
      </c>
      <c r="CC137" s="112">
        <v>0</v>
      </c>
      <c r="CD137" s="112">
        <v>0</v>
      </c>
      <c r="CE137" s="112">
        <v>0</v>
      </c>
      <c r="CF137" s="112">
        <v>0</v>
      </c>
      <c r="CG137" s="112">
        <v>0</v>
      </c>
      <c r="CH137" s="112">
        <v>0</v>
      </c>
      <c r="CI137" s="112">
        <v>0</v>
      </c>
      <c r="CJ137" s="112">
        <v>0</v>
      </c>
      <c r="CK137" s="112">
        <v>0</v>
      </c>
      <c r="CL137" s="112">
        <v>0</v>
      </c>
      <c r="CM137" s="112">
        <v>0</v>
      </c>
      <c r="CN137" s="112">
        <v>0</v>
      </c>
      <c r="CO137" s="112">
        <v>0</v>
      </c>
      <c r="CP137" s="112">
        <v>0</v>
      </c>
      <c r="CQ137" s="112">
        <v>0</v>
      </c>
      <c r="CR137" s="112">
        <v>0</v>
      </c>
      <c r="CS137" s="112">
        <v>0</v>
      </c>
      <c r="CT137" s="112">
        <v>4</v>
      </c>
      <c r="CU137" s="112">
        <v>10</v>
      </c>
      <c r="CV137" s="112">
        <v>15</v>
      </c>
      <c r="CW137" s="112">
        <v>3</v>
      </c>
      <c r="CX137" s="112">
        <v>7</v>
      </c>
      <c r="CY137" s="112">
        <v>0</v>
      </c>
      <c r="CZ137" s="112">
        <v>0</v>
      </c>
      <c r="DA137" s="112">
        <v>0</v>
      </c>
      <c r="DB137" s="112">
        <v>0</v>
      </c>
      <c r="DC137" s="112">
        <v>0</v>
      </c>
      <c r="DD137" s="112">
        <v>0</v>
      </c>
      <c r="DE137" s="112">
        <v>0</v>
      </c>
      <c r="DF137" s="112">
        <v>0</v>
      </c>
      <c r="DG137" s="112">
        <v>0</v>
      </c>
      <c r="DH137" s="112">
        <v>0</v>
      </c>
      <c r="DI137" s="112">
        <v>0</v>
      </c>
      <c r="DJ137" s="112">
        <v>0</v>
      </c>
      <c r="DK137" s="112">
        <v>0</v>
      </c>
      <c r="DL137" s="112">
        <v>0</v>
      </c>
      <c r="DM137" s="112">
        <v>0</v>
      </c>
      <c r="DN137" s="112">
        <v>0</v>
      </c>
      <c r="DO137" s="112">
        <v>0</v>
      </c>
      <c r="DP137" s="112">
        <v>0</v>
      </c>
      <c r="DQ137" s="112">
        <v>0</v>
      </c>
      <c r="DR137" s="112">
        <v>0</v>
      </c>
      <c r="DS137" s="112">
        <v>0</v>
      </c>
      <c r="DT137" s="112">
        <v>0</v>
      </c>
      <c r="DU137" s="112">
        <v>0</v>
      </c>
      <c r="DV137" s="112">
        <v>0</v>
      </c>
      <c r="DW137" s="112">
        <v>2</v>
      </c>
      <c r="DX137" s="112">
        <v>2</v>
      </c>
      <c r="DY137" s="112">
        <v>10</v>
      </c>
      <c r="DZ137" s="112">
        <v>5</v>
      </c>
      <c r="EA137" s="112">
        <v>3</v>
      </c>
      <c r="EB137" s="112">
        <v>0</v>
      </c>
      <c r="EC137" s="112">
        <v>0</v>
      </c>
      <c r="ED137" s="112">
        <v>0</v>
      </c>
      <c r="EE137" s="112">
        <v>0</v>
      </c>
      <c r="EF137" s="112">
        <v>0</v>
      </c>
      <c r="EG137" s="112">
        <v>0</v>
      </c>
      <c r="EH137" s="112">
        <v>0</v>
      </c>
      <c r="EI137" s="112">
        <v>0</v>
      </c>
      <c r="EJ137" s="112">
        <v>0</v>
      </c>
      <c r="EK137" s="112">
        <v>0</v>
      </c>
      <c r="EL137" s="112">
        <v>0</v>
      </c>
      <c r="EM137" s="112">
        <v>0</v>
      </c>
      <c r="EN137" s="112">
        <v>0</v>
      </c>
      <c r="EO137" s="112">
        <v>0</v>
      </c>
      <c r="EP137" s="112">
        <v>0</v>
      </c>
      <c r="EQ137" s="112">
        <v>0</v>
      </c>
      <c r="ER137" s="112">
        <v>0</v>
      </c>
      <c r="ES137" s="112">
        <v>0</v>
      </c>
      <c r="ET137" s="112">
        <v>0</v>
      </c>
      <c r="EU137" s="112">
        <v>0</v>
      </c>
      <c r="EV137" s="112">
        <v>0</v>
      </c>
      <c r="EW137" s="112">
        <v>0</v>
      </c>
      <c r="EX137" s="112">
        <v>0</v>
      </c>
      <c r="EY137" s="112">
        <v>0</v>
      </c>
      <c r="EZ137" s="112">
        <v>5</v>
      </c>
      <c r="FA137" s="112">
        <v>2</v>
      </c>
      <c r="FB137" s="112">
        <v>8</v>
      </c>
      <c r="FC137" s="112">
        <v>1</v>
      </c>
      <c r="FD137" s="112">
        <v>0</v>
      </c>
      <c r="FE137" s="112">
        <v>0</v>
      </c>
      <c r="FF137" s="112">
        <v>0</v>
      </c>
      <c r="FG137" s="112">
        <v>0</v>
      </c>
      <c r="FH137" s="112">
        <v>0</v>
      </c>
      <c r="FI137" s="112">
        <v>0</v>
      </c>
      <c r="FJ137" s="112">
        <v>0</v>
      </c>
      <c r="FK137" s="112">
        <v>13</v>
      </c>
      <c r="FL137" s="112">
        <v>15</v>
      </c>
      <c r="FM137" s="112">
        <v>1</v>
      </c>
      <c r="FN137" s="112">
        <v>0</v>
      </c>
      <c r="FO137" s="112">
        <v>1</v>
      </c>
      <c r="FP137" s="112">
        <v>0</v>
      </c>
      <c r="FQ137" s="112">
        <v>0</v>
      </c>
      <c r="FR137" s="112">
        <v>0</v>
      </c>
      <c r="FS137" s="112">
        <v>0</v>
      </c>
      <c r="FT137" s="112">
        <v>1</v>
      </c>
      <c r="FU137" s="112">
        <v>2</v>
      </c>
      <c r="FV137" s="112">
        <v>4</v>
      </c>
      <c r="FW137" s="112">
        <v>2</v>
      </c>
      <c r="FX137" s="112">
        <v>7</v>
      </c>
      <c r="FY137" s="112">
        <v>4</v>
      </c>
      <c r="FZ137" s="112">
        <v>8</v>
      </c>
      <c r="GA137" s="112">
        <v>0</v>
      </c>
      <c r="GB137" s="112">
        <v>8</v>
      </c>
      <c r="GC137" s="112">
        <v>20</v>
      </c>
      <c r="GD137" s="112">
        <v>28</v>
      </c>
      <c r="GE137" s="112">
        <v>0</v>
      </c>
      <c r="GF137" s="112">
        <v>0</v>
      </c>
      <c r="GG137" s="112">
        <v>0</v>
      </c>
      <c r="GH137" s="112">
        <v>3</v>
      </c>
      <c r="GI137" s="112">
        <v>1</v>
      </c>
      <c r="GJ137" s="112">
        <v>3</v>
      </c>
      <c r="GK137" s="112">
        <v>1</v>
      </c>
      <c r="GL137" s="112">
        <v>3</v>
      </c>
      <c r="GM137" s="112">
        <v>2</v>
      </c>
      <c r="GN137" s="112">
        <v>1</v>
      </c>
      <c r="GO137" s="112">
        <v>0</v>
      </c>
      <c r="GP137" s="112">
        <v>1</v>
      </c>
      <c r="GQ137" s="112">
        <v>11</v>
      </c>
      <c r="GR137" s="112">
        <v>4</v>
      </c>
      <c r="GS137" s="112">
        <v>15</v>
      </c>
      <c r="GT137" s="112">
        <v>0</v>
      </c>
      <c r="GU137" s="112">
        <v>1</v>
      </c>
      <c r="GV137" s="112">
        <v>1</v>
      </c>
      <c r="GW137" s="112">
        <v>2</v>
      </c>
      <c r="GX137" s="112">
        <v>0</v>
      </c>
      <c r="GY137" s="112">
        <v>2</v>
      </c>
      <c r="GZ137" s="112">
        <v>2</v>
      </c>
      <c r="HA137" s="112">
        <v>3</v>
      </c>
      <c r="HB137" s="112">
        <v>0</v>
      </c>
      <c r="HC137" s="112">
        <v>0</v>
      </c>
      <c r="HD137" s="112">
        <v>0</v>
      </c>
      <c r="HE137" s="112">
        <v>0</v>
      </c>
      <c r="HF137" s="112">
        <v>8</v>
      </c>
      <c r="HG137" s="112">
        <v>3</v>
      </c>
      <c r="HH137" s="112">
        <v>11</v>
      </c>
      <c r="HI137" s="112">
        <v>0</v>
      </c>
      <c r="HJ137" s="112">
        <v>0</v>
      </c>
      <c r="HK137" s="112">
        <v>1</v>
      </c>
      <c r="HL137" s="112">
        <v>0</v>
      </c>
      <c r="HM137" s="112">
        <v>3</v>
      </c>
      <c r="HN137" s="112">
        <v>2</v>
      </c>
      <c r="HO137" s="112">
        <v>0</v>
      </c>
      <c r="HP137" s="112">
        <v>0</v>
      </c>
      <c r="HQ137" s="112">
        <v>1</v>
      </c>
      <c r="HR137" s="112">
        <v>0</v>
      </c>
      <c r="HS137" s="112">
        <v>0</v>
      </c>
      <c r="HT137" s="112">
        <v>0</v>
      </c>
      <c r="HU137" s="112">
        <v>2</v>
      </c>
      <c r="HV137" s="112">
        <v>5</v>
      </c>
      <c r="HW137" s="112">
        <v>7</v>
      </c>
      <c r="HX137" s="112">
        <v>2</v>
      </c>
      <c r="HY137" s="112">
        <v>7</v>
      </c>
      <c r="HZ137" s="112">
        <v>0</v>
      </c>
      <c r="IA137" s="112">
        <v>0</v>
      </c>
      <c r="IB137" s="112">
        <v>0</v>
      </c>
      <c r="IC137" s="112">
        <v>0</v>
      </c>
      <c r="ID137" s="112">
        <v>0</v>
      </c>
      <c r="IE137" s="112">
        <v>1</v>
      </c>
      <c r="IF137" s="112">
        <v>0</v>
      </c>
      <c r="IG137" s="112">
        <v>0</v>
      </c>
      <c r="IH137" s="112">
        <v>0</v>
      </c>
      <c r="II137" s="112">
        <v>0</v>
      </c>
      <c r="IJ137" s="112">
        <v>8</v>
      </c>
      <c r="IK137" s="112">
        <v>2</v>
      </c>
      <c r="IL137" s="112">
        <v>10</v>
      </c>
      <c r="IM137" s="112">
        <v>4</v>
      </c>
      <c r="IN137" s="112">
        <v>2</v>
      </c>
      <c r="IO137" s="112">
        <v>5</v>
      </c>
      <c r="IP137" s="112">
        <v>0</v>
      </c>
      <c r="IQ137" s="112">
        <v>0</v>
      </c>
      <c r="IR137" s="112">
        <v>0</v>
      </c>
      <c r="IS137" s="112">
        <v>0</v>
      </c>
      <c r="IT137" s="112">
        <v>0</v>
      </c>
      <c r="IU137" s="112">
        <v>11</v>
      </c>
      <c r="IV137" s="112">
        <v>6</v>
      </c>
      <c r="IW137" s="112">
        <v>17</v>
      </c>
      <c r="IX137" s="112">
        <v>7</v>
      </c>
      <c r="IY137" s="112">
        <v>28</v>
      </c>
      <c r="IZ137" s="112">
        <v>1</v>
      </c>
      <c r="JA137" s="112">
        <v>8</v>
      </c>
      <c r="JB137" s="112">
        <v>3</v>
      </c>
      <c r="JC137" s="112">
        <v>2</v>
      </c>
      <c r="JD137" s="112">
        <v>0</v>
      </c>
      <c r="JE137" s="112">
        <v>0</v>
      </c>
      <c r="JF137" s="112">
        <v>0</v>
      </c>
      <c r="JG137" s="112">
        <v>0</v>
      </c>
      <c r="JH137" s="112">
        <v>0</v>
      </c>
      <c r="JI137" s="112">
        <v>1</v>
      </c>
      <c r="JJ137" s="112">
        <v>2</v>
      </c>
      <c r="JK137" s="112">
        <v>11</v>
      </c>
      <c r="JL137" s="112">
        <v>15</v>
      </c>
      <c r="JM137" s="112">
        <v>1</v>
      </c>
      <c r="JN137" s="112">
        <v>2</v>
      </c>
      <c r="JO137" s="112">
        <v>0</v>
      </c>
      <c r="JP137" s="112">
        <v>1</v>
      </c>
      <c r="JQ137" s="112">
        <v>0</v>
      </c>
      <c r="JR137" s="112">
        <v>0</v>
      </c>
      <c r="JS137" s="112">
        <v>0</v>
      </c>
      <c r="JT137" s="112">
        <v>0</v>
      </c>
      <c r="JU137" s="112">
        <v>1</v>
      </c>
      <c r="JV137" s="112">
        <v>5</v>
      </c>
      <c r="JW137" s="112">
        <v>2</v>
      </c>
      <c r="JX137" s="112">
        <v>7</v>
      </c>
      <c r="JY137" s="112">
        <v>25</v>
      </c>
      <c r="JZ137" s="112">
        <v>5</v>
      </c>
      <c r="KA137" s="112">
        <v>2</v>
      </c>
      <c r="KB137" s="112">
        <v>0</v>
      </c>
      <c r="KC137" s="112">
        <v>0</v>
      </c>
      <c r="KD137" s="112">
        <v>0</v>
      </c>
      <c r="KE137" s="112">
        <v>0</v>
      </c>
      <c r="KF137" s="112">
        <v>0</v>
      </c>
      <c r="KG137" s="112">
        <v>0</v>
      </c>
      <c r="KH137" s="112">
        <v>0</v>
      </c>
      <c r="KI137" s="112">
        <v>1</v>
      </c>
      <c r="KJ137" s="112">
        <v>4</v>
      </c>
      <c r="KK137" s="112">
        <v>3</v>
      </c>
      <c r="KL137" s="112">
        <v>8</v>
      </c>
      <c r="KM137" s="112">
        <v>0</v>
      </c>
      <c r="KN137" s="112">
        <v>0</v>
      </c>
      <c r="KO137" s="112">
        <v>0</v>
      </c>
      <c r="KP137" s="112">
        <v>0</v>
      </c>
      <c r="KQ137" s="112">
        <v>0</v>
      </c>
      <c r="KR137" s="112">
        <v>0</v>
      </c>
      <c r="KS137" s="112">
        <v>0</v>
      </c>
      <c r="KT137" s="112">
        <v>0</v>
      </c>
      <c r="KU137" s="112">
        <v>0</v>
      </c>
      <c r="KV137" s="112">
        <v>0</v>
      </c>
      <c r="KW137" s="112">
        <v>0</v>
      </c>
      <c r="KX137" s="112">
        <v>0</v>
      </c>
      <c r="KY137" s="112">
        <v>0</v>
      </c>
      <c r="KZ137" s="112">
        <v>0</v>
      </c>
      <c r="LA137" s="112">
        <v>2</v>
      </c>
      <c r="LB137" s="112">
        <v>0</v>
      </c>
      <c r="LC137" s="112">
        <v>10</v>
      </c>
      <c r="LD137" s="112">
        <v>12</v>
      </c>
    </row>
    <row r="138" spans="1:316">
      <c r="A138" s="1" t="s">
        <v>9</v>
      </c>
      <c r="B138" s="112">
        <v>41</v>
      </c>
      <c r="O138" s="112">
        <v>5</v>
      </c>
      <c r="P138" s="112">
        <v>5</v>
      </c>
      <c r="Q138" s="112">
        <v>2</v>
      </c>
      <c r="R138" s="112">
        <v>11</v>
      </c>
      <c r="S138" s="112">
        <v>10</v>
      </c>
      <c r="T138" s="112">
        <v>13</v>
      </c>
      <c r="U138" s="112">
        <v>8</v>
      </c>
      <c r="V138" s="112">
        <v>14</v>
      </c>
      <c r="W138" s="112">
        <v>2</v>
      </c>
      <c r="X138" s="112">
        <v>4</v>
      </c>
      <c r="Y138" s="112">
        <v>4</v>
      </c>
      <c r="Z138" s="112">
        <v>21</v>
      </c>
      <c r="AA138" s="112">
        <v>20</v>
      </c>
      <c r="AB138" s="112">
        <v>49</v>
      </c>
      <c r="AC138" s="112">
        <v>99</v>
      </c>
      <c r="AD138" s="112">
        <v>387</v>
      </c>
      <c r="AE138" s="112">
        <v>364</v>
      </c>
      <c r="AF138" s="112">
        <v>4</v>
      </c>
      <c r="AG138" s="112">
        <v>6</v>
      </c>
      <c r="AH138" s="112">
        <v>84</v>
      </c>
      <c r="AI138" s="112">
        <v>69</v>
      </c>
      <c r="AJ138" s="112">
        <v>414</v>
      </c>
      <c r="AK138" s="112">
        <v>371</v>
      </c>
      <c r="AL138" s="112">
        <v>914</v>
      </c>
      <c r="AM138" s="112">
        <v>311</v>
      </c>
      <c r="AN138" s="112">
        <v>462</v>
      </c>
      <c r="AO138" s="112">
        <v>773</v>
      </c>
      <c r="AP138" s="112">
        <v>17237.5</v>
      </c>
      <c r="AQ138" s="112">
        <v>141</v>
      </c>
      <c r="AR138" s="112">
        <v>130</v>
      </c>
      <c r="AS138" s="112">
        <v>0</v>
      </c>
      <c r="AT138" s="112">
        <v>0</v>
      </c>
      <c r="AU138" s="112">
        <v>0</v>
      </c>
      <c r="AV138" s="112">
        <v>0</v>
      </c>
      <c r="AW138" s="112">
        <v>0</v>
      </c>
      <c r="AX138" s="112">
        <v>0</v>
      </c>
      <c r="AY138" s="112">
        <v>0</v>
      </c>
      <c r="AZ138" s="112">
        <v>0</v>
      </c>
      <c r="BA138" s="112">
        <v>0</v>
      </c>
      <c r="BB138" s="112">
        <v>0</v>
      </c>
      <c r="BC138" s="112">
        <v>0</v>
      </c>
      <c r="BD138" s="112">
        <v>0</v>
      </c>
      <c r="BE138" s="112">
        <v>0</v>
      </c>
      <c r="BF138" s="112">
        <v>0</v>
      </c>
      <c r="BG138" s="112">
        <v>0</v>
      </c>
      <c r="BH138" s="112">
        <v>0</v>
      </c>
      <c r="BI138" s="112">
        <v>0</v>
      </c>
      <c r="BJ138" s="112">
        <v>0</v>
      </c>
      <c r="BK138" s="112">
        <v>0</v>
      </c>
      <c r="BL138" s="112">
        <v>0</v>
      </c>
      <c r="BM138" s="112">
        <v>1</v>
      </c>
      <c r="BN138" s="112">
        <v>0</v>
      </c>
      <c r="BO138" s="112">
        <v>4</v>
      </c>
      <c r="BP138" s="112">
        <v>4</v>
      </c>
      <c r="BQ138" s="112">
        <v>129</v>
      </c>
      <c r="BR138" s="112">
        <v>110</v>
      </c>
      <c r="BS138" s="112">
        <v>280</v>
      </c>
      <c r="BT138" s="112">
        <v>154</v>
      </c>
      <c r="BU138" s="112">
        <v>153</v>
      </c>
      <c r="BV138" s="112">
        <v>0</v>
      </c>
      <c r="BW138" s="112">
        <v>0</v>
      </c>
      <c r="BX138" s="112">
        <v>0</v>
      </c>
      <c r="BY138" s="112">
        <v>0</v>
      </c>
      <c r="BZ138" s="112">
        <v>0</v>
      </c>
      <c r="CA138" s="112">
        <v>0</v>
      </c>
      <c r="CB138" s="112">
        <v>0</v>
      </c>
      <c r="CC138" s="112">
        <v>0</v>
      </c>
      <c r="CD138" s="112">
        <v>0</v>
      </c>
      <c r="CE138" s="112">
        <v>0</v>
      </c>
      <c r="CF138" s="112">
        <v>0</v>
      </c>
      <c r="CG138" s="112">
        <v>0</v>
      </c>
      <c r="CH138" s="112">
        <v>0</v>
      </c>
      <c r="CI138" s="112">
        <v>0</v>
      </c>
      <c r="CJ138" s="112">
        <v>0</v>
      </c>
      <c r="CK138" s="112">
        <v>0</v>
      </c>
      <c r="CL138" s="112">
        <v>0</v>
      </c>
      <c r="CM138" s="112">
        <v>0</v>
      </c>
      <c r="CN138" s="112">
        <v>0</v>
      </c>
      <c r="CO138" s="112">
        <v>2</v>
      </c>
      <c r="CP138" s="112">
        <v>4</v>
      </c>
      <c r="CQ138" s="112">
        <v>0</v>
      </c>
      <c r="CR138" s="112">
        <v>24</v>
      </c>
      <c r="CS138" s="112">
        <v>15</v>
      </c>
      <c r="CT138" s="112">
        <v>169</v>
      </c>
      <c r="CU138" s="112">
        <v>157</v>
      </c>
      <c r="CV138" s="112">
        <v>352</v>
      </c>
      <c r="CW138" s="112">
        <v>14</v>
      </c>
      <c r="CX138" s="112">
        <v>26</v>
      </c>
      <c r="CY138" s="112">
        <v>0</v>
      </c>
      <c r="CZ138" s="112">
        <v>0</v>
      </c>
      <c r="DA138" s="112">
        <v>0</v>
      </c>
      <c r="DB138" s="112">
        <v>0</v>
      </c>
      <c r="DC138" s="112">
        <v>0</v>
      </c>
      <c r="DD138" s="112">
        <v>0</v>
      </c>
      <c r="DE138" s="112">
        <v>0</v>
      </c>
      <c r="DF138" s="112">
        <v>0</v>
      </c>
      <c r="DG138" s="112">
        <v>0</v>
      </c>
      <c r="DH138" s="112">
        <v>0</v>
      </c>
      <c r="DI138" s="112">
        <v>0</v>
      </c>
      <c r="DJ138" s="112">
        <v>0</v>
      </c>
      <c r="DK138" s="112">
        <v>0</v>
      </c>
      <c r="DL138" s="112">
        <v>0</v>
      </c>
      <c r="DM138" s="112">
        <v>0</v>
      </c>
      <c r="DN138" s="112">
        <v>0</v>
      </c>
      <c r="DO138" s="112">
        <v>0</v>
      </c>
      <c r="DP138" s="112">
        <v>0</v>
      </c>
      <c r="DQ138" s="112">
        <v>0</v>
      </c>
      <c r="DR138" s="112">
        <v>0</v>
      </c>
      <c r="DS138" s="112">
        <v>0</v>
      </c>
      <c r="DT138" s="112">
        <v>0</v>
      </c>
      <c r="DU138" s="112">
        <v>1</v>
      </c>
      <c r="DV138" s="112">
        <v>3</v>
      </c>
      <c r="DW138" s="112">
        <v>15</v>
      </c>
      <c r="DX138" s="112">
        <v>24</v>
      </c>
      <c r="DY138" s="112">
        <v>44</v>
      </c>
      <c r="DZ138" s="112">
        <v>65</v>
      </c>
      <c r="EA138" s="112">
        <v>56</v>
      </c>
      <c r="EB138" s="112">
        <v>0</v>
      </c>
      <c r="EC138" s="112">
        <v>0</v>
      </c>
      <c r="ED138" s="112">
        <v>0</v>
      </c>
      <c r="EE138" s="112">
        <v>0</v>
      </c>
      <c r="EF138" s="112">
        <v>0</v>
      </c>
      <c r="EG138" s="112">
        <v>0</v>
      </c>
      <c r="EH138" s="112">
        <v>0</v>
      </c>
      <c r="EI138" s="112">
        <v>0</v>
      </c>
      <c r="EJ138" s="112">
        <v>0</v>
      </c>
      <c r="EK138" s="112">
        <v>0</v>
      </c>
      <c r="EL138" s="112">
        <v>0</v>
      </c>
      <c r="EM138" s="112">
        <v>0</v>
      </c>
      <c r="EN138" s="112">
        <v>0</v>
      </c>
      <c r="EO138" s="112">
        <v>0</v>
      </c>
      <c r="EP138" s="112">
        <v>0</v>
      </c>
      <c r="EQ138" s="112">
        <v>0</v>
      </c>
      <c r="ER138" s="112">
        <v>0</v>
      </c>
      <c r="ES138" s="112">
        <v>0</v>
      </c>
      <c r="ET138" s="112">
        <v>0</v>
      </c>
      <c r="EU138" s="112">
        <v>0</v>
      </c>
      <c r="EV138" s="112">
        <v>3</v>
      </c>
      <c r="EW138" s="112">
        <v>0</v>
      </c>
      <c r="EX138" s="112">
        <v>1</v>
      </c>
      <c r="EY138" s="112">
        <v>0</v>
      </c>
      <c r="EZ138" s="112">
        <v>69</v>
      </c>
      <c r="FA138" s="112">
        <v>54</v>
      </c>
      <c r="FB138" s="112">
        <v>125</v>
      </c>
      <c r="FC138" s="112">
        <v>11</v>
      </c>
      <c r="FD138" s="112">
        <v>15</v>
      </c>
      <c r="FE138" s="112">
        <v>1</v>
      </c>
      <c r="FF138" s="112">
        <v>6</v>
      </c>
      <c r="FG138" s="112">
        <v>2</v>
      </c>
      <c r="FH138" s="112">
        <v>0</v>
      </c>
      <c r="FI138" s="112">
        <v>3</v>
      </c>
      <c r="FJ138" s="112">
        <v>7</v>
      </c>
      <c r="FK138" s="112">
        <v>97</v>
      </c>
      <c r="FL138" s="112">
        <v>133</v>
      </c>
      <c r="FM138" s="112">
        <v>17</v>
      </c>
      <c r="FN138" s="112">
        <v>28</v>
      </c>
      <c r="FO138" s="112">
        <v>45</v>
      </c>
      <c r="FP138" s="112">
        <v>1</v>
      </c>
      <c r="FQ138" s="112">
        <v>2</v>
      </c>
      <c r="FR138" s="112">
        <v>9</v>
      </c>
      <c r="FS138" s="112">
        <v>18</v>
      </c>
      <c r="FT138" s="112">
        <v>26</v>
      </c>
      <c r="FU138" s="112">
        <v>29</v>
      </c>
      <c r="FV138" s="112">
        <v>30</v>
      </c>
      <c r="FW138" s="112">
        <v>42</v>
      </c>
      <c r="FX138" s="112">
        <v>29</v>
      </c>
      <c r="FY138" s="112">
        <v>25</v>
      </c>
      <c r="FZ138" s="112">
        <v>26</v>
      </c>
      <c r="GA138" s="112">
        <v>7</v>
      </c>
      <c r="GB138" s="112">
        <v>123</v>
      </c>
      <c r="GC138" s="112">
        <v>121</v>
      </c>
      <c r="GD138" s="112">
        <v>244</v>
      </c>
      <c r="GE138" s="112">
        <v>20</v>
      </c>
      <c r="GF138" s="112">
        <v>26</v>
      </c>
      <c r="GG138" s="112">
        <v>70</v>
      </c>
      <c r="GH138" s="112">
        <v>82</v>
      </c>
      <c r="GI138" s="112">
        <v>51</v>
      </c>
      <c r="GJ138" s="112">
        <v>53</v>
      </c>
      <c r="GK138" s="112">
        <v>47</v>
      </c>
      <c r="GL138" s="112">
        <v>38</v>
      </c>
      <c r="GM138" s="112">
        <v>30</v>
      </c>
      <c r="GN138" s="112">
        <v>20</v>
      </c>
      <c r="GO138" s="112">
        <v>12</v>
      </c>
      <c r="GP138" s="112">
        <v>2</v>
      </c>
      <c r="GQ138" s="112">
        <v>221</v>
      </c>
      <c r="GR138" s="112">
        <v>230</v>
      </c>
      <c r="GS138" s="112">
        <v>451</v>
      </c>
      <c r="GT138" s="112">
        <v>0</v>
      </c>
      <c r="GU138" s="112">
        <v>0</v>
      </c>
      <c r="GV138" s="112">
        <v>1</v>
      </c>
      <c r="GW138" s="112">
        <v>5</v>
      </c>
      <c r="GX138" s="112">
        <v>5</v>
      </c>
      <c r="GY138" s="112">
        <v>6</v>
      </c>
      <c r="GZ138" s="112">
        <v>6</v>
      </c>
      <c r="HA138" s="112">
        <v>8</v>
      </c>
      <c r="HB138" s="112">
        <v>2</v>
      </c>
      <c r="HC138" s="112">
        <v>5</v>
      </c>
      <c r="HD138" s="112">
        <v>0</v>
      </c>
      <c r="HE138" s="112">
        <v>1</v>
      </c>
      <c r="HF138" s="112">
        <v>25</v>
      </c>
      <c r="HG138" s="112">
        <v>14</v>
      </c>
      <c r="HH138" s="112">
        <v>39</v>
      </c>
      <c r="HI138" s="112">
        <v>10</v>
      </c>
      <c r="HJ138" s="112">
        <v>10</v>
      </c>
      <c r="HK138" s="112">
        <v>26</v>
      </c>
      <c r="HL138" s="112">
        <v>24</v>
      </c>
      <c r="HM138" s="112">
        <v>16</v>
      </c>
      <c r="HN138" s="112">
        <v>14</v>
      </c>
      <c r="HO138" s="112">
        <v>18</v>
      </c>
      <c r="HP138" s="112">
        <v>11</v>
      </c>
      <c r="HQ138" s="112">
        <v>1</v>
      </c>
      <c r="HR138" s="112">
        <v>2</v>
      </c>
      <c r="HS138" s="112">
        <v>6</v>
      </c>
      <c r="HT138" s="112">
        <v>1</v>
      </c>
      <c r="HU138" s="112">
        <v>62</v>
      </c>
      <c r="HV138" s="112">
        <v>77</v>
      </c>
      <c r="HW138" s="112">
        <v>139</v>
      </c>
      <c r="HX138" s="112">
        <v>30</v>
      </c>
      <c r="HY138" s="112">
        <v>56</v>
      </c>
      <c r="HZ138" s="112">
        <v>31</v>
      </c>
      <c r="IA138" s="112">
        <v>42</v>
      </c>
      <c r="IB138" s="112">
        <v>22</v>
      </c>
      <c r="IC138" s="112">
        <v>57</v>
      </c>
      <c r="ID138" s="112">
        <v>28</v>
      </c>
      <c r="IE138" s="112">
        <v>46</v>
      </c>
      <c r="IF138" s="112">
        <v>26</v>
      </c>
      <c r="IG138" s="112">
        <v>23</v>
      </c>
      <c r="IH138" s="112">
        <v>11</v>
      </c>
      <c r="II138" s="112">
        <v>15</v>
      </c>
      <c r="IJ138" s="112">
        <v>239</v>
      </c>
      <c r="IK138" s="112">
        <v>148</v>
      </c>
      <c r="IL138" s="112">
        <v>387</v>
      </c>
      <c r="IM138" s="112">
        <v>18</v>
      </c>
      <c r="IN138" s="112">
        <v>22</v>
      </c>
      <c r="IO138" s="112">
        <v>18</v>
      </c>
      <c r="IP138" s="112">
        <v>15</v>
      </c>
      <c r="IQ138" s="112">
        <v>0</v>
      </c>
      <c r="IR138" s="112">
        <v>0</v>
      </c>
      <c r="IS138" s="112">
        <v>4</v>
      </c>
      <c r="IT138" s="112">
        <v>6</v>
      </c>
      <c r="IU138" s="112">
        <v>104</v>
      </c>
      <c r="IV138" s="112">
        <v>84</v>
      </c>
      <c r="IW138" s="112">
        <v>124</v>
      </c>
      <c r="IX138" s="112">
        <v>106</v>
      </c>
      <c r="IY138" s="112">
        <v>271</v>
      </c>
      <c r="IZ138" s="112">
        <v>39</v>
      </c>
      <c r="JA138" s="112">
        <v>35</v>
      </c>
      <c r="JB138" s="112">
        <v>6</v>
      </c>
      <c r="JC138" s="112">
        <v>2</v>
      </c>
      <c r="JD138" s="112">
        <v>0</v>
      </c>
      <c r="JE138" s="112">
        <v>0</v>
      </c>
      <c r="JF138" s="112">
        <v>7</v>
      </c>
      <c r="JG138" s="112">
        <v>5</v>
      </c>
      <c r="JH138" s="112">
        <v>177</v>
      </c>
      <c r="JI138" s="112">
        <v>186</v>
      </c>
      <c r="JJ138" s="112">
        <v>199</v>
      </c>
      <c r="JK138" s="112">
        <v>215</v>
      </c>
      <c r="JL138" s="112">
        <v>457</v>
      </c>
      <c r="JM138" s="112">
        <v>3</v>
      </c>
      <c r="JN138" s="112">
        <v>7</v>
      </c>
      <c r="JO138" s="112">
        <v>3</v>
      </c>
      <c r="JP138" s="112">
        <v>1</v>
      </c>
      <c r="JQ138" s="112">
        <v>0</v>
      </c>
      <c r="JR138" s="112">
        <v>0</v>
      </c>
      <c r="JS138" s="112">
        <v>1</v>
      </c>
      <c r="JT138" s="112">
        <v>2</v>
      </c>
      <c r="JU138" s="112">
        <v>8</v>
      </c>
      <c r="JV138" s="112">
        <v>18</v>
      </c>
      <c r="JW138" s="112">
        <v>14</v>
      </c>
      <c r="JX138" s="112">
        <v>23</v>
      </c>
      <c r="JY138" s="112">
        <v>136</v>
      </c>
      <c r="JZ138" s="112">
        <v>5</v>
      </c>
      <c r="KA138" s="112">
        <v>5</v>
      </c>
      <c r="KB138" s="112">
        <v>29</v>
      </c>
      <c r="KC138" s="112">
        <v>5</v>
      </c>
      <c r="KD138" s="112">
        <v>0</v>
      </c>
      <c r="KE138" s="112">
        <v>0</v>
      </c>
      <c r="KF138" s="112">
        <v>0</v>
      </c>
      <c r="KG138" s="112">
        <v>6</v>
      </c>
      <c r="KH138" s="112">
        <v>54</v>
      </c>
      <c r="KI138" s="112">
        <v>61</v>
      </c>
      <c r="KJ138" s="112">
        <v>84</v>
      </c>
      <c r="KK138" s="112">
        <v>75</v>
      </c>
      <c r="KL138" s="112">
        <v>165</v>
      </c>
      <c r="KM138" s="112">
        <v>0</v>
      </c>
      <c r="KN138" s="112">
        <v>0</v>
      </c>
      <c r="KO138" s="112">
        <v>0</v>
      </c>
      <c r="KP138" s="112">
        <v>0</v>
      </c>
      <c r="KQ138" s="112">
        <v>0</v>
      </c>
      <c r="KR138" s="112">
        <v>0</v>
      </c>
      <c r="KS138" s="112">
        <v>0</v>
      </c>
      <c r="KT138" s="112">
        <v>0</v>
      </c>
      <c r="KU138" s="112">
        <v>0</v>
      </c>
      <c r="KV138" s="112">
        <v>0</v>
      </c>
      <c r="KW138" s="112">
        <v>0</v>
      </c>
      <c r="KX138" s="112">
        <v>0</v>
      </c>
      <c r="KY138" s="112">
        <v>0</v>
      </c>
      <c r="KZ138" s="112">
        <v>11</v>
      </c>
      <c r="LA138" s="112">
        <v>1</v>
      </c>
      <c r="LB138" s="112">
        <v>2</v>
      </c>
      <c r="LC138" s="112">
        <v>58</v>
      </c>
      <c r="LD138" s="112">
        <v>72</v>
      </c>
    </row>
    <row r="139" spans="1:316">
      <c r="A139" s="1" t="s">
        <v>10</v>
      </c>
      <c r="B139" s="112">
        <v>43</v>
      </c>
      <c r="O139" s="112">
        <v>18</v>
      </c>
      <c r="P139" s="112">
        <v>9</v>
      </c>
      <c r="Q139" s="112">
        <v>3</v>
      </c>
      <c r="R139" s="112">
        <v>13</v>
      </c>
      <c r="S139" s="112">
        <v>33</v>
      </c>
      <c r="T139" s="112">
        <v>45</v>
      </c>
      <c r="U139" s="112">
        <v>4</v>
      </c>
      <c r="V139" s="112">
        <v>10</v>
      </c>
      <c r="W139" s="112">
        <v>22</v>
      </c>
      <c r="X139" s="112">
        <v>41</v>
      </c>
      <c r="Y139" s="112">
        <v>37</v>
      </c>
      <c r="Z139" s="112">
        <v>79</v>
      </c>
      <c r="AA139" s="112">
        <v>110</v>
      </c>
      <c r="AB139" s="112">
        <v>196</v>
      </c>
      <c r="AC139" s="112">
        <v>314</v>
      </c>
      <c r="AD139" s="112">
        <v>1476</v>
      </c>
      <c r="AE139" s="112">
        <v>1340</v>
      </c>
      <c r="AF139" s="112">
        <v>35</v>
      </c>
      <c r="AG139" s="112">
        <v>62</v>
      </c>
      <c r="AH139" s="112">
        <v>120</v>
      </c>
      <c r="AI139" s="112">
        <v>142</v>
      </c>
      <c r="AJ139" s="112">
        <v>1632</v>
      </c>
      <c r="AK139" s="112">
        <v>1541</v>
      </c>
      <c r="AL139" s="112">
        <v>3175</v>
      </c>
      <c r="AM139" s="112">
        <v>554</v>
      </c>
      <c r="AN139" s="112">
        <v>895</v>
      </c>
      <c r="AO139" s="112">
        <v>1449</v>
      </c>
      <c r="AP139" s="112">
        <v>42680</v>
      </c>
      <c r="AQ139" s="112">
        <v>180</v>
      </c>
      <c r="AR139" s="112">
        <v>147</v>
      </c>
      <c r="AS139" s="112">
        <v>0</v>
      </c>
      <c r="AT139" s="112">
        <v>0</v>
      </c>
      <c r="AU139" s="112">
        <v>0</v>
      </c>
      <c r="AV139" s="112">
        <v>1</v>
      </c>
      <c r="AW139" s="112">
        <v>4</v>
      </c>
      <c r="AX139" s="112">
        <v>1</v>
      </c>
      <c r="AY139" s="112">
        <v>0</v>
      </c>
      <c r="AZ139" s="112">
        <v>0</v>
      </c>
      <c r="BA139" s="112">
        <v>0</v>
      </c>
      <c r="BB139" s="112">
        <v>0</v>
      </c>
      <c r="BC139" s="112">
        <v>0</v>
      </c>
      <c r="BD139" s="112">
        <v>0</v>
      </c>
      <c r="BE139" s="112">
        <v>0</v>
      </c>
      <c r="BF139" s="112">
        <v>0</v>
      </c>
      <c r="BG139" s="112">
        <v>0</v>
      </c>
      <c r="BH139" s="112">
        <v>0</v>
      </c>
      <c r="BI139" s="112">
        <v>0</v>
      </c>
      <c r="BJ139" s="112">
        <v>0</v>
      </c>
      <c r="BK139" s="112">
        <v>0</v>
      </c>
      <c r="BL139" s="112">
        <v>0</v>
      </c>
      <c r="BM139" s="112">
        <v>0</v>
      </c>
      <c r="BN139" s="112">
        <v>0</v>
      </c>
      <c r="BO139" s="112">
        <v>8</v>
      </c>
      <c r="BP139" s="112">
        <v>8</v>
      </c>
      <c r="BQ139" s="112">
        <v>161</v>
      </c>
      <c r="BR139" s="112">
        <v>122</v>
      </c>
      <c r="BS139" s="112">
        <v>349</v>
      </c>
      <c r="BT139" s="112">
        <v>494</v>
      </c>
      <c r="BU139" s="112">
        <v>539</v>
      </c>
      <c r="BV139" s="112">
        <v>0</v>
      </c>
      <c r="BW139" s="112">
        <v>0</v>
      </c>
      <c r="BX139" s="112">
        <v>3</v>
      </c>
      <c r="BY139" s="112">
        <v>5</v>
      </c>
      <c r="BZ139" s="112">
        <v>2</v>
      </c>
      <c r="CA139" s="112">
        <v>8</v>
      </c>
      <c r="CB139" s="112">
        <v>0</v>
      </c>
      <c r="CC139" s="112">
        <v>1</v>
      </c>
      <c r="CD139" s="112">
        <v>0</v>
      </c>
      <c r="CE139" s="112">
        <v>1</v>
      </c>
      <c r="CF139" s="112">
        <v>1</v>
      </c>
      <c r="CG139" s="112">
        <v>2</v>
      </c>
      <c r="CH139" s="112">
        <v>0</v>
      </c>
      <c r="CI139" s="112">
        <v>1</v>
      </c>
      <c r="CJ139" s="112">
        <v>4</v>
      </c>
      <c r="CK139" s="112">
        <v>2</v>
      </c>
      <c r="CL139" s="112">
        <v>1</v>
      </c>
      <c r="CM139" s="112">
        <v>0</v>
      </c>
      <c r="CN139" s="112">
        <v>4</v>
      </c>
      <c r="CO139" s="112">
        <v>14</v>
      </c>
      <c r="CP139" s="112">
        <v>0</v>
      </c>
      <c r="CQ139" s="112">
        <v>3</v>
      </c>
      <c r="CR139" s="112">
        <v>792</v>
      </c>
      <c r="CS139" s="112">
        <v>626</v>
      </c>
      <c r="CT139" s="112">
        <v>998</v>
      </c>
      <c r="CU139" s="112">
        <v>780</v>
      </c>
      <c r="CV139" s="112">
        <v>2503</v>
      </c>
      <c r="CW139" s="112">
        <v>56</v>
      </c>
      <c r="CX139" s="112">
        <v>98</v>
      </c>
      <c r="CY139" s="112">
        <v>0</v>
      </c>
      <c r="CZ139" s="112">
        <v>0</v>
      </c>
      <c r="DA139" s="112">
        <v>0</v>
      </c>
      <c r="DB139" s="112">
        <v>0</v>
      </c>
      <c r="DC139" s="112">
        <v>0</v>
      </c>
      <c r="DD139" s="112">
        <v>1</v>
      </c>
      <c r="DE139" s="112">
        <v>0</v>
      </c>
      <c r="DF139" s="112">
        <v>0</v>
      </c>
      <c r="DG139" s="112">
        <v>0</v>
      </c>
      <c r="DH139" s="112">
        <v>1</v>
      </c>
      <c r="DI139" s="112">
        <v>0</v>
      </c>
      <c r="DJ139" s="112">
        <v>0</v>
      </c>
      <c r="DK139" s="112">
        <v>0</v>
      </c>
      <c r="DL139" s="112">
        <v>0</v>
      </c>
      <c r="DM139" s="112">
        <v>0</v>
      </c>
      <c r="DN139" s="112">
        <v>0</v>
      </c>
      <c r="DO139" s="112">
        <v>0</v>
      </c>
      <c r="DP139" s="112">
        <v>0</v>
      </c>
      <c r="DQ139" s="112">
        <v>0</v>
      </c>
      <c r="DR139" s="112">
        <v>0</v>
      </c>
      <c r="DS139" s="112">
        <v>0</v>
      </c>
      <c r="DT139" s="112">
        <v>0</v>
      </c>
      <c r="DU139" s="112">
        <v>3</v>
      </c>
      <c r="DV139" s="112">
        <v>2</v>
      </c>
      <c r="DW139" s="112">
        <v>52</v>
      </c>
      <c r="DX139" s="112">
        <v>87</v>
      </c>
      <c r="DY139" s="112">
        <v>161</v>
      </c>
      <c r="DZ139" s="112">
        <v>92</v>
      </c>
      <c r="EA139" s="112">
        <v>128</v>
      </c>
      <c r="EB139" s="112">
        <v>0</v>
      </c>
      <c r="EC139" s="112">
        <v>0</v>
      </c>
      <c r="ED139" s="112">
        <v>0</v>
      </c>
      <c r="EE139" s="112">
        <v>0</v>
      </c>
      <c r="EF139" s="112">
        <v>1</v>
      </c>
      <c r="EG139" s="112">
        <v>0</v>
      </c>
      <c r="EH139" s="112">
        <v>0</v>
      </c>
      <c r="EI139" s="112">
        <v>1</v>
      </c>
      <c r="EJ139" s="112">
        <v>0</v>
      </c>
      <c r="EK139" s="112">
        <v>0</v>
      </c>
      <c r="EL139" s="112">
        <v>0</v>
      </c>
      <c r="EM139" s="112">
        <v>1</v>
      </c>
      <c r="EN139" s="112">
        <v>0</v>
      </c>
      <c r="EO139" s="112">
        <v>0</v>
      </c>
      <c r="EP139" s="112">
        <v>0</v>
      </c>
      <c r="EQ139" s="112">
        <v>0</v>
      </c>
      <c r="ER139" s="112">
        <v>0</v>
      </c>
      <c r="ES139" s="112">
        <v>0</v>
      </c>
      <c r="ET139" s="112">
        <v>0</v>
      </c>
      <c r="EU139" s="112">
        <v>1</v>
      </c>
      <c r="EV139" s="112">
        <v>1</v>
      </c>
      <c r="EW139" s="112">
        <v>1</v>
      </c>
      <c r="EX139" s="112">
        <v>0</v>
      </c>
      <c r="EY139" s="112">
        <v>8</v>
      </c>
      <c r="EZ139" s="112">
        <v>88</v>
      </c>
      <c r="FA139" s="112">
        <v>126</v>
      </c>
      <c r="FB139" s="112">
        <v>234</v>
      </c>
      <c r="FC139" s="112">
        <v>5</v>
      </c>
      <c r="FD139" s="112">
        <v>8</v>
      </c>
      <c r="FE139" s="112">
        <v>5</v>
      </c>
      <c r="FF139" s="112">
        <v>3</v>
      </c>
      <c r="FG139" s="112">
        <v>4</v>
      </c>
      <c r="FH139" s="112">
        <v>3</v>
      </c>
      <c r="FI139" s="112">
        <v>6</v>
      </c>
      <c r="FJ139" s="112">
        <v>6</v>
      </c>
      <c r="FK139" s="112">
        <v>659</v>
      </c>
      <c r="FL139" s="112">
        <v>508</v>
      </c>
      <c r="FM139" s="112">
        <v>20</v>
      </c>
      <c r="FN139" s="112">
        <v>20</v>
      </c>
      <c r="FO139" s="112">
        <v>40</v>
      </c>
      <c r="FP139" s="112">
        <v>0</v>
      </c>
      <c r="FQ139" s="112">
        <v>0</v>
      </c>
      <c r="FR139" s="112">
        <v>9</v>
      </c>
      <c r="FS139" s="112">
        <v>12</v>
      </c>
      <c r="FT139" s="112">
        <v>30</v>
      </c>
      <c r="FU139" s="112">
        <v>43</v>
      </c>
      <c r="FV139" s="112">
        <v>60</v>
      </c>
      <c r="FW139" s="112">
        <v>41</v>
      </c>
      <c r="FX139" s="112">
        <v>56</v>
      </c>
      <c r="FY139" s="112">
        <v>43</v>
      </c>
      <c r="FZ139" s="112">
        <v>31</v>
      </c>
      <c r="GA139" s="112">
        <v>8</v>
      </c>
      <c r="GB139" s="112">
        <v>147</v>
      </c>
      <c r="GC139" s="112">
        <v>186</v>
      </c>
      <c r="GD139" s="112">
        <v>333</v>
      </c>
      <c r="GE139" s="112">
        <v>329</v>
      </c>
      <c r="GF139" s="112">
        <v>231</v>
      </c>
      <c r="GG139" s="112">
        <v>506</v>
      </c>
      <c r="GH139" s="112">
        <v>507</v>
      </c>
      <c r="GI139" s="112">
        <v>352</v>
      </c>
      <c r="GJ139" s="112">
        <v>285</v>
      </c>
      <c r="GK139" s="112">
        <v>117</v>
      </c>
      <c r="GL139" s="112">
        <v>155</v>
      </c>
      <c r="GM139" s="112">
        <v>73</v>
      </c>
      <c r="GN139" s="112">
        <v>30</v>
      </c>
      <c r="GO139" s="112">
        <v>5</v>
      </c>
      <c r="GP139" s="112">
        <v>9</v>
      </c>
      <c r="GQ139" s="112">
        <v>1217</v>
      </c>
      <c r="GR139" s="112">
        <v>1382</v>
      </c>
      <c r="GS139" s="112">
        <v>2599</v>
      </c>
      <c r="GT139" s="112">
        <v>2</v>
      </c>
      <c r="GU139" s="112">
        <v>7</v>
      </c>
      <c r="GV139" s="112">
        <v>17</v>
      </c>
      <c r="GW139" s="112">
        <v>35</v>
      </c>
      <c r="GX139" s="112">
        <v>21</v>
      </c>
      <c r="GY139" s="112">
        <v>32</v>
      </c>
      <c r="GZ139" s="112">
        <v>18</v>
      </c>
      <c r="HA139" s="112">
        <v>23</v>
      </c>
      <c r="HB139" s="112">
        <v>10</v>
      </c>
      <c r="HC139" s="112">
        <v>10</v>
      </c>
      <c r="HD139" s="112">
        <v>1</v>
      </c>
      <c r="HE139" s="112">
        <v>0</v>
      </c>
      <c r="HF139" s="112">
        <v>107</v>
      </c>
      <c r="HG139" s="112">
        <v>69</v>
      </c>
      <c r="HH139" s="112">
        <v>176</v>
      </c>
      <c r="HI139" s="112">
        <v>11</v>
      </c>
      <c r="HJ139" s="112">
        <v>21</v>
      </c>
      <c r="HK139" s="112">
        <v>45</v>
      </c>
      <c r="HL139" s="112">
        <v>61</v>
      </c>
      <c r="HM139" s="112">
        <v>49</v>
      </c>
      <c r="HN139" s="112">
        <v>61</v>
      </c>
      <c r="HO139" s="112">
        <v>31</v>
      </c>
      <c r="HP139" s="112">
        <v>45</v>
      </c>
      <c r="HQ139" s="112">
        <v>11</v>
      </c>
      <c r="HR139" s="112">
        <v>12</v>
      </c>
      <c r="HS139" s="112">
        <v>1</v>
      </c>
      <c r="HT139" s="112">
        <v>1</v>
      </c>
      <c r="HU139" s="112">
        <v>201</v>
      </c>
      <c r="HV139" s="112">
        <v>148</v>
      </c>
      <c r="HW139" s="112">
        <v>349</v>
      </c>
      <c r="HX139" s="112">
        <v>114</v>
      </c>
      <c r="HY139" s="112">
        <v>179</v>
      </c>
      <c r="HZ139" s="112">
        <v>72</v>
      </c>
      <c r="IA139" s="112">
        <v>162</v>
      </c>
      <c r="IB139" s="112">
        <v>88</v>
      </c>
      <c r="IC139" s="112">
        <v>149</v>
      </c>
      <c r="ID139" s="112">
        <v>73</v>
      </c>
      <c r="IE139" s="112">
        <v>119</v>
      </c>
      <c r="IF139" s="112">
        <v>47</v>
      </c>
      <c r="IG139" s="112">
        <v>33</v>
      </c>
      <c r="IH139" s="112">
        <v>20</v>
      </c>
      <c r="II139" s="112">
        <v>22</v>
      </c>
      <c r="IJ139" s="112">
        <v>664</v>
      </c>
      <c r="IK139" s="112">
        <v>414</v>
      </c>
      <c r="IL139" s="112">
        <v>1078</v>
      </c>
      <c r="IM139" s="112">
        <v>22</v>
      </c>
      <c r="IN139" s="112">
        <v>20</v>
      </c>
      <c r="IO139" s="112">
        <v>16</v>
      </c>
      <c r="IP139" s="112">
        <v>16</v>
      </c>
      <c r="IQ139" s="112">
        <v>2</v>
      </c>
      <c r="IR139" s="112">
        <v>2</v>
      </c>
      <c r="IS139" s="112">
        <v>10</v>
      </c>
      <c r="IT139" s="112">
        <v>5</v>
      </c>
      <c r="IU139" s="112">
        <v>136</v>
      </c>
      <c r="IV139" s="112">
        <v>104</v>
      </c>
      <c r="IW139" s="112">
        <v>162</v>
      </c>
      <c r="IX139" s="112">
        <v>123</v>
      </c>
      <c r="IY139" s="112">
        <v>333</v>
      </c>
      <c r="IZ139" s="112">
        <v>15</v>
      </c>
      <c r="JA139" s="112">
        <v>37</v>
      </c>
      <c r="JB139" s="112">
        <v>15</v>
      </c>
      <c r="JC139" s="112">
        <v>15</v>
      </c>
      <c r="JD139" s="112">
        <v>8</v>
      </c>
      <c r="JE139" s="112">
        <v>8</v>
      </c>
      <c r="JF139" s="112">
        <v>15</v>
      </c>
      <c r="JG139" s="112">
        <v>16</v>
      </c>
      <c r="JH139" s="112">
        <v>1164</v>
      </c>
      <c r="JI139" s="112">
        <v>1032</v>
      </c>
      <c r="JJ139" s="112">
        <v>1132</v>
      </c>
      <c r="JK139" s="112">
        <v>1075</v>
      </c>
      <c r="JL139" s="112">
        <v>2325</v>
      </c>
      <c r="JM139" s="112">
        <v>5</v>
      </c>
      <c r="JN139" s="112">
        <v>18</v>
      </c>
      <c r="JO139" s="112">
        <v>5</v>
      </c>
      <c r="JP139" s="112">
        <v>5</v>
      </c>
      <c r="JQ139" s="112">
        <v>0</v>
      </c>
      <c r="JR139" s="112">
        <v>2</v>
      </c>
      <c r="JS139" s="112">
        <v>5</v>
      </c>
      <c r="JT139" s="112">
        <v>7</v>
      </c>
      <c r="JU139" s="112">
        <v>50</v>
      </c>
      <c r="JV139" s="112">
        <v>70</v>
      </c>
      <c r="JW139" s="112">
        <v>58</v>
      </c>
      <c r="JX139" s="112">
        <v>96</v>
      </c>
      <c r="JY139" s="112">
        <v>309</v>
      </c>
      <c r="JZ139" s="112">
        <v>13</v>
      </c>
      <c r="KA139" s="112">
        <v>19</v>
      </c>
      <c r="KB139" s="112">
        <v>10</v>
      </c>
      <c r="KC139" s="112">
        <v>11</v>
      </c>
      <c r="KD139" s="112">
        <v>1</v>
      </c>
      <c r="KE139" s="112">
        <v>2</v>
      </c>
      <c r="KF139" s="112">
        <v>6</v>
      </c>
      <c r="KG139" s="112">
        <v>4</v>
      </c>
      <c r="KH139" s="112">
        <v>107</v>
      </c>
      <c r="KI139" s="112">
        <v>190</v>
      </c>
      <c r="KJ139" s="112">
        <v>115</v>
      </c>
      <c r="KK139" s="112">
        <v>164</v>
      </c>
      <c r="KL139" s="112">
        <v>363</v>
      </c>
      <c r="KM139" s="112">
        <v>0</v>
      </c>
      <c r="KN139" s="112">
        <v>0</v>
      </c>
      <c r="KO139" s="112">
        <v>0</v>
      </c>
      <c r="KP139" s="112">
        <v>0</v>
      </c>
      <c r="KQ139" s="112">
        <v>0</v>
      </c>
      <c r="KR139" s="112">
        <v>0</v>
      </c>
      <c r="KS139" s="112">
        <v>0</v>
      </c>
      <c r="KT139" s="112">
        <v>0</v>
      </c>
      <c r="KU139" s="112">
        <v>0</v>
      </c>
      <c r="KV139" s="112">
        <v>0</v>
      </c>
      <c r="KW139" s="112">
        <v>0</v>
      </c>
      <c r="KX139" s="112">
        <v>0</v>
      </c>
      <c r="KY139" s="112">
        <v>0</v>
      </c>
      <c r="KZ139" s="112">
        <v>18</v>
      </c>
      <c r="LA139" s="112">
        <v>16</v>
      </c>
      <c r="LB139" s="112">
        <v>9</v>
      </c>
      <c r="LC139" s="112">
        <v>174</v>
      </c>
      <c r="LD139" s="112">
        <v>217</v>
      </c>
    </row>
    <row r="140" spans="1:316">
      <c r="A140" s="1" t="s">
        <v>11</v>
      </c>
      <c r="B140" s="112">
        <v>10</v>
      </c>
      <c r="O140" s="112">
        <v>50</v>
      </c>
      <c r="P140" s="112">
        <v>26</v>
      </c>
      <c r="Q140" s="112">
        <v>5</v>
      </c>
      <c r="R140" s="112">
        <v>4</v>
      </c>
      <c r="S140" s="112">
        <v>40</v>
      </c>
      <c r="T140" s="112">
        <v>26</v>
      </c>
      <c r="U140" s="112">
        <v>0</v>
      </c>
      <c r="V140" s="112">
        <v>0</v>
      </c>
      <c r="W140" s="112">
        <v>52</v>
      </c>
      <c r="X140" s="112">
        <v>61</v>
      </c>
      <c r="Y140" s="112">
        <v>111</v>
      </c>
      <c r="Z140" s="112">
        <v>152</v>
      </c>
      <c r="AA140" s="112">
        <v>258</v>
      </c>
      <c r="AB140" s="112">
        <v>269</v>
      </c>
      <c r="AC140" s="112">
        <v>527</v>
      </c>
      <c r="AD140" s="112">
        <v>368</v>
      </c>
      <c r="AE140" s="112">
        <v>318</v>
      </c>
      <c r="AF140" s="112">
        <v>6</v>
      </c>
      <c r="AG140" s="112">
        <v>2</v>
      </c>
      <c r="AH140" s="112">
        <v>56</v>
      </c>
      <c r="AI140" s="112">
        <v>52</v>
      </c>
      <c r="AJ140" s="112">
        <v>430</v>
      </c>
      <c r="AK140" s="112">
        <v>372</v>
      </c>
      <c r="AL140" s="112">
        <v>802</v>
      </c>
      <c r="AM140" s="112">
        <v>194</v>
      </c>
      <c r="AN140" s="112">
        <v>335</v>
      </c>
      <c r="AO140" s="112">
        <v>529</v>
      </c>
      <c r="AP140" s="112">
        <v>13515</v>
      </c>
      <c r="AQ140" s="112">
        <v>58</v>
      </c>
      <c r="AR140" s="112">
        <v>30</v>
      </c>
      <c r="AS140" s="112">
        <v>0</v>
      </c>
      <c r="AT140" s="112">
        <v>0</v>
      </c>
      <c r="AU140" s="112">
        <v>0</v>
      </c>
      <c r="AV140" s="112">
        <v>0</v>
      </c>
      <c r="AW140" s="112">
        <v>0</v>
      </c>
      <c r="AX140" s="112">
        <v>0</v>
      </c>
      <c r="AY140" s="112">
        <v>0</v>
      </c>
      <c r="AZ140" s="112">
        <v>0</v>
      </c>
      <c r="BA140" s="112">
        <v>0</v>
      </c>
      <c r="BB140" s="112">
        <v>0</v>
      </c>
      <c r="BC140" s="112">
        <v>0</v>
      </c>
      <c r="BD140" s="112">
        <v>0</v>
      </c>
      <c r="BE140" s="112">
        <v>0</v>
      </c>
      <c r="BF140" s="112">
        <v>0</v>
      </c>
      <c r="BG140" s="112">
        <v>0</v>
      </c>
      <c r="BH140" s="112">
        <v>0</v>
      </c>
      <c r="BI140" s="112">
        <v>0</v>
      </c>
      <c r="BJ140" s="112">
        <v>0</v>
      </c>
      <c r="BK140" s="112">
        <v>1</v>
      </c>
      <c r="BL140" s="112">
        <v>1</v>
      </c>
      <c r="BM140" s="112">
        <v>0</v>
      </c>
      <c r="BN140" s="112">
        <v>0</v>
      </c>
      <c r="BO140" s="112">
        <v>0</v>
      </c>
      <c r="BP140" s="112">
        <v>0</v>
      </c>
      <c r="BQ140" s="112">
        <v>57</v>
      </c>
      <c r="BR140" s="112">
        <v>28</v>
      </c>
      <c r="BS140" s="112">
        <v>90</v>
      </c>
      <c r="BT140" s="112">
        <v>58</v>
      </c>
      <c r="BU140" s="112">
        <v>29</v>
      </c>
      <c r="BV140" s="112">
        <v>0</v>
      </c>
      <c r="BW140" s="112">
        <v>0</v>
      </c>
      <c r="BX140" s="112">
        <v>0</v>
      </c>
      <c r="BY140" s="112">
        <v>0</v>
      </c>
      <c r="BZ140" s="112">
        <v>0</v>
      </c>
      <c r="CA140" s="112">
        <v>0</v>
      </c>
      <c r="CB140" s="112">
        <v>0</v>
      </c>
      <c r="CC140" s="112">
        <v>0</v>
      </c>
      <c r="CD140" s="112">
        <v>0</v>
      </c>
      <c r="CE140" s="112">
        <v>0</v>
      </c>
      <c r="CF140" s="112">
        <v>0</v>
      </c>
      <c r="CG140" s="112">
        <v>0</v>
      </c>
      <c r="CH140" s="112">
        <v>0</v>
      </c>
      <c r="CI140" s="112">
        <v>0</v>
      </c>
      <c r="CJ140" s="112">
        <v>0</v>
      </c>
      <c r="CK140" s="112">
        <v>0</v>
      </c>
      <c r="CL140" s="112">
        <v>0</v>
      </c>
      <c r="CM140" s="112">
        <v>0</v>
      </c>
      <c r="CN140" s="112">
        <v>0</v>
      </c>
      <c r="CO140" s="112">
        <v>0</v>
      </c>
      <c r="CP140" s="112">
        <v>0</v>
      </c>
      <c r="CQ140" s="112">
        <v>0</v>
      </c>
      <c r="CR140" s="112">
        <v>85</v>
      </c>
      <c r="CS140" s="112">
        <v>125</v>
      </c>
      <c r="CT140" s="112">
        <v>140</v>
      </c>
      <c r="CU140" s="112">
        <v>153</v>
      </c>
      <c r="CV140" s="112">
        <v>297</v>
      </c>
      <c r="CW140" s="112">
        <v>43</v>
      </c>
      <c r="CX140" s="112">
        <v>28</v>
      </c>
      <c r="CY140" s="112">
        <v>0</v>
      </c>
      <c r="CZ140" s="112">
        <v>0</v>
      </c>
      <c r="DA140" s="112">
        <v>0</v>
      </c>
      <c r="DB140" s="112">
        <v>0</v>
      </c>
      <c r="DC140" s="112">
        <v>0</v>
      </c>
      <c r="DD140" s="112">
        <v>0</v>
      </c>
      <c r="DE140" s="112">
        <v>0</v>
      </c>
      <c r="DF140" s="112">
        <v>0</v>
      </c>
      <c r="DG140" s="112">
        <v>0</v>
      </c>
      <c r="DH140" s="112">
        <v>0</v>
      </c>
      <c r="DI140" s="112">
        <v>0</v>
      </c>
      <c r="DJ140" s="112">
        <v>0</v>
      </c>
      <c r="DK140" s="112">
        <v>0</v>
      </c>
      <c r="DL140" s="112">
        <v>0</v>
      </c>
      <c r="DM140" s="112">
        <v>0</v>
      </c>
      <c r="DN140" s="112">
        <v>0</v>
      </c>
      <c r="DO140" s="112">
        <v>0</v>
      </c>
      <c r="DP140" s="112">
        <v>0</v>
      </c>
      <c r="DQ140" s="112">
        <v>0</v>
      </c>
      <c r="DR140" s="112">
        <v>0</v>
      </c>
      <c r="DS140" s="112">
        <v>0</v>
      </c>
      <c r="DT140" s="112">
        <v>0</v>
      </c>
      <c r="DU140" s="112">
        <v>0</v>
      </c>
      <c r="DV140" s="112">
        <v>0</v>
      </c>
      <c r="DW140" s="112">
        <v>42</v>
      </c>
      <c r="DX140" s="112">
        <v>26</v>
      </c>
      <c r="DY140" s="112">
        <v>71</v>
      </c>
      <c r="DZ140" s="112">
        <v>191</v>
      </c>
      <c r="EA140" s="112">
        <v>238</v>
      </c>
      <c r="EB140" s="112">
        <v>0</v>
      </c>
      <c r="EC140" s="112">
        <v>0</v>
      </c>
      <c r="ED140" s="112">
        <v>0</v>
      </c>
      <c r="EE140" s="112">
        <v>1</v>
      </c>
      <c r="EF140" s="112">
        <v>0</v>
      </c>
      <c r="EG140" s="112">
        <v>1</v>
      </c>
      <c r="EH140" s="112">
        <v>0</v>
      </c>
      <c r="EI140" s="112">
        <v>0</v>
      </c>
      <c r="EJ140" s="112">
        <v>0</v>
      </c>
      <c r="EK140" s="112">
        <v>0</v>
      </c>
      <c r="EL140" s="112">
        <v>0</v>
      </c>
      <c r="EM140" s="112">
        <v>0</v>
      </c>
      <c r="EN140" s="112">
        <v>0</v>
      </c>
      <c r="EO140" s="112">
        <v>0</v>
      </c>
      <c r="EP140" s="112">
        <v>0</v>
      </c>
      <c r="EQ140" s="112">
        <v>1</v>
      </c>
      <c r="ER140" s="112">
        <v>0</v>
      </c>
      <c r="ES140" s="112">
        <v>0</v>
      </c>
      <c r="ET140" s="112">
        <v>1</v>
      </c>
      <c r="EU140" s="112">
        <v>0</v>
      </c>
      <c r="EV140" s="112">
        <v>1</v>
      </c>
      <c r="EW140" s="112">
        <v>0</v>
      </c>
      <c r="EX140" s="112">
        <v>0</v>
      </c>
      <c r="EY140" s="112">
        <v>1</v>
      </c>
      <c r="EZ140" s="112">
        <v>193</v>
      </c>
      <c r="FA140" s="112">
        <v>240</v>
      </c>
      <c r="FB140" s="112">
        <v>435</v>
      </c>
      <c r="FC140" s="112">
        <v>0</v>
      </c>
      <c r="FD140" s="112">
        <v>0</v>
      </c>
      <c r="FE140" s="112">
        <v>0</v>
      </c>
      <c r="FF140" s="112">
        <v>0</v>
      </c>
      <c r="FG140" s="112">
        <v>1</v>
      </c>
      <c r="FH140" s="112">
        <v>0</v>
      </c>
      <c r="FI140" s="112">
        <v>8</v>
      </c>
      <c r="FJ140" s="112">
        <v>2</v>
      </c>
      <c r="FK140" s="112">
        <v>160</v>
      </c>
      <c r="FL140" s="112">
        <v>223</v>
      </c>
      <c r="FM140" s="112">
        <v>9</v>
      </c>
      <c r="FN140" s="112">
        <v>2</v>
      </c>
      <c r="FO140" s="112">
        <v>11</v>
      </c>
      <c r="FP140" s="112">
        <v>0</v>
      </c>
      <c r="FQ140" s="112">
        <v>0</v>
      </c>
      <c r="FR140" s="112">
        <v>4</v>
      </c>
      <c r="FS140" s="112">
        <v>2</v>
      </c>
      <c r="FT140" s="112">
        <v>7</v>
      </c>
      <c r="FU140" s="112">
        <v>7</v>
      </c>
      <c r="FV140" s="112">
        <v>18</v>
      </c>
      <c r="FW140" s="112">
        <v>14</v>
      </c>
      <c r="FX140" s="112">
        <v>16</v>
      </c>
      <c r="FY140" s="112">
        <v>6</v>
      </c>
      <c r="FZ140" s="112">
        <v>9</v>
      </c>
      <c r="GA140" s="112">
        <v>1</v>
      </c>
      <c r="GB140" s="112">
        <v>30</v>
      </c>
      <c r="GC140" s="112">
        <v>54</v>
      </c>
      <c r="GD140" s="112">
        <v>84</v>
      </c>
      <c r="GE140" s="112">
        <v>5</v>
      </c>
      <c r="GF140" s="112">
        <v>15</v>
      </c>
      <c r="GG140" s="112">
        <v>39</v>
      </c>
      <c r="GH140" s="112">
        <v>47</v>
      </c>
      <c r="GI140" s="112">
        <v>35</v>
      </c>
      <c r="GJ140" s="112">
        <v>43</v>
      </c>
      <c r="GK140" s="112">
        <v>34</v>
      </c>
      <c r="GL140" s="112">
        <v>23</v>
      </c>
      <c r="GM140" s="112">
        <v>24</v>
      </c>
      <c r="GN140" s="112">
        <v>16</v>
      </c>
      <c r="GO140" s="112">
        <v>6</v>
      </c>
      <c r="GP140" s="112">
        <v>5</v>
      </c>
      <c r="GQ140" s="112">
        <v>149</v>
      </c>
      <c r="GR140" s="112">
        <v>143</v>
      </c>
      <c r="GS140" s="112">
        <v>292</v>
      </c>
      <c r="GT140" s="112">
        <v>0</v>
      </c>
      <c r="GU140" s="112">
        <v>0</v>
      </c>
      <c r="GV140" s="112">
        <v>1</v>
      </c>
      <c r="GW140" s="112">
        <v>4</v>
      </c>
      <c r="GX140" s="112">
        <v>19</v>
      </c>
      <c r="GY140" s="112">
        <v>13</v>
      </c>
      <c r="GZ140" s="112">
        <v>17</v>
      </c>
      <c r="HA140" s="112">
        <v>9</v>
      </c>
      <c r="HB140" s="112">
        <v>5</v>
      </c>
      <c r="HC140" s="112">
        <v>2</v>
      </c>
      <c r="HD140" s="112">
        <v>0</v>
      </c>
      <c r="HE140" s="112">
        <v>0</v>
      </c>
      <c r="HF140" s="112">
        <v>28</v>
      </c>
      <c r="HG140" s="112">
        <v>42</v>
      </c>
      <c r="HH140" s="112">
        <v>70</v>
      </c>
      <c r="HI140" s="112">
        <v>36</v>
      </c>
      <c r="HJ140" s="112">
        <v>38</v>
      </c>
      <c r="HK140" s="112">
        <v>87</v>
      </c>
      <c r="HL140" s="112">
        <v>103</v>
      </c>
      <c r="HM140" s="112">
        <v>68</v>
      </c>
      <c r="HN140" s="112">
        <v>75</v>
      </c>
      <c r="HO140" s="112">
        <v>38</v>
      </c>
      <c r="HP140" s="112">
        <v>50</v>
      </c>
      <c r="HQ140" s="112">
        <v>23</v>
      </c>
      <c r="HR140" s="112">
        <v>25</v>
      </c>
      <c r="HS140" s="112">
        <v>10</v>
      </c>
      <c r="HT140" s="112">
        <v>17</v>
      </c>
      <c r="HU140" s="112">
        <v>308</v>
      </c>
      <c r="HV140" s="112">
        <v>262</v>
      </c>
      <c r="HW140" s="112">
        <v>570</v>
      </c>
      <c r="HX140" s="112">
        <v>58</v>
      </c>
      <c r="HY140" s="112">
        <v>87</v>
      </c>
      <c r="HZ140" s="112">
        <v>47</v>
      </c>
      <c r="IA140" s="112">
        <v>63</v>
      </c>
      <c r="IB140" s="112">
        <v>24</v>
      </c>
      <c r="IC140" s="112">
        <v>33</v>
      </c>
      <c r="ID140" s="112">
        <v>29</v>
      </c>
      <c r="IE140" s="112">
        <v>37</v>
      </c>
      <c r="IF140" s="112">
        <v>20</v>
      </c>
      <c r="IG140" s="112">
        <v>26</v>
      </c>
      <c r="IH140" s="112">
        <v>7</v>
      </c>
      <c r="II140" s="112">
        <v>18</v>
      </c>
      <c r="IJ140" s="112">
        <v>264</v>
      </c>
      <c r="IK140" s="112">
        <v>185</v>
      </c>
      <c r="IL140" s="112">
        <v>449</v>
      </c>
      <c r="IM140" s="112">
        <v>19</v>
      </c>
      <c r="IN140" s="112">
        <v>12</v>
      </c>
      <c r="IO140" s="112">
        <v>4</v>
      </c>
      <c r="IP140" s="112">
        <v>3</v>
      </c>
      <c r="IQ140" s="112">
        <v>1</v>
      </c>
      <c r="IR140" s="112">
        <v>0</v>
      </c>
      <c r="IS140" s="112">
        <v>2</v>
      </c>
      <c r="IT140" s="112">
        <v>0</v>
      </c>
      <c r="IU140" s="112">
        <v>31</v>
      </c>
      <c r="IV140" s="112">
        <v>13</v>
      </c>
      <c r="IW140" s="112">
        <v>57</v>
      </c>
      <c r="IX140" s="112">
        <v>28</v>
      </c>
      <c r="IY140" s="112">
        <v>85</v>
      </c>
      <c r="IZ140" s="112">
        <v>15</v>
      </c>
      <c r="JA140" s="112">
        <v>7</v>
      </c>
      <c r="JB140" s="112">
        <v>14</v>
      </c>
      <c r="JC140" s="112">
        <v>9</v>
      </c>
      <c r="JD140" s="112">
        <v>0</v>
      </c>
      <c r="JE140" s="112">
        <v>0</v>
      </c>
      <c r="JF140" s="112">
        <v>0</v>
      </c>
      <c r="JG140" s="112">
        <v>0</v>
      </c>
      <c r="JH140" s="112">
        <v>114</v>
      </c>
      <c r="JI140" s="112">
        <v>138</v>
      </c>
      <c r="JJ140" s="112">
        <v>140</v>
      </c>
      <c r="JK140" s="112">
        <v>153</v>
      </c>
      <c r="JL140" s="112">
        <v>297</v>
      </c>
      <c r="JM140" s="112">
        <v>21</v>
      </c>
      <c r="JN140" s="112">
        <v>23</v>
      </c>
      <c r="JO140" s="112">
        <v>12</v>
      </c>
      <c r="JP140" s="112">
        <v>5</v>
      </c>
      <c r="JQ140" s="112">
        <v>2</v>
      </c>
      <c r="JR140" s="112">
        <v>0</v>
      </c>
      <c r="JS140" s="112">
        <v>3</v>
      </c>
      <c r="JT140" s="112">
        <v>0</v>
      </c>
      <c r="JU140" s="112">
        <v>5</v>
      </c>
      <c r="JV140" s="112">
        <v>0</v>
      </c>
      <c r="JW140" s="112">
        <v>42</v>
      </c>
      <c r="JX140" s="112">
        <v>26</v>
      </c>
      <c r="JY140" s="112">
        <v>96</v>
      </c>
      <c r="JZ140" s="112">
        <v>131</v>
      </c>
      <c r="KA140" s="112">
        <v>139</v>
      </c>
      <c r="KB140" s="112">
        <v>39</v>
      </c>
      <c r="KC140" s="112">
        <v>52</v>
      </c>
      <c r="KD140" s="112">
        <v>6</v>
      </c>
      <c r="KE140" s="112">
        <v>11</v>
      </c>
      <c r="KF140" s="112">
        <v>4</v>
      </c>
      <c r="KG140" s="112">
        <v>4</v>
      </c>
      <c r="KH140" s="112">
        <v>107</v>
      </c>
      <c r="KI140" s="112">
        <v>123</v>
      </c>
      <c r="KJ140" s="112">
        <v>287</v>
      </c>
      <c r="KK140" s="112">
        <v>337</v>
      </c>
      <c r="KL140" s="112">
        <v>616</v>
      </c>
      <c r="KM140" s="112">
        <v>0</v>
      </c>
      <c r="KN140" s="112">
        <v>0</v>
      </c>
      <c r="KO140" s="112">
        <v>0</v>
      </c>
      <c r="KP140" s="112">
        <v>0</v>
      </c>
      <c r="KQ140" s="112">
        <v>0</v>
      </c>
      <c r="KR140" s="112">
        <v>0</v>
      </c>
      <c r="KS140" s="112">
        <v>0</v>
      </c>
      <c r="KT140" s="112">
        <v>0</v>
      </c>
      <c r="KU140" s="112">
        <v>0</v>
      </c>
      <c r="KV140" s="112">
        <v>0</v>
      </c>
      <c r="KW140" s="112">
        <v>0</v>
      </c>
      <c r="KX140" s="112">
        <v>0</v>
      </c>
      <c r="KY140" s="112">
        <v>0</v>
      </c>
      <c r="KZ140" s="112">
        <v>14</v>
      </c>
      <c r="LA140" s="112">
        <v>3</v>
      </c>
      <c r="LB140" s="112">
        <v>1</v>
      </c>
      <c r="LC140" s="112">
        <v>91</v>
      </c>
      <c r="LD140" s="112">
        <v>109</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LE141"/>
  <sheetViews>
    <sheetView zoomScale="80" zoomScaleNormal="80" workbookViewId="0">
      <pane xSplit="1" ySplit="1" topLeftCell="B107" activePane="bottomRight" state="frozen"/>
      <selection pane="bottomRight" activeCell="E38" sqref="E38"/>
      <selection pane="bottomLeft" activeCell="E38" sqref="E38"/>
      <selection pane="topRight" activeCell="E38" sqref="E38"/>
    </sheetView>
  </sheetViews>
  <sheetFormatPr defaultRowHeight="12.75"/>
  <cols>
    <col min="1" max="1" width="66.42578125" style="112" customWidth="1"/>
    <col min="2" max="2" width="19.5703125" style="112" customWidth="1"/>
    <col min="3" max="14" width="16.42578125" style="112" customWidth="1"/>
    <col min="15" max="15" width="12.28515625" style="112" customWidth="1"/>
    <col min="16" max="170" width="9.28515625" style="112" bestFit="1" customWidth="1"/>
    <col min="171" max="171" width="10.85546875" style="112" customWidth="1"/>
    <col min="172" max="174" width="9.140625" style="112" customWidth="1"/>
    <col min="175" max="177" width="9.28515625" style="112" bestFit="1" customWidth="1"/>
    <col min="178" max="178" width="9.140625" style="112" customWidth="1"/>
    <col min="179" max="200" width="9.28515625" style="112" bestFit="1" customWidth="1"/>
    <col min="201" max="201" width="9.140625" style="112" customWidth="1"/>
    <col min="202" max="269" width="9.28515625" style="112" bestFit="1" customWidth="1"/>
    <col min="270" max="270" width="9.42578125" style="112" bestFit="1" customWidth="1"/>
    <col min="271" max="271" width="9.28515625" style="112" bestFit="1" customWidth="1"/>
    <col min="272" max="272" width="9.42578125" style="112" bestFit="1" customWidth="1"/>
    <col min="273" max="298" width="9.28515625" style="112" bestFit="1" customWidth="1"/>
    <col min="299" max="311" width="9.140625" style="112"/>
    <col min="312" max="316" width="9.28515625" style="112" bestFit="1" customWidth="1"/>
    <col min="317" max="16384" width="9.140625" style="112"/>
  </cols>
  <sheetData>
    <row r="1" spans="1:316" s="192" customFormat="1">
      <c r="A1" s="189"/>
      <c r="B1" s="189"/>
      <c r="C1" s="189"/>
      <c r="D1" s="189"/>
      <c r="E1" s="189"/>
      <c r="F1" s="189"/>
      <c r="G1" s="189"/>
      <c r="H1" s="189"/>
      <c r="J1" s="189"/>
      <c r="K1" s="189"/>
      <c r="L1" s="189"/>
      <c r="M1" s="189"/>
      <c r="N1" s="189"/>
      <c r="GD1" s="112"/>
      <c r="KM1" s="190"/>
      <c r="KN1" s="190"/>
      <c r="KO1" s="191"/>
      <c r="KP1" s="191"/>
      <c r="KQ1" s="191"/>
      <c r="KR1" s="191"/>
      <c r="KS1" s="191"/>
      <c r="KT1" s="191"/>
      <c r="KU1" s="191"/>
      <c r="KV1" s="191"/>
      <c r="KW1" s="191"/>
      <c r="KX1" s="191"/>
      <c r="KY1" s="191"/>
      <c r="KZ1" s="112"/>
      <c r="LA1" s="112"/>
      <c r="LB1" s="112"/>
      <c r="LC1" s="112"/>
      <c r="LD1" s="112"/>
    </row>
    <row r="15" spans="1:316">
      <c r="N15" s="1"/>
    </row>
    <row r="16" spans="1:316">
      <c r="N16" s="1"/>
    </row>
    <row r="53" spans="14:14">
      <c r="N53" s="1"/>
    </row>
    <row r="86" spans="1:14">
      <c r="N86" s="1"/>
    </row>
    <row r="95" spans="1:14">
      <c r="A95" s="193"/>
    </row>
    <row r="114" spans="1:317" s="67" customFormat="1">
      <c r="B114" s="194"/>
      <c r="C114" s="194"/>
      <c r="D114" s="194"/>
      <c r="E114" s="194"/>
      <c r="F114" s="194"/>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c r="AG114" s="194"/>
      <c r="AH114" s="194"/>
      <c r="AI114" s="194"/>
      <c r="AJ114" s="194"/>
      <c r="AK114" s="194"/>
      <c r="AL114" s="194"/>
      <c r="AM114" s="194"/>
      <c r="AN114" s="194"/>
      <c r="AO114" s="194"/>
      <c r="AP114" s="194"/>
      <c r="AQ114" s="194"/>
      <c r="AR114" s="194"/>
      <c r="AS114" s="194"/>
      <c r="AT114" s="194"/>
      <c r="AU114" s="194"/>
      <c r="AV114" s="194"/>
      <c r="AW114" s="194"/>
      <c r="AX114" s="194"/>
      <c r="AY114" s="194"/>
      <c r="AZ114" s="194"/>
      <c r="BA114" s="194"/>
      <c r="BB114" s="194"/>
      <c r="BC114" s="194"/>
      <c r="BD114" s="194"/>
      <c r="BE114" s="194"/>
      <c r="BF114" s="194"/>
      <c r="BG114" s="194"/>
      <c r="BH114" s="194"/>
      <c r="BI114" s="194"/>
      <c r="BJ114" s="194"/>
      <c r="BK114" s="194"/>
      <c r="BL114" s="194"/>
      <c r="BM114" s="194"/>
      <c r="BN114" s="194"/>
      <c r="BO114" s="194"/>
      <c r="BP114" s="194"/>
      <c r="BQ114" s="194"/>
      <c r="BR114" s="194"/>
      <c r="BS114" s="194"/>
      <c r="BT114" s="194"/>
      <c r="BU114" s="194"/>
      <c r="BV114" s="194"/>
      <c r="BW114" s="194"/>
      <c r="BX114" s="194"/>
      <c r="BY114" s="194"/>
      <c r="BZ114" s="194"/>
      <c r="CA114" s="194"/>
      <c r="CB114" s="194"/>
      <c r="CC114" s="194"/>
      <c r="CD114" s="194"/>
      <c r="CE114" s="194"/>
      <c r="CF114" s="194"/>
      <c r="CG114" s="194"/>
      <c r="CH114" s="194"/>
      <c r="CI114" s="194"/>
      <c r="CJ114" s="194"/>
      <c r="CK114" s="194"/>
      <c r="CL114" s="194"/>
      <c r="CM114" s="194"/>
      <c r="CN114" s="194"/>
      <c r="CO114" s="194"/>
      <c r="CP114" s="194"/>
      <c r="CQ114" s="194"/>
      <c r="CR114" s="194"/>
      <c r="CS114" s="194"/>
      <c r="CT114" s="194"/>
      <c r="CU114" s="194"/>
      <c r="CV114" s="194"/>
      <c r="CW114" s="194"/>
      <c r="CX114" s="194"/>
      <c r="CY114" s="194"/>
      <c r="CZ114" s="194"/>
      <c r="DA114" s="194"/>
      <c r="DB114" s="194"/>
      <c r="DC114" s="194"/>
      <c r="DD114" s="194"/>
      <c r="DE114" s="194"/>
      <c r="DF114" s="194"/>
      <c r="DG114" s="194"/>
      <c r="DH114" s="194"/>
      <c r="DI114" s="194"/>
      <c r="DJ114" s="194"/>
      <c r="DK114" s="194"/>
      <c r="DL114" s="194"/>
      <c r="DM114" s="194"/>
      <c r="DN114" s="194"/>
      <c r="DO114" s="194"/>
      <c r="DP114" s="194"/>
      <c r="DQ114" s="194"/>
      <c r="DR114" s="194"/>
      <c r="DS114" s="194"/>
      <c r="DT114" s="194"/>
      <c r="DU114" s="194"/>
      <c r="DV114" s="194"/>
      <c r="DW114" s="194"/>
      <c r="DX114" s="194"/>
      <c r="DY114" s="194"/>
      <c r="DZ114" s="194"/>
      <c r="EA114" s="194"/>
      <c r="EB114" s="194"/>
      <c r="EC114" s="194"/>
      <c r="ED114" s="194"/>
      <c r="EE114" s="194"/>
      <c r="EF114" s="194"/>
      <c r="EG114" s="194"/>
      <c r="EH114" s="194"/>
      <c r="EI114" s="194"/>
      <c r="EJ114" s="194"/>
      <c r="EK114" s="194"/>
      <c r="EL114" s="194"/>
      <c r="EM114" s="194"/>
      <c r="EN114" s="194"/>
      <c r="EO114" s="194"/>
      <c r="EP114" s="194"/>
      <c r="EQ114" s="194"/>
      <c r="ER114" s="194"/>
      <c r="ES114" s="194"/>
      <c r="ET114" s="194"/>
      <c r="EU114" s="194"/>
      <c r="EV114" s="194"/>
      <c r="EW114" s="194"/>
      <c r="EX114" s="194"/>
      <c r="EY114" s="194"/>
      <c r="EZ114" s="194"/>
      <c r="FA114" s="194"/>
      <c r="FB114" s="194"/>
      <c r="FC114" s="194"/>
      <c r="FD114" s="194"/>
      <c r="FE114" s="194"/>
      <c r="FF114" s="194"/>
      <c r="FG114" s="194"/>
      <c r="FH114" s="194"/>
      <c r="FI114" s="194"/>
      <c r="FJ114" s="194"/>
      <c r="FK114" s="194"/>
      <c r="FL114" s="194"/>
      <c r="FM114" s="194"/>
      <c r="FN114" s="194"/>
      <c r="FO114" s="194"/>
      <c r="FP114" s="194"/>
      <c r="FQ114" s="194"/>
      <c r="FR114" s="194"/>
      <c r="FS114" s="194"/>
      <c r="FT114" s="194"/>
      <c r="FU114" s="194"/>
      <c r="FV114" s="194"/>
      <c r="FW114" s="194"/>
      <c r="FX114" s="194"/>
      <c r="FY114" s="194"/>
      <c r="FZ114" s="194"/>
      <c r="GA114" s="194"/>
      <c r="GB114" s="194"/>
      <c r="GC114" s="194"/>
      <c r="GD114" s="194"/>
      <c r="GE114" s="194"/>
      <c r="GF114" s="194"/>
      <c r="GG114" s="194"/>
      <c r="GH114" s="194"/>
      <c r="GI114" s="194"/>
      <c r="GJ114" s="194"/>
      <c r="GK114" s="194"/>
      <c r="GL114" s="194"/>
      <c r="GM114" s="194"/>
      <c r="GN114" s="194"/>
      <c r="GO114" s="194"/>
      <c r="GP114" s="194"/>
      <c r="GQ114" s="194"/>
      <c r="GR114" s="194"/>
      <c r="GS114" s="194"/>
      <c r="GT114" s="194"/>
      <c r="GU114" s="194"/>
      <c r="GV114" s="194"/>
      <c r="GW114" s="194"/>
      <c r="GX114" s="194"/>
      <c r="GY114" s="194"/>
      <c r="GZ114" s="194"/>
      <c r="HA114" s="194"/>
      <c r="HB114" s="194"/>
      <c r="HC114" s="194"/>
      <c r="HD114" s="194"/>
      <c r="HE114" s="194"/>
      <c r="HF114" s="194"/>
      <c r="HG114" s="194"/>
      <c r="HH114" s="194"/>
      <c r="HI114" s="194"/>
      <c r="HJ114" s="194"/>
      <c r="HK114" s="194"/>
      <c r="HL114" s="194"/>
      <c r="HM114" s="194"/>
      <c r="HN114" s="194"/>
      <c r="HO114" s="194"/>
      <c r="HP114" s="194"/>
      <c r="HQ114" s="194"/>
      <c r="HR114" s="194"/>
      <c r="HS114" s="194"/>
      <c r="HT114" s="194"/>
      <c r="HU114" s="194"/>
      <c r="HV114" s="194"/>
      <c r="HW114" s="194"/>
      <c r="HX114" s="194"/>
      <c r="HY114" s="194"/>
      <c r="HZ114" s="194"/>
      <c r="IA114" s="194"/>
      <c r="IB114" s="194"/>
      <c r="IC114" s="194"/>
      <c r="ID114" s="194"/>
      <c r="IE114" s="194"/>
      <c r="IF114" s="194"/>
      <c r="IG114" s="194"/>
      <c r="IH114" s="194"/>
      <c r="II114" s="194"/>
      <c r="IJ114" s="194"/>
      <c r="IK114" s="194"/>
      <c r="IL114" s="194"/>
      <c r="IM114" s="194"/>
      <c r="IN114" s="194"/>
      <c r="IO114" s="194"/>
      <c r="IP114" s="194"/>
      <c r="IQ114" s="194"/>
      <c r="IR114" s="194"/>
      <c r="IS114" s="194"/>
      <c r="IT114" s="194"/>
      <c r="IU114" s="194"/>
      <c r="IV114" s="194"/>
      <c r="IW114" s="194"/>
      <c r="IX114" s="194"/>
      <c r="IY114" s="194"/>
      <c r="IZ114" s="194"/>
      <c r="JA114" s="194"/>
      <c r="JB114" s="194"/>
      <c r="JC114" s="194"/>
      <c r="JD114" s="194"/>
      <c r="JE114" s="194"/>
      <c r="JF114" s="194"/>
      <c r="JG114" s="194"/>
      <c r="JH114" s="194"/>
      <c r="JI114" s="194"/>
      <c r="JJ114" s="194"/>
      <c r="JK114" s="194"/>
      <c r="JL114" s="194"/>
      <c r="JM114" s="194"/>
      <c r="JN114" s="194"/>
      <c r="JO114" s="194"/>
      <c r="JP114" s="194"/>
      <c r="JQ114" s="194"/>
      <c r="JR114" s="194"/>
      <c r="JS114" s="194"/>
      <c r="JT114" s="194"/>
      <c r="JU114" s="194"/>
      <c r="JV114" s="194"/>
      <c r="JW114" s="194"/>
      <c r="JX114" s="194"/>
      <c r="JY114" s="194"/>
      <c r="JZ114" s="194"/>
      <c r="KA114" s="194"/>
      <c r="KB114" s="194"/>
      <c r="KC114" s="194"/>
      <c r="KD114" s="194"/>
      <c r="KE114" s="194"/>
      <c r="KF114" s="194"/>
      <c r="KG114" s="194"/>
      <c r="KH114" s="194"/>
      <c r="KI114" s="194"/>
      <c r="KJ114" s="194"/>
      <c r="KK114" s="194"/>
      <c r="KL114" s="194"/>
      <c r="KM114" s="194"/>
      <c r="KN114" s="194"/>
      <c r="KO114" s="194"/>
      <c r="KP114" s="194"/>
      <c r="KQ114" s="194"/>
      <c r="KR114" s="194"/>
      <c r="KS114" s="194"/>
      <c r="KT114" s="194"/>
      <c r="KU114" s="194"/>
      <c r="KV114" s="194"/>
      <c r="KW114" s="194"/>
      <c r="KX114" s="194"/>
      <c r="KY114" s="194"/>
      <c r="KZ114" s="194"/>
      <c r="LA114" s="194"/>
      <c r="LB114" s="194"/>
      <c r="LC114" s="194"/>
      <c r="LD114" s="194"/>
      <c r="LE114" s="112"/>
    </row>
    <row r="115" spans="1:317" s="67" customFormat="1">
      <c r="A115" s="67" t="s">
        <v>0</v>
      </c>
      <c r="B115" s="195">
        <v>106</v>
      </c>
      <c r="C115" s="194"/>
      <c r="D115" s="194"/>
      <c r="E115" s="194"/>
      <c r="F115" s="194"/>
      <c r="G115" s="194"/>
      <c r="H115" s="194"/>
      <c r="I115" s="194"/>
      <c r="J115" s="194"/>
      <c r="K115" s="194"/>
      <c r="L115" s="194"/>
      <c r="M115" s="194"/>
      <c r="N115" s="194"/>
      <c r="O115" s="195">
        <v>71</v>
      </c>
      <c r="P115" s="195">
        <v>51</v>
      </c>
      <c r="Q115" s="195">
        <v>19</v>
      </c>
      <c r="R115" s="195">
        <v>33</v>
      </c>
      <c r="S115" s="195">
        <v>75</v>
      </c>
      <c r="T115" s="195">
        <v>85</v>
      </c>
      <c r="U115" s="195">
        <v>13</v>
      </c>
      <c r="V115" s="195">
        <v>36</v>
      </c>
      <c r="W115" s="195">
        <v>76</v>
      </c>
      <c r="X115" s="195">
        <v>135</v>
      </c>
      <c r="Y115" s="195">
        <v>119</v>
      </c>
      <c r="Z115" s="195">
        <v>259</v>
      </c>
      <c r="AA115" s="195">
        <v>351</v>
      </c>
      <c r="AB115" s="195">
        <v>574</v>
      </c>
      <c r="AC115" s="195">
        <v>972</v>
      </c>
      <c r="AD115" s="195">
        <v>2786</v>
      </c>
      <c r="AE115" s="195">
        <v>3134</v>
      </c>
      <c r="AF115" s="195">
        <v>29</v>
      </c>
      <c r="AG115" s="195">
        <v>94</v>
      </c>
      <c r="AH115" s="195">
        <v>429</v>
      </c>
      <c r="AI115" s="195">
        <v>395</v>
      </c>
      <c r="AJ115" s="195">
        <v>3244</v>
      </c>
      <c r="AK115" s="195">
        <v>3623</v>
      </c>
      <c r="AL115" s="195">
        <v>6867</v>
      </c>
      <c r="AM115" s="195">
        <v>1710</v>
      </c>
      <c r="AN115" s="195">
        <v>2523</v>
      </c>
      <c r="AO115" s="195">
        <v>4233</v>
      </c>
      <c r="AP115" s="195">
        <v>100909.5</v>
      </c>
      <c r="AQ115" s="195">
        <v>393</v>
      </c>
      <c r="AR115" s="195">
        <v>340</v>
      </c>
      <c r="AS115" s="195">
        <v>0</v>
      </c>
      <c r="AT115" s="195">
        <v>1</v>
      </c>
      <c r="AU115" s="195">
        <v>0</v>
      </c>
      <c r="AV115" s="195">
        <v>2</v>
      </c>
      <c r="AW115" s="195">
        <v>4</v>
      </c>
      <c r="AX115" s="195">
        <v>3</v>
      </c>
      <c r="AY115" s="195">
        <v>0</v>
      </c>
      <c r="AZ115" s="195">
        <v>0</v>
      </c>
      <c r="BA115" s="195">
        <v>0</v>
      </c>
      <c r="BB115" s="195">
        <v>0</v>
      </c>
      <c r="BC115" s="195">
        <v>1</v>
      </c>
      <c r="BD115" s="195">
        <v>0</v>
      </c>
      <c r="BE115" s="195">
        <v>0</v>
      </c>
      <c r="BF115" s="195">
        <v>2</v>
      </c>
      <c r="BG115" s="195">
        <v>1</v>
      </c>
      <c r="BH115" s="195">
        <v>1</v>
      </c>
      <c r="BI115" s="195">
        <v>0</v>
      </c>
      <c r="BJ115" s="195">
        <v>0</v>
      </c>
      <c r="BK115" s="195">
        <v>0</v>
      </c>
      <c r="BL115" s="195">
        <v>0</v>
      </c>
      <c r="BM115" s="195">
        <v>2</v>
      </c>
      <c r="BN115" s="195">
        <v>0</v>
      </c>
      <c r="BO115" s="195">
        <v>25</v>
      </c>
      <c r="BP115" s="195">
        <v>20</v>
      </c>
      <c r="BQ115" s="195">
        <v>342</v>
      </c>
      <c r="BR115" s="195">
        <v>300</v>
      </c>
      <c r="BS115" s="195">
        <v>642</v>
      </c>
      <c r="BT115" s="195">
        <v>1001</v>
      </c>
      <c r="BU115" s="195">
        <v>961</v>
      </c>
      <c r="BV115" s="195">
        <v>1</v>
      </c>
      <c r="BW115" s="195">
        <v>0</v>
      </c>
      <c r="BX115" s="195">
        <v>10</v>
      </c>
      <c r="BY115" s="195">
        <v>8</v>
      </c>
      <c r="BZ115" s="195">
        <v>15</v>
      </c>
      <c r="CA115" s="195">
        <v>7</v>
      </c>
      <c r="CB115" s="195">
        <v>0</v>
      </c>
      <c r="CC115" s="195">
        <v>1</v>
      </c>
      <c r="CD115" s="195">
        <v>0</v>
      </c>
      <c r="CE115" s="195">
        <v>1</v>
      </c>
      <c r="CF115" s="195">
        <v>1</v>
      </c>
      <c r="CG115" s="195">
        <v>2</v>
      </c>
      <c r="CH115" s="195">
        <v>2</v>
      </c>
      <c r="CI115" s="195">
        <v>1</v>
      </c>
      <c r="CJ115" s="195">
        <v>3</v>
      </c>
      <c r="CK115" s="195">
        <v>2</v>
      </c>
      <c r="CL115" s="195">
        <v>2</v>
      </c>
      <c r="CM115" s="195">
        <v>0</v>
      </c>
      <c r="CN115" s="195">
        <v>17</v>
      </c>
      <c r="CO115" s="195">
        <v>30</v>
      </c>
      <c r="CP115" s="195">
        <v>15</v>
      </c>
      <c r="CQ115" s="195">
        <v>17</v>
      </c>
      <c r="CR115" s="195">
        <v>178</v>
      </c>
      <c r="CS115" s="195">
        <v>263</v>
      </c>
      <c r="CT115" s="195">
        <v>1646</v>
      </c>
      <c r="CU115" s="195">
        <v>1519</v>
      </c>
      <c r="CV115" s="195">
        <v>3165</v>
      </c>
      <c r="CW115" s="195">
        <v>84</v>
      </c>
      <c r="CX115" s="195">
        <v>123</v>
      </c>
      <c r="CY115" s="195">
        <v>0</v>
      </c>
      <c r="CZ115" s="195">
        <v>0</v>
      </c>
      <c r="DA115" s="195">
        <v>0</v>
      </c>
      <c r="DB115" s="195">
        <v>0</v>
      </c>
      <c r="DC115" s="195">
        <v>1</v>
      </c>
      <c r="DD115" s="195">
        <v>1</v>
      </c>
      <c r="DE115" s="195">
        <v>0</v>
      </c>
      <c r="DF115" s="195">
        <v>0</v>
      </c>
      <c r="DG115" s="195">
        <v>0</v>
      </c>
      <c r="DH115" s="195">
        <v>1</v>
      </c>
      <c r="DI115" s="195">
        <v>0</v>
      </c>
      <c r="DJ115" s="195">
        <v>0</v>
      </c>
      <c r="DK115" s="195">
        <v>0</v>
      </c>
      <c r="DL115" s="195">
        <v>0</v>
      </c>
      <c r="DM115" s="195">
        <v>0</v>
      </c>
      <c r="DN115" s="195">
        <v>0</v>
      </c>
      <c r="DO115" s="195">
        <v>0</v>
      </c>
      <c r="DP115" s="195">
        <v>0</v>
      </c>
      <c r="DQ115" s="195">
        <v>0</v>
      </c>
      <c r="DR115" s="195">
        <v>0</v>
      </c>
      <c r="DS115" s="195">
        <v>1</v>
      </c>
      <c r="DT115" s="195">
        <v>0</v>
      </c>
      <c r="DU115" s="195">
        <v>4</v>
      </c>
      <c r="DV115" s="195">
        <v>9</v>
      </c>
      <c r="DW115" s="195">
        <v>81</v>
      </c>
      <c r="DX115" s="195">
        <v>109</v>
      </c>
      <c r="DY115" s="195">
        <v>190</v>
      </c>
      <c r="DZ115" s="195">
        <v>332</v>
      </c>
      <c r="EA115" s="195">
        <v>472</v>
      </c>
      <c r="EB115" s="195">
        <v>0</v>
      </c>
      <c r="EC115" s="195">
        <v>0</v>
      </c>
      <c r="ED115" s="195">
        <v>0</v>
      </c>
      <c r="EE115" s="195">
        <v>0</v>
      </c>
      <c r="EF115" s="195">
        <v>0</v>
      </c>
      <c r="EG115" s="195">
        <v>3</v>
      </c>
      <c r="EH115" s="195">
        <v>0</v>
      </c>
      <c r="EI115" s="195">
        <v>1</v>
      </c>
      <c r="EJ115" s="195">
        <v>0</v>
      </c>
      <c r="EK115" s="195">
        <v>0</v>
      </c>
      <c r="EL115" s="195">
        <v>0</v>
      </c>
      <c r="EM115" s="195">
        <v>1</v>
      </c>
      <c r="EN115" s="195">
        <v>0</v>
      </c>
      <c r="EO115" s="195">
        <v>0</v>
      </c>
      <c r="EP115" s="195">
        <v>0</v>
      </c>
      <c r="EQ115" s="195">
        <v>2</v>
      </c>
      <c r="ER115" s="195">
        <v>0</v>
      </c>
      <c r="ES115" s="195">
        <v>1</v>
      </c>
      <c r="ET115" s="195">
        <v>0</v>
      </c>
      <c r="EU115" s="195">
        <v>2</v>
      </c>
      <c r="EV115" s="195">
        <v>7</v>
      </c>
      <c r="EW115" s="195">
        <v>2</v>
      </c>
      <c r="EX115" s="195">
        <v>22</v>
      </c>
      <c r="EY115" s="195">
        <v>20</v>
      </c>
      <c r="EZ115" s="195">
        <v>363</v>
      </c>
      <c r="FA115" s="195">
        <v>511</v>
      </c>
      <c r="FB115" s="195">
        <v>874</v>
      </c>
      <c r="FC115" s="195">
        <v>30</v>
      </c>
      <c r="FD115" s="195">
        <v>30</v>
      </c>
      <c r="FE115" s="195">
        <v>24</v>
      </c>
      <c r="FF115" s="195">
        <v>24</v>
      </c>
      <c r="FG115" s="195">
        <v>6</v>
      </c>
      <c r="FH115" s="195">
        <v>7</v>
      </c>
      <c r="FI115" s="195">
        <v>18</v>
      </c>
      <c r="FJ115" s="195">
        <v>16</v>
      </c>
      <c r="FK115" s="195">
        <v>971</v>
      </c>
      <c r="FL115" s="195">
        <v>752</v>
      </c>
      <c r="FM115" s="195">
        <v>1024</v>
      </c>
      <c r="FN115" s="195">
        <v>787</v>
      </c>
      <c r="FO115" s="195">
        <v>1811</v>
      </c>
      <c r="FP115" s="195">
        <v>5</v>
      </c>
      <c r="FQ115" s="195">
        <v>3</v>
      </c>
      <c r="FR115" s="195">
        <v>29</v>
      </c>
      <c r="FS115" s="195">
        <v>51</v>
      </c>
      <c r="FT115" s="195">
        <v>68</v>
      </c>
      <c r="FU115" s="195">
        <v>99</v>
      </c>
      <c r="FV115" s="195">
        <v>101</v>
      </c>
      <c r="FW115" s="195">
        <v>109</v>
      </c>
      <c r="FX115" s="195">
        <v>128</v>
      </c>
      <c r="FY115" s="195">
        <v>85</v>
      </c>
      <c r="FZ115" s="195">
        <v>79</v>
      </c>
      <c r="GA115" s="195">
        <v>18</v>
      </c>
      <c r="GB115" s="195">
        <v>410</v>
      </c>
      <c r="GC115" s="195">
        <v>365</v>
      </c>
      <c r="GD115" s="195">
        <v>775</v>
      </c>
      <c r="GE115" s="195">
        <v>315</v>
      </c>
      <c r="GF115" s="195">
        <v>306</v>
      </c>
      <c r="GG115" s="195">
        <v>578</v>
      </c>
      <c r="GH115" s="195">
        <v>551</v>
      </c>
      <c r="GI115" s="195">
        <v>461</v>
      </c>
      <c r="GJ115" s="195">
        <v>456</v>
      </c>
      <c r="GK115" s="195">
        <v>331</v>
      </c>
      <c r="GL115" s="195">
        <v>234</v>
      </c>
      <c r="GM115" s="195">
        <v>136</v>
      </c>
      <c r="GN115" s="195">
        <v>62</v>
      </c>
      <c r="GO115" s="195">
        <v>40</v>
      </c>
      <c r="GP115" s="195">
        <v>15</v>
      </c>
      <c r="GQ115" s="195">
        <v>1861</v>
      </c>
      <c r="GR115" s="195">
        <v>1624</v>
      </c>
      <c r="GS115" s="195">
        <v>3485</v>
      </c>
      <c r="GT115" s="195">
        <v>2</v>
      </c>
      <c r="GU115" s="195">
        <v>21</v>
      </c>
      <c r="GV115" s="195">
        <v>7</v>
      </c>
      <c r="GW115" s="195">
        <v>43</v>
      </c>
      <c r="GX115" s="195">
        <v>32</v>
      </c>
      <c r="GY115" s="195">
        <v>61</v>
      </c>
      <c r="GZ115" s="195">
        <v>35</v>
      </c>
      <c r="HA115" s="195">
        <v>35</v>
      </c>
      <c r="HB115" s="195">
        <v>15</v>
      </c>
      <c r="HC115" s="195">
        <v>13</v>
      </c>
      <c r="HD115" s="195">
        <v>2</v>
      </c>
      <c r="HE115" s="195">
        <v>0</v>
      </c>
      <c r="HF115" s="195">
        <v>173</v>
      </c>
      <c r="HG115" s="195">
        <v>93</v>
      </c>
      <c r="HH115" s="195">
        <v>266</v>
      </c>
      <c r="HI115" s="195">
        <v>34</v>
      </c>
      <c r="HJ115" s="195">
        <v>62</v>
      </c>
      <c r="HK115" s="195">
        <v>102</v>
      </c>
      <c r="HL115" s="195">
        <v>162</v>
      </c>
      <c r="HM115" s="195">
        <v>78</v>
      </c>
      <c r="HN115" s="195">
        <v>103</v>
      </c>
      <c r="HO115" s="195">
        <v>54</v>
      </c>
      <c r="HP115" s="195">
        <v>87</v>
      </c>
      <c r="HQ115" s="195">
        <v>29</v>
      </c>
      <c r="HR115" s="195">
        <v>30</v>
      </c>
      <c r="HS115" s="195">
        <v>10</v>
      </c>
      <c r="HT115" s="195">
        <v>10</v>
      </c>
      <c r="HU115" s="195">
        <v>454</v>
      </c>
      <c r="HV115" s="195">
        <v>307</v>
      </c>
      <c r="HW115" s="195">
        <v>761</v>
      </c>
      <c r="HX115" s="195">
        <v>192</v>
      </c>
      <c r="HY115" s="195">
        <v>293</v>
      </c>
      <c r="HZ115" s="195">
        <v>118</v>
      </c>
      <c r="IA115" s="195">
        <v>199</v>
      </c>
      <c r="IB115" s="195">
        <v>156</v>
      </c>
      <c r="IC115" s="195">
        <v>269</v>
      </c>
      <c r="ID115" s="195">
        <v>120</v>
      </c>
      <c r="IE115" s="195">
        <v>198</v>
      </c>
      <c r="IF115" s="195">
        <v>73</v>
      </c>
      <c r="IG115" s="195">
        <v>122</v>
      </c>
      <c r="IH115" s="195">
        <v>50</v>
      </c>
      <c r="II115" s="195">
        <v>106</v>
      </c>
      <c r="IJ115" s="195">
        <v>1187</v>
      </c>
      <c r="IK115" s="195">
        <v>709</v>
      </c>
      <c r="IL115" s="195">
        <v>1896</v>
      </c>
      <c r="IM115" s="195">
        <v>86</v>
      </c>
      <c r="IN115" s="195">
        <v>76</v>
      </c>
      <c r="IO115" s="195">
        <v>63</v>
      </c>
      <c r="IP115" s="195">
        <v>42</v>
      </c>
      <c r="IQ115" s="195">
        <v>5</v>
      </c>
      <c r="IR115" s="195">
        <v>3</v>
      </c>
      <c r="IS115" s="195">
        <v>10</v>
      </c>
      <c r="IT115" s="195">
        <v>11</v>
      </c>
      <c r="IU115" s="195">
        <v>250</v>
      </c>
      <c r="IV115" s="195">
        <v>218</v>
      </c>
      <c r="IW115" s="195">
        <v>347</v>
      </c>
      <c r="IX115" s="195">
        <v>291</v>
      </c>
      <c r="IY115" s="195">
        <v>638</v>
      </c>
      <c r="IZ115" s="195">
        <v>140</v>
      </c>
      <c r="JA115" s="195">
        <v>145</v>
      </c>
      <c r="JB115" s="195">
        <v>58</v>
      </c>
      <c r="JC115" s="195">
        <v>74</v>
      </c>
      <c r="JD115" s="195">
        <v>25</v>
      </c>
      <c r="JE115" s="195">
        <v>17</v>
      </c>
      <c r="JF115" s="195">
        <v>27</v>
      </c>
      <c r="JG115" s="195">
        <v>22</v>
      </c>
      <c r="JH115" s="195">
        <v>1512</v>
      </c>
      <c r="JI115" s="195">
        <v>1214</v>
      </c>
      <c r="JJ115" s="195">
        <v>1761</v>
      </c>
      <c r="JK115" s="195">
        <v>1472</v>
      </c>
      <c r="JL115" s="195">
        <v>3233</v>
      </c>
      <c r="JM115" s="195">
        <v>25</v>
      </c>
      <c r="JN115" s="195">
        <v>41</v>
      </c>
      <c r="JO115" s="195">
        <v>17</v>
      </c>
      <c r="JP115" s="195">
        <v>13</v>
      </c>
      <c r="JQ115" s="195">
        <v>3</v>
      </c>
      <c r="JR115" s="195">
        <v>1</v>
      </c>
      <c r="JS115" s="195">
        <v>3</v>
      </c>
      <c r="JT115" s="195">
        <v>10</v>
      </c>
      <c r="JU115" s="195">
        <v>47</v>
      </c>
      <c r="JV115" s="195">
        <v>113</v>
      </c>
      <c r="JW115" s="195">
        <v>88</v>
      </c>
      <c r="JX115" s="195">
        <v>169</v>
      </c>
      <c r="JY115" s="195">
        <v>257</v>
      </c>
      <c r="JZ115" s="195">
        <v>162</v>
      </c>
      <c r="KA115" s="195">
        <v>204</v>
      </c>
      <c r="KB115" s="195">
        <v>75</v>
      </c>
      <c r="KC115" s="195">
        <v>90</v>
      </c>
      <c r="KD115" s="195">
        <v>4</v>
      </c>
      <c r="KE115" s="195">
        <v>5</v>
      </c>
      <c r="KF115" s="195">
        <v>10</v>
      </c>
      <c r="KG115" s="195">
        <v>20</v>
      </c>
      <c r="KH115" s="195">
        <v>81</v>
      </c>
      <c r="KI115" s="195">
        <v>174</v>
      </c>
      <c r="KJ115" s="195">
        <v>297</v>
      </c>
      <c r="KK115" s="195">
        <v>440</v>
      </c>
      <c r="KL115" s="195">
        <v>737</v>
      </c>
      <c r="KM115" s="195">
        <v>0</v>
      </c>
      <c r="KN115" s="195">
        <v>0</v>
      </c>
      <c r="KO115" s="195">
        <v>0</v>
      </c>
      <c r="KP115" s="195">
        <v>0</v>
      </c>
      <c r="KQ115" s="195">
        <v>0</v>
      </c>
      <c r="KR115" s="195">
        <v>0</v>
      </c>
      <c r="KS115" s="195">
        <v>0</v>
      </c>
      <c r="KT115" s="195">
        <v>0</v>
      </c>
      <c r="KU115" s="195">
        <v>0</v>
      </c>
      <c r="KV115" s="195">
        <v>0</v>
      </c>
      <c r="KW115" s="195">
        <v>0</v>
      </c>
      <c r="KX115" s="195">
        <v>0</v>
      </c>
      <c r="KY115" s="195">
        <v>0</v>
      </c>
      <c r="KZ115" s="195">
        <v>46</v>
      </c>
      <c r="LA115" s="195">
        <v>18</v>
      </c>
      <c r="LB115" s="195">
        <v>8</v>
      </c>
      <c r="LC115" s="195">
        <v>343</v>
      </c>
      <c r="LD115" s="195">
        <v>415</v>
      </c>
      <c r="LE115" s="112"/>
    </row>
    <row r="116" spans="1:317" s="67" customFormat="1">
      <c r="A116" s="112" t="s">
        <v>1</v>
      </c>
      <c r="B116" s="195">
        <v>16</v>
      </c>
      <c r="C116" s="194"/>
      <c r="D116" s="194"/>
      <c r="E116" s="194"/>
      <c r="F116" s="194"/>
      <c r="G116" s="194"/>
      <c r="H116" s="194"/>
      <c r="I116" s="194"/>
      <c r="J116" s="194"/>
      <c r="K116" s="194"/>
      <c r="L116" s="194"/>
      <c r="M116" s="194"/>
      <c r="N116" s="194"/>
      <c r="O116" s="195">
        <v>3</v>
      </c>
      <c r="P116" s="195">
        <v>12</v>
      </c>
      <c r="Q116" s="195">
        <v>0</v>
      </c>
      <c r="R116" s="195">
        <v>2</v>
      </c>
      <c r="S116" s="195">
        <v>9</v>
      </c>
      <c r="T116" s="195">
        <v>14</v>
      </c>
      <c r="U116" s="195">
        <v>1</v>
      </c>
      <c r="V116" s="195">
        <v>4</v>
      </c>
      <c r="W116" s="195">
        <v>9</v>
      </c>
      <c r="X116" s="195">
        <v>15</v>
      </c>
      <c r="Y116" s="195">
        <v>27</v>
      </c>
      <c r="Z116" s="195">
        <v>48</v>
      </c>
      <c r="AA116" s="195">
        <v>49</v>
      </c>
      <c r="AB116" s="195">
        <v>94</v>
      </c>
      <c r="AC116" s="195">
        <v>144</v>
      </c>
      <c r="AD116" s="195">
        <v>305</v>
      </c>
      <c r="AE116" s="195">
        <v>296</v>
      </c>
      <c r="AF116" s="195">
        <v>7</v>
      </c>
      <c r="AG116" s="195">
        <v>12</v>
      </c>
      <c r="AH116" s="195">
        <v>129</v>
      </c>
      <c r="AI116" s="195">
        <v>88</v>
      </c>
      <c r="AJ116" s="195">
        <v>441</v>
      </c>
      <c r="AK116" s="195">
        <v>396</v>
      </c>
      <c r="AL116" s="195">
        <v>837</v>
      </c>
      <c r="AM116" s="195">
        <v>321</v>
      </c>
      <c r="AN116" s="195">
        <v>653</v>
      </c>
      <c r="AO116" s="195">
        <v>974</v>
      </c>
      <c r="AP116" s="195">
        <v>23969</v>
      </c>
      <c r="AQ116" s="195">
        <v>39</v>
      </c>
      <c r="AR116" s="195">
        <v>58</v>
      </c>
      <c r="AS116" s="195">
        <v>0</v>
      </c>
      <c r="AT116" s="195">
        <v>0</v>
      </c>
      <c r="AU116" s="195">
        <v>0</v>
      </c>
      <c r="AV116" s="195">
        <v>0</v>
      </c>
      <c r="AW116" s="195">
        <v>0</v>
      </c>
      <c r="AX116" s="195">
        <v>0</v>
      </c>
      <c r="AY116" s="195">
        <v>0</v>
      </c>
      <c r="AZ116" s="195">
        <v>0</v>
      </c>
      <c r="BA116" s="195">
        <v>0</v>
      </c>
      <c r="BB116" s="195">
        <v>0</v>
      </c>
      <c r="BC116" s="195">
        <v>0</v>
      </c>
      <c r="BD116" s="195">
        <v>0</v>
      </c>
      <c r="BE116" s="195">
        <v>0</v>
      </c>
      <c r="BF116" s="195">
        <v>0</v>
      </c>
      <c r="BG116" s="195">
        <v>0</v>
      </c>
      <c r="BH116" s="195">
        <v>0</v>
      </c>
      <c r="BI116" s="195">
        <v>0</v>
      </c>
      <c r="BJ116" s="195">
        <v>0</v>
      </c>
      <c r="BK116" s="195">
        <v>0</v>
      </c>
      <c r="BL116" s="195">
        <v>0</v>
      </c>
      <c r="BM116" s="195">
        <v>0</v>
      </c>
      <c r="BN116" s="195">
        <v>0</v>
      </c>
      <c r="BO116" s="195">
        <v>6</v>
      </c>
      <c r="BP116" s="195">
        <v>9</v>
      </c>
      <c r="BQ116" s="195">
        <v>40</v>
      </c>
      <c r="BR116" s="195">
        <v>59</v>
      </c>
      <c r="BS116" s="195">
        <v>99</v>
      </c>
      <c r="BT116" s="195">
        <v>136</v>
      </c>
      <c r="BU116" s="195">
        <v>153</v>
      </c>
      <c r="BV116" s="195">
        <v>1</v>
      </c>
      <c r="BW116" s="195">
        <v>0</v>
      </c>
      <c r="BX116" s="195">
        <v>0</v>
      </c>
      <c r="BY116" s="195">
        <v>0</v>
      </c>
      <c r="BZ116" s="195">
        <v>0</v>
      </c>
      <c r="CA116" s="195">
        <v>1</v>
      </c>
      <c r="CB116" s="195">
        <v>0</v>
      </c>
      <c r="CC116" s="195">
        <v>0</v>
      </c>
      <c r="CD116" s="195">
        <v>0</v>
      </c>
      <c r="CE116" s="195">
        <v>0</v>
      </c>
      <c r="CF116" s="195">
        <v>0</v>
      </c>
      <c r="CG116" s="195">
        <v>1</v>
      </c>
      <c r="CH116" s="195">
        <v>0</v>
      </c>
      <c r="CI116" s="195">
        <v>0</v>
      </c>
      <c r="CJ116" s="195">
        <v>2</v>
      </c>
      <c r="CK116" s="195">
        <v>0</v>
      </c>
      <c r="CL116" s="195">
        <v>0</v>
      </c>
      <c r="CM116" s="195">
        <v>0</v>
      </c>
      <c r="CN116" s="195">
        <v>1</v>
      </c>
      <c r="CO116" s="195">
        <v>1</v>
      </c>
      <c r="CP116" s="195">
        <v>1</v>
      </c>
      <c r="CQ116" s="195">
        <v>0</v>
      </c>
      <c r="CR116" s="195">
        <v>46</v>
      </c>
      <c r="CS116" s="195">
        <v>35</v>
      </c>
      <c r="CT116" s="195">
        <v>162</v>
      </c>
      <c r="CU116" s="195">
        <v>173</v>
      </c>
      <c r="CV116" s="195">
        <v>335</v>
      </c>
      <c r="CW116" s="195">
        <v>10</v>
      </c>
      <c r="CX116" s="195">
        <v>18</v>
      </c>
      <c r="CY116" s="195">
        <v>0</v>
      </c>
      <c r="CZ116" s="195">
        <v>0</v>
      </c>
      <c r="DA116" s="195">
        <v>0</v>
      </c>
      <c r="DB116" s="195">
        <v>0</v>
      </c>
      <c r="DC116" s="195">
        <v>0</v>
      </c>
      <c r="DD116" s="195">
        <v>0</v>
      </c>
      <c r="DE116" s="195">
        <v>0</v>
      </c>
      <c r="DF116" s="195">
        <v>0</v>
      </c>
      <c r="DG116" s="195">
        <v>0</v>
      </c>
      <c r="DH116" s="195">
        <v>0</v>
      </c>
      <c r="DI116" s="195">
        <v>0</v>
      </c>
      <c r="DJ116" s="195">
        <v>0</v>
      </c>
      <c r="DK116" s="195">
        <v>0</v>
      </c>
      <c r="DL116" s="195">
        <v>0</v>
      </c>
      <c r="DM116" s="195">
        <v>0</v>
      </c>
      <c r="DN116" s="195">
        <v>0</v>
      </c>
      <c r="DO116" s="195">
        <v>0</v>
      </c>
      <c r="DP116" s="195">
        <v>0</v>
      </c>
      <c r="DQ116" s="195">
        <v>0</v>
      </c>
      <c r="DR116" s="195">
        <v>0</v>
      </c>
      <c r="DS116" s="195">
        <v>0</v>
      </c>
      <c r="DT116" s="195">
        <v>0</v>
      </c>
      <c r="DU116" s="195">
        <v>2</v>
      </c>
      <c r="DV116" s="195">
        <v>1</v>
      </c>
      <c r="DW116" s="195">
        <v>12</v>
      </c>
      <c r="DX116" s="195">
        <v>17</v>
      </c>
      <c r="DY116" s="195">
        <v>29</v>
      </c>
      <c r="DZ116" s="195">
        <v>53</v>
      </c>
      <c r="EA116" s="195">
        <v>69</v>
      </c>
      <c r="EB116" s="195">
        <v>0</v>
      </c>
      <c r="EC116" s="195">
        <v>0</v>
      </c>
      <c r="ED116" s="195">
        <v>0</v>
      </c>
      <c r="EE116" s="195">
        <v>0</v>
      </c>
      <c r="EF116" s="195">
        <v>0</v>
      </c>
      <c r="EG116" s="195">
        <v>1</v>
      </c>
      <c r="EH116" s="195">
        <v>0</v>
      </c>
      <c r="EI116" s="195">
        <v>0</v>
      </c>
      <c r="EJ116" s="195">
        <v>0</v>
      </c>
      <c r="EK116" s="195">
        <v>0</v>
      </c>
      <c r="EL116" s="195">
        <v>0</v>
      </c>
      <c r="EM116" s="195">
        <v>0</v>
      </c>
      <c r="EN116" s="195">
        <v>0</v>
      </c>
      <c r="EO116" s="195">
        <v>0</v>
      </c>
      <c r="EP116" s="195">
        <v>0</v>
      </c>
      <c r="EQ116" s="195">
        <v>0</v>
      </c>
      <c r="ER116" s="195">
        <v>0</v>
      </c>
      <c r="ES116" s="195">
        <v>0</v>
      </c>
      <c r="ET116" s="195">
        <v>0</v>
      </c>
      <c r="EU116" s="195">
        <v>0</v>
      </c>
      <c r="EV116" s="195">
        <v>0</v>
      </c>
      <c r="EW116" s="195">
        <v>0</v>
      </c>
      <c r="EX116" s="195">
        <v>5</v>
      </c>
      <c r="EY116" s="195">
        <v>2</v>
      </c>
      <c r="EZ116" s="195">
        <v>58</v>
      </c>
      <c r="FA116" s="195">
        <v>72</v>
      </c>
      <c r="FB116" s="195">
        <v>130</v>
      </c>
      <c r="FC116" s="195">
        <v>1</v>
      </c>
      <c r="FD116" s="195">
        <v>1</v>
      </c>
      <c r="FE116" s="195">
        <v>2</v>
      </c>
      <c r="FF116" s="195">
        <v>7</v>
      </c>
      <c r="FG116" s="195">
        <v>1</v>
      </c>
      <c r="FH116" s="195">
        <v>0</v>
      </c>
      <c r="FI116" s="195">
        <v>2</v>
      </c>
      <c r="FJ116" s="195">
        <v>3</v>
      </c>
      <c r="FK116" s="195">
        <v>79</v>
      </c>
      <c r="FL116" s="195">
        <v>55</v>
      </c>
      <c r="FM116" s="195">
        <v>81</v>
      </c>
      <c r="FN116" s="195">
        <v>62</v>
      </c>
      <c r="FO116" s="195">
        <v>143</v>
      </c>
      <c r="FP116" s="195">
        <v>0</v>
      </c>
      <c r="FQ116" s="195">
        <v>2</v>
      </c>
      <c r="FR116" s="195">
        <v>2</v>
      </c>
      <c r="FS116" s="195">
        <v>8</v>
      </c>
      <c r="FT116" s="195">
        <v>10</v>
      </c>
      <c r="FU116" s="195">
        <v>23</v>
      </c>
      <c r="FV116" s="195">
        <v>14</v>
      </c>
      <c r="FW116" s="195">
        <v>27</v>
      </c>
      <c r="FX116" s="195">
        <v>16</v>
      </c>
      <c r="FY116" s="195">
        <v>7</v>
      </c>
      <c r="FZ116" s="195">
        <v>3</v>
      </c>
      <c r="GA116" s="195">
        <v>0</v>
      </c>
      <c r="GB116" s="195">
        <v>45</v>
      </c>
      <c r="GC116" s="195">
        <v>67</v>
      </c>
      <c r="GD116" s="195">
        <v>112</v>
      </c>
      <c r="GE116" s="195">
        <v>13</v>
      </c>
      <c r="GF116" s="195">
        <v>22</v>
      </c>
      <c r="GG116" s="195">
        <v>62</v>
      </c>
      <c r="GH116" s="195">
        <v>65</v>
      </c>
      <c r="GI116" s="195">
        <v>57</v>
      </c>
      <c r="GJ116" s="195">
        <v>52</v>
      </c>
      <c r="GK116" s="195">
        <v>32</v>
      </c>
      <c r="GL116" s="195">
        <v>22</v>
      </c>
      <c r="GM116" s="195">
        <v>12</v>
      </c>
      <c r="GN116" s="195">
        <v>3</v>
      </c>
      <c r="GO116" s="195">
        <v>1</v>
      </c>
      <c r="GP116" s="195">
        <v>0</v>
      </c>
      <c r="GQ116" s="195">
        <v>177</v>
      </c>
      <c r="GR116" s="195">
        <v>164</v>
      </c>
      <c r="GS116" s="195">
        <v>341</v>
      </c>
      <c r="GT116" s="195">
        <v>0</v>
      </c>
      <c r="GU116" s="195">
        <v>1</v>
      </c>
      <c r="GV116" s="195">
        <v>1</v>
      </c>
      <c r="GW116" s="195">
        <v>4</v>
      </c>
      <c r="GX116" s="195">
        <v>6</v>
      </c>
      <c r="GY116" s="195">
        <v>4</v>
      </c>
      <c r="GZ116" s="195">
        <v>4</v>
      </c>
      <c r="HA116" s="195">
        <v>6</v>
      </c>
      <c r="HB116" s="195">
        <v>1</v>
      </c>
      <c r="HC116" s="195">
        <v>1</v>
      </c>
      <c r="HD116" s="195">
        <v>0</v>
      </c>
      <c r="HE116" s="195">
        <v>0</v>
      </c>
      <c r="HF116" s="195">
        <v>16</v>
      </c>
      <c r="HG116" s="195">
        <v>12</v>
      </c>
      <c r="HH116" s="195">
        <v>28</v>
      </c>
      <c r="HI116" s="195">
        <v>8</v>
      </c>
      <c r="HJ116" s="195">
        <v>15</v>
      </c>
      <c r="HK116" s="195">
        <v>22</v>
      </c>
      <c r="HL116" s="195">
        <v>23</v>
      </c>
      <c r="HM116" s="195">
        <v>13</v>
      </c>
      <c r="HN116" s="195">
        <v>10</v>
      </c>
      <c r="HO116" s="195">
        <v>5</v>
      </c>
      <c r="HP116" s="195">
        <v>9</v>
      </c>
      <c r="HQ116" s="195">
        <v>3</v>
      </c>
      <c r="HR116" s="195">
        <v>2</v>
      </c>
      <c r="HS116" s="195">
        <v>1</v>
      </c>
      <c r="HT116" s="195">
        <v>3</v>
      </c>
      <c r="HU116" s="195">
        <v>62</v>
      </c>
      <c r="HV116" s="195">
        <v>52</v>
      </c>
      <c r="HW116" s="195">
        <v>114</v>
      </c>
      <c r="HX116" s="195">
        <v>46</v>
      </c>
      <c r="HY116" s="195">
        <v>46</v>
      </c>
      <c r="HZ116" s="195">
        <v>8</v>
      </c>
      <c r="IA116" s="195">
        <v>17</v>
      </c>
      <c r="IB116" s="195">
        <v>12</v>
      </c>
      <c r="IC116" s="195">
        <v>41</v>
      </c>
      <c r="ID116" s="195">
        <v>7</v>
      </c>
      <c r="IE116" s="195">
        <v>16</v>
      </c>
      <c r="IF116" s="195">
        <v>3</v>
      </c>
      <c r="IG116" s="195">
        <v>17</v>
      </c>
      <c r="IH116" s="195">
        <v>12</v>
      </c>
      <c r="II116" s="195">
        <v>22</v>
      </c>
      <c r="IJ116" s="195">
        <v>159</v>
      </c>
      <c r="IK116" s="195">
        <v>88</v>
      </c>
      <c r="IL116" s="195">
        <v>247</v>
      </c>
      <c r="IM116" s="195">
        <v>8</v>
      </c>
      <c r="IN116" s="195">
        <v>11</v>
      </c>
      <c r="IO116" s="195">
        <v>7</v>
      </c>
      <c r="IP116" s="195">
        <v>8</v>
      </c>
      <c r="IQ116" s="195">
        <v>1</v>
      </c>
      <c r="IR116" s="195">
        <v>0</v>
      </c>
      <c r="IS116" s="195">
        <v>2</v>
      </c>
      <c r="IT116" s="195">
        <v>3</v>
      </c>
      <c r="IU116" s="195">
        <v>27</v>
      </c>
      <c r="IV116" s="195">
        <v>42</v>
      </c>
      <c r="IW116" s="195">
        <v>36</v>
      </c>
      <c r="IX116" s="195">
        <v>46</v>
      </c>
      <c r="IY116" s="195">
        <v>82</v>
      </c>
      <c r="IZ116" s="195">
        <v>13</v>
      </c>
      <c r="JA116" s="195">
        <v>23</v>
      </c>
      <c r="JB116" s="195">
        <v>10</v>
      </c>
      <c r="JC116" s="195">
        <v>13</v>
      </c>
      <c r="JD116" s="195">
        <v>0</v>
      </c>
      <c r="JE116" s="195">
        <v>0</v>
      </c>
      <c r="JF116" s="195">
        <v>3</v>
      </c>
      <c r="JG116" s="195">
        <v>9</v>
      </c>
      <c r="JH116" s="195">
        <v>134</v>
      </c>
      <c r="JI116" s="195">
        <v>101</v>
      </c>
      <c r="JJ116" s="195">
        <v>160</v>
      </c>
      <c r="JK116" s="195">
        <v>146</v>
      </c>
      <c r="JL116" s="195">
        <v>306</v>
      </c>
      <c r="JM116" s="195">
        <v>4</v>
      </c>
      <c r="JN116" s="195">
        <v>5</v>
      </c>
      <c r="JO116" s="195">
        <v>2</v>
      </c>
      <c r="JP116" s="195">
        <v>3</v>
      </c>
      <c r="JQ116" s="195">
        <v>1</v>
      </c>
      <c r="JR116" s="195">
        <v>0</v>
      </c>
      <c r="JS116" s="195">
        <v>0</v>
      </c>
      <c r="JT116" s="195">
        <v>3</v>
      </c>
      <c r="JU116" s="195">
        <v>7</v>
      </c>
      <c r="JV116" s="195">
        <v>10</v>
      </c>
      <c r="JW116" s="195">
        <v>14</v>
      </c>
      <c r="JX116" s="195">
        <v>19</v>
      </c>
      <c r="JY116" s="195">
        <v>33</v>
      </c>
      <c r="JZ116" s="195">
        <v>25</v>
      </c>
      <c r="KA116" s="195">
        <v>30</v>
      </c>
      <c r="KB116" s="195">
        <v>14</v>
      </c>
      <c r="KC116" s="195">
        <v>22</v>
      </c>
      <c r="KD116" s="195">
        <v>3</v>
      </c>
      <c r="KE116" s="195">
        <v>2</v>
      </c>
      <c r="KF116" s="195">
        <v>1</v>
      </c>
      <c r="KG116" s="195">
        <v>2</v>
      </c>
      <c r="KH116" s="195">
        <v>15</v>
      </c>
      <c r="KI116" s="195">
        <v>16</v>
      </c>
      <c r="KJ116" s="195">
        <v>55</v>
      </c>
      <c r="KK116" s="195">
        <v>66</v>
      </c>
      <c r="KL116" s="195">
        <v>121</v>
      </c>
      <c r="KM116" s="195">
        <v>0</v>
      </c>
      <c r="KN116" s="195">
        <v>0</v>
      </c>
      <c r="KO116" s="195">
        <v>0</v>
      </c>
      <c r="KP116" s="195">
        <v>0</v>
      </c>
      <c r="KQ116" s="195">
        <v>0</v>
      </c>
      <c r="KR116" s="195">
        <v>0</v>
      </c>
      <c r="KS116" s="195">
        <v>0</v>
      </c>
      <c r="KT116" s="195">
        <v>0</v>
      </c>
      <c r="KU116" s="195">
        <v>0</v>
      </c>
      <c r="KV116" s="195">
        <v>0</v>
      </c>
      <c r="KW116" s="195">
        <v>0</v>
      </c>
      <c r="KX116" s="195">
        <v>0</v>
      </c>
      <c r="KY116" s="195">
        <v>0</v>
      </c>
      <c r="KZ116" s="195">
        <v>8</v>
      </c>
      <c r="LA116" s="195">
        <v>2</v>
      </c>
      <c r="LB116" s="195">
        <v>2</v>
      </c>
      <c r="LC116" s="195">
        <v>48</v>
      </c>
      <c r="LD116" s="195">
        <v>60</v>
      </c>
      <c r="LE116" s="112"/>
    </row>
    <row r="117" spans="1:317" s="67" customFormat="1">
      <c r="A117" s="112" t="s">
        <v>2</v>
      </c>
      <c r="B117" s="195">
        <v>12</v>
      </c>
      <c r="C117" s="194"/>
      <c r="D117" s="194"/>
      <c r="E117" s="194"/>
      <c r="F117" s="194"/>
      <c r="G117" s="194"/>
      <c r="H117" s="194"/>
      <c r="I117" s="194"/>
      <c r="J117" s="194"/>
      <c r="K117" s="194"/>
      <c r="L117" s="194"/>
      <c r="M117" s="194"/>
      <c r="N117" s="194"/>
      <c r="O117" s="195">
        <v>2</v>
      </c>
      <c r="P117" s="195">
        <v>2</v>
      </c>
      <c r="Q117" s="195">
        <v>6</v>
      </c>
      <c r="R117" s="195">
        <v>5</v>
      </c>
      <c r="S117" s="195">
        <v>7</v>
      </c>
      <c r="T117" s="195">
        <v>3</v>
      </c>
      <c r="U117" s="195">
        <v>1</v>
      </c>
      <c r="V117" s="195">
        <v>2</v>
      </c>
      <c r="W117" s="195">
        <v>11</v>
      </c>
      <c r="X117" s="195">
        <v>20</v>
      </c>
      <c r="Y117" s="195">
        <v>6</v>
      </c>
      <c r="Z117" s="195">
        <v>38</v>
      </c>
      <c r="AA117" s="195">
        <v>31</v>
      </c>
      <c r="AB117" s="195">
        <v>67</v>
      </c>
      <c r="AC117" s="195">
        <v>103</v>
      </c>
      <c r="AD117" s="195">
        <v>467</v>
      </c>
      <c r="AE117" s="195">
        <v>214</v>
      </c>
      <c r="AF117" s="195">
        <v>0</v>
      </c>
      <c r="AG117" s="195">
        <v>3</v>
      </c>
      <c r="AH117" s="195">
        <v>40</v>
      </c>
      <c r="AI117" s="195">
        <v>22</v>
      </c>
      <c r="AJ117" s="195">
        <v>507</v>
      </c>
      <c r="AK117" s="195">
        <v>239</v>
      </c>
      <c r="AL117" s="195">
        <v>746</v>
      </c>
      <c r="AM117" s="195">
        <v>91</v>
      </c>
      <c r="AN117" s="195">
        <v>111</v>
      </c>
      <c r="AO117" s="195">
        <v>202</v>
      </c>
      <c r="AP117" s="195">
        <v>5605.5</v>
      </c>
      <c r="AQ117" s="195">
        <v>55</v>
      </c>
      <c r="AR117" s="195">
        <v>34</v>
      </c>
      <c r="AS117" s="195">
        <v>0</v>
      </c>
      <c r="AT117" s="195">
        <v>0</v>
      </c>
      <c r="AU117" s="195">
        <v>0</v>
      </c>
      <c r="AV117" s="195">
        <v>0</v>
      </c>
      <c r="AW117" s="195">
        <v>0</v>
      </c>
      <c r="AX117" s="195">
        <v>0</v>
      </c>
      <c r="AY117" s="195">
        <v>0</v>
      </c>
      <c r="AZ117" s="195">
        <v>0</v>
      </c>
      <c r="BA117" s="195">
        <v>0</v>
      </c>
      <c r="BB117" s="195">
        <v>0</v>
      </c>
      <c r="BC117" s="195">
        <v>0</v>
      </c>
      <c r="BD117" s="195">
        <v>0</v>
      </c>
      <c r="BE117" s="195">
        <v>0</v>
      </c>
      <c r="BF117" s="195">
        <v>0</v>
      </c>
      <c r="BG117" s="195">
        <v>0</v>
      </c>
      <c r="BH117" s="195">
        <v>0</v>
      </c>
      <c r="BI117" s="195">
        <v>0</v>
      </c>
      <c r="BJ117" s="195">
        <v>0</v>
      </c>
      <c r="BK117" s="195">
        <v>0</v>
      </c>
      <c r="BL117" s="195">
        <v>0</v>
      </c>
      <c r="BM117" s="195">
        <v>1</v>
      </c>
      <c r="BN117" s="195">
        <v>0</v>
      </c>
      <c r="BO117" s="195">
        <v>0</v>
      </c>
      <c r="BP117" s="195">
        <v>0</v>
      </c>
      <c r="BQ117" s="195">
        <v>42</v>
      </c>
      <c r="BR117" s="195">
        <v>28</v>
      </c>
      <c r="BS117" s="195">
        <v>70</v>
      </c>
      <c r="BT117" s="195">
        <v>252</v>
      </c>
      <c r="BU117" s="195">
        <v>138</v>
      </c>
      <c r="BV117" s="195">
        <v>0</v>
      </c>
      <c r="BW117" s="195">
        <v>0</v>
      </c>
      <c r="BX117" s="195">
        <v>0</v>
      </c>
      <c r="BY117" s="195">
        <v>0</v>
      </c>
      <c r="BZ117" s="195">
        <v>0</v>
      </c>
      <c r="CA117" s="195">
        <v>0</v>
      </c>
      <c r="CB117" s="195">
        <v>0</v>
      </c>
      <c r="CC117" s="195">
        <v>0</v>
      </c>
      <c r="CD117" s="195">
        <v>0</v>
      </c>
      <c r="CE117" s="195">
        <v>0</v>
      </c>
      <c r="CF117" s="195">
        <v>0</v>
      </c>
      <c r="CG117" s="195">
        <v>0</v>
      </c>
      <c r="CH117" s="195">
        <v>0</v>
      </c>
      <c r="CI117" s="195">
        <v>0</v>
      </c>
      <c r="CJ117" s="195">
        <v>0</v>
      </c>
      <c r="CK117" s="195">
        <v>0</v>
      </c>
      <c r="CL117" s="195">
        <v>0</v>
      </c>
      <c r="CM117" s="195">
        <v>0</v>
      </c>
      <c r="CN117" s="195">
        <v>0</v>
      </c>
      <c r="CO117" s="195">
        <v>0</v>
      </c>
      <c r="CP117" s="195">
        <v>2</v>
      </c>
      <c r="CQ117" s="195">
        <v>2</v>
      </c>
      <c r="CR117" s="195">
        <v>0</v>
      </c>
      <c r="CS117" s="195">
        <v>0</v>
      </c>
      <c r="CT117" s="195">
        <v>254</v>
      </c>
      <c r="CU117" s="195">
        <v>140</v>
      </c>
      <c r="CV117" s="195">
        <v>394</v>
      </c>
      <c r="CW117" s="195">
        <v>7</v>
      </c>
      <c r="CX117" s="195">
        <v>5</v>
      </c>
      <c r="CY117" s="195">
        <v>0</v>
      </c>
      <c r="CZ117" s="195">
        <v>0</v>
      </c>
      <c r="DA117" s="195">
        <v>0</v>
      </c>
      <c r="DB117" s="195">
        <v>0</v>
      </c>
      <c r="DC117" s="195">
        <v>0</v>
      </c>
      <c r="DD117" s="195">
        <v>0</v>
      </c>
      <c r="DE117" s="195">
        <v>0</v>
      </c>
      <c r="DF117" s="195">
        <v>0</v>
      </c>
      <c r="DG117" s="195">
        <v>0</v>
      </c>
      <c r="DH117" s="195">
        <v>0</v>
      </c>
      <c r="DI117" s="195">
        <v>0</v>
      </c>
      <c r="DJ117" s="195">
        <v>0</v>
      </c>
      <c r="DK117" s="195">
        <v>0</v>
      </c>
      <c r="DL117" s="195">
        <v>0</v>
      </c>
      <c r="DM117" s="195">
        <v>0</v>
      </c>
      <c r="DN117" s="195">
        <v>0</v>
      </c>
      <c r="DO117" s="195">
        <v>0</v>
      </c>
      <c r="DP117" s="195">
        <v>0</v>
      </c>
      <c r="DQ117" s="195">
        <v>0</v>
      </c>
      <c r="DR117" s="195">
        <v>0</v>
      </c>
      <c r="DS117" s="195">
        <v>1</v>
      </c>
      <c r="DT117" s="195">
        <v>0</v>
      </c>
      <c r="DU117" s="195">
        <v>0</v>
      </c>
      <c r="DV117" s="195">
        <v>0</v>
      </c>
      <c r="DW117" s="195">
        <v>7</v>
      </c>
      <c r="DX117" s="195">
        <v>4</v>
      </c>
      <c r="DY117" s="195">
        <v>11</v>
      </c>
      <c r="DZ117" s="195">
        <v>39</v>
      </c>
      <c r="EA117" s="195">
        <v>61</v>
      </c>
      <c r="EB117" s="195">
        <v>0</v>
      </c>
      <c r="EC117" s="195">
        <v>0</v>
      </c>
      <c r="ED117" s="195">
        <v>0</v>
      </c>
      <c r="EE117" s="195">
        <v>0</v>
      </c>
      <c r="EF117" s="195">
        <v>0</v>
      </c>
      <c r="EG117" s="195">
        <v>0</v>
      </c>
      <c r="EH117" s="195">
        <v>0</v>
      </c>
      <c r="EI117" s="195">
        <v>0</v>
      </c>
      <c r="EJ117" s="195">
        <v>0</v>
      </c>
      <c r="EK117" s="195">
        <v>0</v>
      </c>
      <c r="EL117" s="195">
        <v>0</v>
      </c>
      <c r="EM117" s="195">
        <v>0</v>
      </c>
      <c r="EN117" s="195">
        <v>0</v>
      </c>
      <c r="EO117" s="195">
        <v>0</v>
      </c>
      <c r="EP117" s="195">
        <v>0</v>
      </c>
      <c r="EQ117" s="195">
        <v>0</v>
      </c>
      <c r="ER117" s="195">
        <v>0</v>
      </c>
      <c r="ES117" s="195">
        <v>0</v>
      </c>
      <c r="ET117" s="195">
        <v>0</v>
      </c>
      <c r="EU117" s="195">
        <v>0</v>
      </c>
      <c r="EV117" s="195">
        <v>0</v>
      </c>
      <c r="EW117" s="195">
        <v>1</v>
      </c>
      <c r="EX117" s="195">
        <v>0</v>
      </c>
      <c r="EY117" s="195">
        <v>1</v>
      </c>
      <c r="EZ117" s="195">
        <v>39</v>
      </c>
      <c r="FA117" s="195">
        <v>63</v>
      </c>
      <c r="FB117" s="195">
        <v>102</v>
      </c>
      <c r="FC117" s="195">
        <v>6</v>
      </c>
      <c r="FD117" s="195">
        <v>2</v>
      </c>
      <c r="FE117" s="195">
        <v>1</v>
      </c>
      <c r="FF117" s="195">
        <v>0</v>
      </c>
      <c r="FG117" s="195">
        <v>0</v>
      </c>
      <c r="FH117" s="195">
        <v>0</v>
      </c>
      <c r="FI117" s="195">
        <v>4</v>
      </c>
      <c r="FJ117" s="195">
        <v>0</v>
      </c>
      <c r="FK117" s="195">
        <v>222</v>
      </c>
      <c r="FL117" s="195">
        <v>128</v>
      </c>
      <c r="FM117" s="195">
        <v>222</v>
      </c>
      <c r="FN117" s="195">
        <v>99</v>
      </c>
      <c r="FO117" s="195">
        <v>321</v>
      </c>
      <c r="FP117" s="195">
        <v>3</v>
      </c>
      <c r="FQ117" s="195">
        <v>0</v>
      </c>
      <c r="FR117" s="195">
        <v>2</v>
      </c>
      <c r="FS117" s="195">
        <v>6</v>
      </c>
      <c r="FT117" s="195">
        <v>5</v>
      </c>
      <c r="FU117" s="195">
        <v>10</v>
      </c>
      <c r="FV117" s="195">
        <v>8</v>
      </c>
      <c r="FW117" s="195">
        <v>11</v>
      </c>
      <c r="FX117" s="195">
        <v>22</v>
      </c>
      <c r="FY117" s="195">
        <v>9</v>
      </c>
      <c r="FZ117" s="195">
        <v>20</v>
      </c>
      <c r="GA117" s="195">
        <v>4</v>
      </c>
      <c r="GB117" s="195">
        <v>60</v>
      </c>
      <c r="GC117" s="195">
        <v>40</v>
      </c>
      <c r="GD117" s="195">
        <v>100</v>
      </c>
      <c r="GE117" s="195">
        <v>80</v>
      </c>
      <c r="GF117" s="195">
        <v>60</v>
      </c>
      <c r="GG117" s="195">
        <v>90</v>
      </c>
      <c r="GH117" s="195">
        <v>48</v>
      </c>
      <c r="GI117" s="195">
        <v>107</v>
      </c>
      <c r="GJ117" s="195">
        <v>50</v>
      </c>
      <c r="GK117" s="195">
        <v>91</v>
      </c>
      <c r="GL117" s="195">
        <v>40</v>
      </c>
      <c r="GM117" s="195">
        <v>68</v>
      </c>
      <c r="GN117" s="195">
        <v>17</v>
      </c>
      <c r="GO117" s="195">
        <v>31</v>
      </c>
      <c r="GP117" s="195">
        <v>6</v>
      </c>
      <c r="GQ117" s="195">
        <v>467</v>
      </c>
      <c r="GR117" s="195">
        <v>221</v>
      </c>
      <c r="GS117" s="195">
        <v>688</v>
      </c>
      <c r="GT117" s="195">
        <v>0</v>
      </c>
      <c r="GU117" s="195">
        <v>0</v>
      </c>
      <c r="GV117" s="195">
        <v>0</v>
      </c>
      <c r="GW117" s="195">
        <v>1</v>
      </c>
      <c r="GX117" s="195">
        <v>3</v>
      </c>
      <c r="GY117" s="195">
        <v>1</v>
      </c>
      <c r="GZ117" s="195">
        <v>2</v>
      </c>
      <c r="HA117" s="195">
        <v>1</v>
      </c>
      <c r="HB117" s="195">
        <v>1</v>
      </c>
      <c r="HC117" s="195">
        <v>4</v>
      </c>
      <c r="HD117" s="195">
        <v>1</v>
      </c>
      <c r="HE117" s="195">
        <v>0</v>
      </c>
      <c r="HF117" s="195">
        <v>7</v>
      </c>
      <c r="HG117" s="195">
        <v>7</v>
      </c>
      <c r="HH117" s="195">
        <v>14</v>
      </c>
      <c r="HI117" s="195">
        <v>5</v>
      </c>
      <c r="HJ117" s="195">
        <v>8</v>
      </c>
      <c r="HK117" s="195">
        <v>18</v>
      </c>
      <c r="HL117" s="195">
        <v>39</v>
      </c>
      <c r="HM117" s="195">
        <v>8</v>
      </c>
      <c r="HN117" s="195">
        <v>17</v>
      </c>
      <c r="HO117" s="195">
        <v>10</v>
      </c>
      <c r="HP117" s="195">
        <v>10</v>
      </c>
      <c r="HQ117" s="195">
        <v>5</v>
      </c>
      <c r="HR117" s="195">
        <v>5</v>
      </c>
      <c r="HS117" s="195">
        <v>5</v>
      </c>
      <c r="HT117" s="195">
        <v>2</v>
      </c>
      <c r="HU117" s="195">
        <v>81</v>
      </c>
      <c r="HV117" s="195">
        <v>51</v>
      </c>
      <c r="HW117" s="195">
        <v>132</v>
      </c>
      <c r="HX117" s="195">
        <v>3</v>
      </c>
      <c r="HY117" s="195">
        <v>7</v>
      </c>
      <c r="HZ117" s="195">
        <v>5</v>
      </c>
      <c r="IA117" s="195">
        <v>9</v>
      </c>
      <c r="IB117" s="195">
        <v>5</v>
      </c>
      <c r="IC117" s="195">
        <v>9</v>
      </c>
      <c r="ID117" s="195">
        <v>3</v>
      </c>
      <c r="IE117" s="195">
        <v>3</v>
      </c>
      <c r="IF117" s="195">
        <v>3</v>
      </c>
      <c r="IG117" s="195">
        <v>1</v>
      </c>
      <c r="IH117" s="195">
        <v>3</v>
      </c>
      <c r="II117" s="195">
        <v>8</v>
      </c>
      <c r="IJ117" s="195">
        <v>37</v>
      </c>
      <c r="IK117" s="195">
        <v>22</v>
      </c>
      <c r="IL117" s="195">
        <v>59</v>
      </c>
      <c r="IM117" s="195">
        <v>12</v>
      </c>
      <c r="IN117" s="195">
        <v>13</v>
      </c>
      <c r="IO117" s="195">
        <v>14</v>
      </c>
      <c r="IP117" s="195">
        <v>8</v>
      </c>
      <c r="IQ117" s="195">
        <v>0</v>
      </c>
      <c r="IR117" s="195">
        <v>0</v>
      </c>
      <c r="IS117" s="195">
        <v>2</v>
      </c>
      <c r="IT117" s="195">
        <v>2</v>
      </c>
      <c r="IU117" s="195">
        <v>28</v>
      </c>
      <c r="IV117" s="195">
        <v>11</v>
      </c>
      <c r="IW117" s="195">
        <v>45</v>
      </c>
      <c r="IX117" s="195">
        <v>32</v>
      </c>
      <c r="IY117" s="195">
        <v>77</v>
      </c>
      <c r="IZ117" s="195">
        <v>22</v>
      </c>
      <c r="JA117" s="195">
        <v>29</v>
      </c>
      <c r="JB117" s="195">
        <v>3</v>
      </c>
      <c r="JC117" s="195">
        <v>2</v>
      </c>
      <c r="JD117" s="195">
        <v>0</v>
      </c>
      <c r="JE117" s="195">
        <v>1</v>
      </c>
      <c r="JF117" s="195">
        <v>5</v>
      </c>
      <c r="JG117" s="195">
        <v>1</v>
      </c>
      <c r="JH117" s="195">
        <v>433</v>
      </c>
      <c r="JI117" s="195">
        <v>186</v>
      </c>
      <c r="JJ117" s="195">
        <v>463</v>
      </c>
      <c r="JK117" s="195">
        <v>219</v>
      </c>
      <c r="JL117" s="195">
        <v>682</v>
      </c>
      <c r="JM117" s="195">
        <v>2</v>
      </c>
      <c r="JN117" s="195">
        <v>1</v>
      </c>
      <c r="JO117" s="195">
        <v>2</v>
      </c>
      <c r="JP117" s="195">
        <v>0</v>
      </c>
      <c r="JQ117" s="195">
        <v>0</v>
      </c>
      <c r="JR117" s="195">
        <v>0</v>
      </c>
      <c r="JS117" s="195">
        <v>1</v>
      </c>
      <c r="JT117" s="195">
        <v>0</v>
      </c>
      <c r="JU117" s="195">
        <v>3</v>
      </c>
      <c r="JV117" s="195">
        <v>5</v>
      </c>
      <c r="JW117" s="195">
        <v>9</v>
      </c>
      <c r="JX117" s="195">
        <v>8</v>
      </c>
      <c r="JY117" s="195">
        <v>17</v>
      </c>
      <c r="JZ117" s="195">
        <v>16</v>
      </c>
      <c r="KA117" s="195">
        <v>26</v>
      </c>
      <c r="KB117" s="195">
        <v>27</v>
      </c>
      <c r="KC117" s="195">
        <v>7</v>
      </c>
      <c r="KD117" s="195">
        <v>0</v>
      </c>
      <c r="KE117" s="195">
        <v>0</v>
      </c>
      <c r="KF117" s="195">
        <v>0</v>
      </c>
      <c r="KG117" s="195">
        <v>2</v>
      </c>
      <c r="KH117" s="195">
        <v>5</v>
      </c>
      <c r="KI117" s="195">
        <v>37</v>
      </c>
      <c r="KJ117" s="195">
        <v>25</v>
      </c>
      <c r="KK117" s="195">
        <v>43</v>
      </c>
      <c r="KL117" s="195">
        <v>68</v>
      </c>
      <c r="KM117" s="195">
        <v>0</v>
      </c>
      <c r="KN117" s="195">
        <v>0</v>
      </c>
      <c r="KO117" s="195">
        <v>0</v>
      </c>
      <c r="KP117" s="195">
        <v>0</v>
      </c>
      <c r="KQ117" s="195">
        <v>0</v>
      </c>
      <c r="KR117" s="195">
        <v>0</v>
      </c>
      <c r="KS117" s="195">
        <v>0</v>
      </c>
      <c r="KT117" s="195">
        <v>0</v>
      </c>
      <c r="KU117" s="195">
        <v>0</v>
      </c>
      <c r="KV117" s="195">
        <v>0</v>
      </c>
      <c r="KW117" s="195">
        <v>0</v>
      </c>
      <c r="KX117" s="195">
        <v>0</v>
      </c>
      <c r="KY117" s="195">
        <v>0</v>
      </c>
      <c r="KZ117" s="195">
        <v>3</v>
      </c>
      <c r="LA117" s="195">
        <v>1</v>
      </c>
      <c r="LB117" s="195">
        <v>0</v>
      </c>
      <c r="LC117" s="195">
        <v>16</v>
      </c>
      <c r="LD117" s="195">
        <v>20</v>
      </c>
      <c r="LE117" s="112"/>
    </row>
    <row r="118" spans="1:317" s="67" customFormat="1">
      <c r="A118" s="112" t="s">
        <v>3</v>
      </c>
      <c r="B118" s="195">
        <v>21</v>
      </c>
      <c r="C118" s="194"/>
      <c r="D118" s="194"/>
      <c r="E118" s="194"/>
      <c r="F118" s="194"/>
      <c r="G118" s="194"/>
      <c r="H118" s="194"/>
      <c r="I118" s="194"/>
      <c r="J118" s="194"/>
      <c r="K118" s="194"/>
      <c r="L118" s="194"/>
      <c r="M118" s="194"/>
      <c r="N118" s="194"/>
      <c r="O118" s="195">
        <v>6</v>
      </c>
      <c r="P118" s="195">
        <v>3</v>
      </c>
      <c r="Q118" s="195">
        <v>2</v>
      </c>
      <c r="R118" s="195">
        <v>7</v>
      </c>
      <c r="S118" s="195">
        <v>4</v>
      </c>
      <c r="T118" s="195">
        <v>9</v>
      </c>
      <c r="U118" s="195">
        <v>6</v>
      </c>
      <c r="V118" s="195">
        <v>7</v>
      </c>
      <c r="W118" s="195">
        <v>4</v>
      </c>
      <c r="X118" s="195">
        <v>5</v>
      </c>
      <c r="Y118" s="195">
        <v>3</v>
      </c>
      <c r="Z118" s="195">
        <v>27</v>
      </c>
      <c r="AA118" s="195">
        <v>17</v>
      </c>
      <c r="AB118" s="195">
        <v>52</v>
      </c>
      <c r="AC118" s="195">
        <v>83</v>
      </c>
      <c r="AD118" s="195">
        <v>257</v>
      </c>
      <c r="AE118" s="195">
        <v>260</v>
      </c>
      <c r="AF118" s="195">
        <v>0</v>
      </c>
      <c r="AG118" s="195">
        <v>0</v>
      </c>
      <c r="AH118" s="195">
        <v>33</v>
      </c>
      <c r="AI118" s="195">
        <v>50</v>
      </c>
      <c r="AJ118" s="195">
        <v>290</v>
      </c>
      <c r="AK118" s="195">
        <v>310</v>
      </c>
      <c r="AL118" s="195">
        <v>600</v>
      </c>
      <c r="AM118" s="195">
        <v>251</v>
      </c>
      <c r="AN118" s="195">
        <v>265</v>
      </c>
      <c r="AO118" s="195">
        <v>516</v>
      </c>
      <c r="AP118" s="195">
        <v>13464</v>
      </c>
      <c r="AQ118" s="195">
        <v>72</v>
      </c>
      <c r="AR118" s="195">
        <v>69</v>
      </c>
      <c r="AS118" s="195">
        <v>0</v>
      </c>
      <c r="AT118" s="195">
        <v>0</v>
      </c>
      <c r="AU118" s="195">
        <v>0</v>
      </c>
      <c r="AV118" s="195">
        <v>1</v>
      </c>
      <c r="AW118" s="195">
        <v>1</v>
      </c>
      <c r="AX118" s="195">
        <v>0</v>
      </c>
      <c r="AY118" s="195">
        <v>0</v>
      </c>
      <c r="AZ118" s="195">
        <v>0</v>
      </c>
      <c r="BA118" s="195">
        <v>0</v>
      </c>
      <c r="BB118" s="195">
        <v>0</v>
      </c>
      <c r="BC118" s="195">
        <v>1</v>
      </c>
      <c r="BD118" s="195">
        <v>0</v>
      </c>
      <c r="BE118" s="195">
        <v>0</v>
      </c>
      <c r="BF118" s="195">
        <v>0</v>
      </c>
      <c r="BG118" s="195">
        <v>0</v>
      </c>
      <c r="BH118" s="195">
        <v>0</v>
      </c>
      <c r="BI118" s="195">
        <v>0</v>
      </c>
      <c r="BJ118" s="195">
        <v>0</v>
      </c>
      <c r="BK118" s="195">
        <v>0</v>
      </c>
      <c r="BL118" s="195">
        <v>0</v>
      </c>
      <c r="BM118" s="195">
        <v>0</v>
      </c>
      <c r="BN118" s="195">
        <v>0</v>
      </c>
      <c r="BO118" s="195">
        <v>0</v>
      </c>
      <c r="BP118" s="195">
        <v>0</v>
      </c>
      <c r="BQ118" s="195">
        <v>57</v>
      </c>
      <c r="BR118" s="195">
        <v>56</v>
      </c>
      <c r="BS118" s="195">
        <v>113</v>
      </c>
      <c r="BT118" s="195">
        <v>213</v>
      </c>
      <c r="BU118" s="195">
        <v>158</v>
      </c>
      <c r="BV118" s="195">
        <v>0</v>
      </c>
      <c r="BW118" s="195">
        <v>0</v>
      </c>
      <c r="BX118" s="195">
        <v>0</v>
      </c>
      <c r="BY118" s="195">
        <v>0</v>
      </c>
      <c r="BZ118" s="195">
        <v>0</v>
      </c>
      <c r="CA118" s="195">
        <v>0</v>
      </c>
      <c r="CB118" s="195">
        <v>0</v>
      </c>
      <c r="CC118" s="195">
        <v>0</v>
      </c>
      <c r="CD118" s="195">
        <v>0</v>
      </c>
      <c r="CE118" s="195">
        <v>0</v>
      </c>
      <c r="CF118" s="195">
        <v>0</v>
      </c>
      <c r="CG118" s="195">
        <v>0</v>
      </c>
      <c r="CH118" s="195">
        <v>0</v>
      </c>
      <c r="CI118" s="195">
        <v>0</v>
      </c>
      <c r="CJ118" s="195">
        <v>0</v>
      </c>
      <c r="CK118" s="195">
        <v>0</v>
      </c>
      <c r="CL118" s="195">
        <v>0</v>
      </c>
      <c r="CM118" s="195">
        <v>0</v>
      </c>
      <c r="CN118" s="195">
        <v>0</v>
      </c>
      <c r="CO118" s="195">
        <v>0</v>
      </c>
      <c r="CP118" s="195">
        <v>0</v>
      </c>
      <c r="CQ118" s="195">
        <v>0</v>
      </c>
      <c r="CR118" s="195">
        <v>0</v>
      </c>
      <c r="CS118" s="195">
        <v>0</v>
      </c>
      <c r="CT118" s="195">
        <v>210</v>
      </c>
      <c r="CU118" s="195">
        <v>156</v>
      </c>
      <c r="CV118" s="195">
        <v>366</v>
      </c>
      <c r="CW118" s="195">
        <v>7</v>
      </c>
      <c r="CX118" s="195">
        <v>16</v>
      </c>
      <c r="CY118" s="195">
        <v>0</v>
      </c>
      <c r="CZ118" s="195">
        <v>0</v>
      </c>
      <c r="DA118" s="195">
        <v>0</v>
      </c>
      <c r="DB118" s="195">
        <v>0</v>
      </c>
      <c r="DC118" s="195">
        <v>0</v>
      </c>
      <c r="DD118" s="195">
        <v>0</v>
      </c>
      <c r="DE118" s="195">
        <v>0</v>
      </c>
      <c r="DF118" s="195">
        <v>0</v>
      </c>
      <c r="DG118" s="195">
        <v>0</v>
      </c>
      <c r="DH118" s="195">
        <v>0</v>
      </c>
      <c r="DI118" s="195">
        <v>0</v>
      </c>
      <c r="DJ118" s="195">
        <v>0</v>
      </c>
      <c r="DK118" s="195">
        <v>0</v>
      </c>
      <c r="DL118" s="195">
        <v>0</v>
      </c>
      <c r="DM118" s="195">
        <v>0</v>
      </c>
      <c r="DN118" s="195">
        <v>0</v>
      </c>
      <c r="DO118" s="195">
        <v>0</v>
      </c>
      <c r="DP118" s="195">
        <v>0</v>
      </c>
      <c r="DQ118" s="195">
        <v>0</v>
      </c>
      <c r="DR118" s="195">
        <v>0</v>
      </c>
      <c r="DS118" s="195">
        <v>0</v>
      </c>
      <c r="DT118" s="195">
        <v>0</v>
      </c>
      <c r="DU118" s="195">
        <v>0</v>
      </c>
      <c r="DV118" s="195">
        <v>0</v>
      </c>
      <c r="DW118" s="195">
        <v>6</v>
      </c>
      <c r="DX118" s="195">
        <v>11</v>
      </c>
      <c r="DY118" s="195">
        <v>17</v>
      </c>
      <c r="DZ118" s="195">
        <v>12</v>
      </c>
      <c r="EA118" s="195">
        <v>41</v>
      </c>
      <c r="EB118" s="195">
        <v>0</v>
      </c>
      <c r="EC118" s="195">
        <v>0</v>
      </c>
      <c r="ED118" s="195">
        <v>0</v>
      </c>
      <c r="EE118" s="195">
        <v>0</v>
      </c>
      <c r="EF118" s="195">
        <v>0</v>
      </c>
      <c r="EG118" s="195">
        <v>1</v>
      </c>
      <c r="EH118" s="195">
        <v>0</v>
      </c>
      <c r="EI118" s="195">
        <v>0</v>
      </c>
      <c r="EJ118" s="195">
        <v>0</v>
      </c>
      <c r="EK118" s="195">
        <v>0</v>
      </c>
      <c r="EL118" s="195">
        <v>0</v>
      </c>
      <c r="EM118" s="195">
        <v>0</v>
      </c>
      <c r="EN118" s="195">
        <v>0</v>
      </c>
      <c r="EO118" s="195">
        <v>0</v>
      </c>
      <c r="EP118" s="195">
        <v>0</v>
      </c>
      <c r="EQ118" s="195">
        <v>0</v>
      </c>
      <c r="ER118" s="195">
        <v>0</v>
      </c>
      <c r="ES118" s="195">
        <v>1</v>
      </c>
      <c r="ET118" s="195">
        <v>0</v>
      </c>
      <c r="EU118" s="195">
        <v>0</v>
      </c>
      <c r="EV118" s="195">
        <v>0</v>
      </c>
      <c r="EW118" s="195">
        <v>0</v>
      </c>
      <c r="EX118" s="195">
        <v>0</v>
      </c>
      <c r="EY118" s="195">
        <v>0</v>
      </c>
      <c r="EZ118" s="195">
        <v>12</v>
      </c>
      <c r="FA118" s="195">
        <v>43</v>
      </c>
      <c r="FB118" s="195">
        <v>55</v>
      </c>
      <c r="FC118" s="195">
        <v>4</v>
      </c>
      <c r="FD118" s="195">
        <v>7</v>
      </c>
      <c r="FE118" s="195">
        <v>14</v>
      </c>
      <c r="FF118" s="195">
        <v>9</v>
      </c>
      <c r="FG118" s="195">
        <v>0</v>
      </c>
      <c r="FH118" s="195">
        <v>3</v>
      </c>
      <c r="FI118" s="195">
        <v>0</v>
      </c>
      <c r="FJ118" s="195">
        <v>1</v>
      </c>
      <c r="FK118" s="195">
        <v>17</v>
      </c>
      <c r="FL118" s="195">
        <v>22</v>
      </c>
      <c r="FM118" s="195">
        <v>34</v>
      </c>
      <c r="FN118" s="195">
        <v>42</v>
      </c>
      <c r="FO118" s="195">
        <v>76</v>
      </c>
      <c r="FP118" s="195">
        <v>1</v>
      </c>
      <c r="FQ118" s="195">
        <v>1</v>
      </c>
      <c r="FR118" s="195">
        <v>6</v>
      </c>
      <c r="FS118" s="195">
        <v>16</v>
      </c>
      <c r="FT118" s="195">
        <v>11</v>
      </c>
      <c r="FU118" s="195">
        <v>15</v>
      </c>
      <c r="FV118" s="195">
        <v>22</v>
      </c>
      <c r="FW118" s="195">
        <v>20</v>
      </c>
      <c r="FX118" s="195">
        <v>17</v>
      </c>
      <c r="FY118" s="195">
        <v>11</v>
      </c>
      <c r="FZ118" s="195">
        <v>12</v>
      </c>
      <c r="GA118" s="195">
        <v>1</v>
      </c>
      <c r="GB118" s="195">
        <v>69</v>
      </c>
      <c r="GC118" s="195">
        <v>64</v>
      </c>
      <c r="GD118" s="195">
        <v>133</v>
      </c>
      <c r="GE118" s="195">
        <v>15</v>
      </c>
      <c r="GF118" s="195">
        <v>33</v>
      </c>
      <c r="GG118" s="195">
        <v>39</v>
      </c>
      <c r="GH118" s="195">
        <v>84</v>
      </c>
      <c r="GI118" s="195">
        <v>32</v>
      </c>
      <c r="GJ118" s="195">
        <v>69</v>
      </c>
      <c r="GK118" s="195">
        <v>16</v>
      </c>
      <c r="GL118" s="195">
        <v>17</v>
      </c>
      <c r="GM118" s="195">
        <v>8</v>
      </c>
      <c r="GN118" s="195">
        <v>19</v>
      </c>
      <c r="GO118" s="195">
        <v>4</v>
      </c>
      <c r="GP118" s="195">
        <v>7</v>
      </c>
      <c r="GQ118" s="195">
        <v>114</v>
      </c>
      <c r="GR118" s="195">
        <v>229</v>
      </c>
      <c r="GS118" s="195">
        <v>343</v>
      </c>
      <c r="GT118" s="195">
        <v>0</v>
      </c>
      <c r="GU118" s="195">
        <v>0</v>
      </c>
      <c r="GV118" s="195">
        <v>0</v>
      </c>
      <c r="GW118" s="195">
        <v>5</v>
      </c>
      <c r="GX118" s="195">
        <v>2</v>
      </c>
      <c r="GY118" s="195">
        <v>8</v>
      </c>
      <c r="GZ118" s="195">
        <v>3</v>
      </c>
      <c r="HA118" s="195">
        <v>1</v>
      </c>
      <c r="HB118" s="195">
        <v>1</v>
      </c>
      <c r="HC118" s="195">
        <v>1</v>
      </c>
      <c r="HD118" s="195">
        <v>0</v>
      </c>
      <c r="HE118" s="195">
        <v>0</v>
      </c>
      <c r="HF118" s="195">
        <v>15</v>
      </c>
      <c r="HG118" s="195">
        <v>6</v>
      </c>
      <c r="HH118" s="195">
        <v>21</v>
      </c>
      <c r="HI118" s="195">
        <v>0</v>
      </c>
      <c r="HJ118" s="195">
        <v>3</v>
      </c>
      <c r="HK118" s="195">
        <v>5</v>
      </c>
      <c r="HL118" s="195">
        <v>9</v>
      </c>
      <c r="HM118" s="195">
        <v>1</v>
      </c>
      <c r="HN118" s="195">
        <v>11</v>
      </c>
      <c r="HO118" s="195">
        <v>4</v>
      </c>
      <c r="HP118" s="195">
        <v>15</v>
      </c>
      <c r="HQ118" s="195">
        <v>2</v>
      </c>
      <c r="HR118" s="195">
        <v>0</v>
      </c>
      <c r="HS118" s="195">
        <v>0</v>
      </c>
      <c r="HT118" s="195">
        <v>1</v>
      </c>
      <c r="HU118" s="195">
        <v>39</v>
      </c>
      <c r="HV118" s="195">
        <v>12</v>
      </c>
      <c r="HW118" s="195">
        <v>51</v>
      </c>
      <c r="HX118" s="195">
        <v>29</v>
      </c>
      <c r="HY118" s="195">
        <v>72</v>
      </c>
      <c r="HZ118" s="195">
        <v>24</v>
      </c>
      <c r="IA118" s="195">
        <v>28</v>
      </c>
      <c r="IB118" s="195">
        <v>22</v>
      </c>
      <c r="IC118" s="195">
        <v>32</v>
      </c>
      <c r="ID118" s="195">
        <v>24</v>
      </c>
      <c r="IE118" s="195">
        <v>32</v>
      </c>
      <c r="IF118" s="195">
        <v>17</v>
      </c>
      <c r="IG118" s="195">
        <v>18</v>
      </c>
      <c r="IH118" s="195">
        <v>8</v>
      </c>
      <c r="II118" s="195">
        <v>16</v>
      </c>
      <c r="IJ118" s="195">
        <v>198</v>
      </c>
      <c r="IK118" s="195">
        <v>124</v>
      </c>
      <c r="IL118" s="195">
        <v>322</v>
      </c>
      <c r="IM118" s="195">
        <v>14</v>
      </c>
      <c r="IN118" s="195">
        <v>12</v>
      </c>
      <c r="IO118" s="195">
        <v>3</v>
      </c>
      <c r="IP118" s="195">
        <v>6</v>
      </c>
      <c r="IQ118" s="195">
        <v>0</v>
      </c>
      <c r="IR118" s="195">
        <v>1</v>
      </c>
      <c r="IS118" s="195">
        <v>0</v>
      </c>
      <c r="IT118" s="195">
        <v>1</v>
      </c>
      <c r="IU118" s="195">
        <v>64</v>
      </c>
      <c r="IV118" s="195">
        <v>53</v>
      </c>
      <c r="IW118" s="195">
        <v>64</v>
      </c>
      <c r="IX118" s="195">
        <v>60</v>
      </c>
      <c r="IY118" s="195">
        <v>124</v>
      </c>
      <c r="IZ118" s="195">
        <v>38</v>
      </c>
      <c r="JA118" s="195">
        <v>27</v>
      </c>
      <c r="JB118" s="195">
        <v>5</v>
      </c>
      <c r="JC118" s="195">
        <v>1</v>
      </c>
      <c r="JD118" s="195">
        <v>0</v>
      </c>
      <c r="JE118" s="195">
        <v>0</v>
      </c>
      <c r="JF118" s="195">
        <v>0</v>
      </c>
      <c r="JG118" s="195">
        <v>0</v>
      </c>
      <c r="JH118" s="195">
        <v>45</v>
      </c>
      <c r="JI118" s="195">
        <v>95</v>
      </c>
      <c r="JJ118" s="195">
        <v>88</v>
      </c>
      <c r="JK118" s="195">
        <v>123</v>
      </c>
      <c r="JL118" s="195">
        <v>211</v>
      </c>
      <c r="JM118" s="195">
        <v>2</v>
      </c>
      <c r="JN118" s="195">
        <v>3</v>
      </c>
      <c r="JO118" s="195">
        <v>1</v>
      </c>
      <c r="JP118" s="195">
        <v>1</v>
      </c>
      <c r="JQ118" s="195">
        <v>0</v>
      </c>
      <c r="JR118" s="195">
        <v>0</v>
      </c>
      <c r="JS118" s="195">
        <v>0</v>
      </c>
      <c r="JT118" s="195">
        <v>1</v>
      </c>
      <c r="JU118" s="195">
        <v>4</v>
      </c>
      <c r="JV118" s="195">
        <v>11</v>
      </c>
      <c r="JW118" s="195">
        <v>6</v>
      </c>
      <c r="JX118" s="195">
        <v>14</v>
      </c>
      <c r="JY118" s="195">
        <v>20</v>
      </c>
      <c r="JZ118" s="195">
        <v>2</v>
      </c>
      <c r="KA118" s="195">
        <v>4</v>
      </c>
      <c r="KB118" s="195">
        <v>1</v>
      </c>
      <c r="KC118" s="195">
        <v>3</v>
      </c>
      <c r="KD118" s="195">
        <v>0</v>
      </c>
      <c r="KE118" s="195">
        <v>0</v>
      </c>
      <c r="KF118" s="195">
        <v>2</v>
      </c>
      <c r="KG118" s="195">
        <v>3</v>
      </c>
      <c r="KH118" s="195">
        <v>7</v>
      </c>
      <c r="KI118" s="195">
        <v>35</v>
      </c>
      <c r="KJ118" s="195">
        <v>10</v>
      </c>
      <c r="KK118" s="195">
        <v>35</v>
      </c>
      <c r="KL118" s="195">
        <v>45</v>
      </c>
      <c r="KM118" s="195">
        <v>0</v>
      </c>
      <c r="KN118" s="195">
        <v>0</v>
      </c>
      <c r="KO118" s="195">
        <v>0</v>
      </c>
      <c r="KP118" s="195">
        <v>0</v>
      </c>
      <c r="KQ118" s="195">
        <v>0</v>
      </c>
      <c r="KR118" s="195">
        <v>0</v>
      </c>
      <c r="KS118" s="195">
        <v>0</v>
      </c>
      <c r="KT118" s="195">
        <v>0</v>
      </c>
      <c r="KU118" s="195">
        <v>0</v>
      </c>
      <c r="KV118" s="195">
        <v>0</v>
      </c>
      <c r="KW118" s="195">
        <v>0</v>
      </c>
      <c r="KX118" s="195">
        <v>0</v>
      </c>
      <c r="KY118" s="195">
        <v>0</v>
      </c>
      <c r="KZ118" s="195">
        <v>4</v>
      </c>
      <c r="LA118" s="195">
        <v>1</v>
      </c>
      <c r="LB118" s="195">
        <v>0</v>
      </c>
      <c r="LC118" s="195">
        <v>36</v>
      </c>
      <c r="LD118" s="195">
        <v>41</v>
      </c>
      <c r="LE118" s="112"/>
    </row>
    <row r="119" spans="1:317" s="67" customFormat="1">
      <c r="A119" s="112" t="s">
        <v>4</v>
      </c>
      <c r="B119" s="195">
        <v>30</v>
      </c>
      <c r="C119" s="194"/>
      <c r="D119" s="194"/>
      <c r="E119" s="194"/>
      <c r="F119" s="194"/>
      <c r="G119" s="194"/>
      <c r="H119" s="194"/>
      <c r="I119" s="194"/>
      <c r="J119" s="194"/>
      <c r="K119" s="194"/>
      <c r="L119" s="194"/>
      <c r="M119" s="194"/>
      <c r="N119" s="194"/>
      <c r="O119" s="195">
        <v>10</v>
      </c>
      <c r="P119" s="195">
        <v>7</v>
      </c>
      <c r="Q119" s="195">
        <v>2</v>
      </c>
      <c r="R119" s="195">
        <v>7</v>
      </c>
      <c r="S119" s="195">
        <v>34</v>
      </c>
      <c r="T119" s="195">
        <v>39</v>
      </c>
      <c r="U119" s="195">
        <v>3</v>
      </c>
      <c r="V119" s="195">
        <v>15</v>
      </c>
      <c r="W119" s="195">
        <v>34</v>
      </c>
      <c r="X119" s="195">
        <v>66</v>
      </c>
      <c r="Y119" s="195">
        <v>72</v>
      </c>
      <c r="Z119" s="195">
        <v>127</v>
      </c>
      <c r="AA119" s="195">
        <v>145</v>
      </c>
      <c r="AB119" s="195">
        <v>249</v>
      </c>
      <c r="AC119" s="195">
        <v>416</v>
      </c>
      <c r="AD119" s="195">
        <v>582</v>
      </c>
      <c r="AE119" s="195">
        <v>1571</v>
      </c>
      <c r="AF119" s="195">
        <v>17</v>
      </c>
      <c r="AG119" s="195">
        <v>67</v>
      </c>
      <c r="AH119" s="195">
        <v>181</v>
      </c>
      <c r="AI119" s="195">
        <v>193</v>
      </c>
      <c r="AJ119" s="195">
        <v>780</v>
      </c>
      <c r="AK119" s="195">
        <v>1831</v>
      </c>
      <c r="AL119" s="195">
        <v>2611</v>
      </c>
      <c r="AM119" s="195">
        <v>583</v>
      </c>
      <c r="AN119" s="195">
        <v>912</v>
      </c>
      <c r="AO119" s="195">
        <v>1495</v>
      </c>
      <c r="AP119" s="195">
        <v>33162</v>
      </c>
      <c r="AQ119" s="195">
        <v>110</v>
      </c>
      <c r="AR119" s="195">
        <v>106</v>
      </c>
      <c r="AS119" s="195">
        <v>0</v>
      </c>
      <c r="AT119" s="195">
        <v>1</v>
      </c>
      <c r="AU119" s="195">
        <v>0</v>
      </c>
      <c r="AV119" s="195">
        <v>1</v>
      </c>
      <c r="AW119" s="195">
        <v>2</v>
      </c>
      <c r="AX119" s="195">
        <v>3</v>
      </c>
      <c r="AY119" s="195">
        <v>0</v>
      </c>
      <c r="AZ119" s="195">
        <v>0</v>
      </c>
      <c r="BA119" s="195">
        <v>0</v>
      </c>
      <c r="BB119" s="195">
        <v>0</v>
      </c>
      <c r="BC119" s="195">
        <v>0</v>
      </c>
      <c r="BD119" s="195">
        <v>0</v>
      </c>
      <c r="BE119" s="195">
        <v>0</v>
      </c>
      <c r="BF119" s="195">
        <v>2</v>
      </c>
      <c r="BG119" s="195">
        <v>1</v>
      </c>
      <c r="BH119" s="195">
        <v>1</v>
      </c>
      <c r="BI119" s="195">
        <v>0</v>
      </c>
      <c r="BJ119" s="195">
        <v>0</v>
      </c>
      <c r="BK119" s="195">
        <v>0</v>
      </c>
      <c r="BL119" s="195">
        <v>0</v>
      </c>
      <c r="BM119" s="195">
        <v>1</v>
      </c>
      <c r="BN119" s="195">
        <v>0</v>
      </c>
      <c r="BO119" s="195">
        <v>16</v>
      </c>
      <c r="BP119" s="195">
        <v>7</v>
      </c>
      <c r="BQ119" s="195">
        <v>111</v>
      </c>
      <c r="BR119" s="195">
        <v>99</v>
      </c>
      <c r="BS119" s="195">
        <v>210</v>
      </c>
      <c r="BT119" s="195">
        <v>132</v>
      </c>
      <c r="BU119" s="195">
        <v>288</v>
      </c>
      <c r="BV119" s="195">
        <v>0</v>
      </c>
      <c r="BW119" s="195">
        <v>0</v>
      </c>
      <c r="BX119" s="195">
        <v>4</v>
      </c>
      <c r="BY119" s="195">
        <v>2</v>
      </c>
      <c r="BZ119" s="195">
        <v>1</v>
      </c>
      <c r="CA119" s="195">
        <v>6</v>
      </c>
      <c r="CB119" s="195">
        <v>0</v>
      </c>
      <c r="CC119" s="195">
        <v>1</v>
      </c>
      <c r="CD119" s="195">
        <v>0</v>
      </c>
      <c r="CE119" s="195">
        <v>1</v>
      </c>
      <c r="CF119" s="195">
        <v>1</v>
      </c>
      <c r="CG119" s="195">
        <v>1</v>
      </c>
      <c r="CH119" s="195">
        <v>2</v>
      </c>
      <c r="CI119" s="195">
        <v>1</v>
      </c>
      <c r="CJ119" s="195">
        <v>0</v>
      </c>
      <c r="CK119" s="195">
        <v>1</v>
      </c>
      <c r="CL119" s="195">
        <v>0</v>
      </c>
      <c r="CM119" s="195">
        <v>0</v>
      </c>
      <c r="CN119" s="195">
        <v>5</v>
      </c>
      <c r="CO119" s="195">
        <v>15</v>
      </c>
      <c r="CP119" s="195">
        <v>2</v>
      </c>
      <c r="CQ119" s="195">
        <v>5</v>
      </c>
      <c r="CR119" s="195">
        <v>112</v>
      </c>
      <c r="CS119" s="195">
        <v>214</v>
      </c>
      <c r="CT119" s="195">
        <v>243</v>
      </c>
      <c r="CU119" s="195">
        <v>512</v>
      </c>
      <c r="CV119" s="195">
        <v>755</v>
      </c>
      <c r="CW119" s="195">
        <v>36</v>
      </c>
      <c r="CX119" s="195">
        <v>49</v>
      </c>
      <c r="CY119" s="195">
        <v>0</v>
      </c>
      <c r="CZ119" s="195">
        <v>0</v>
      </c>
      <c r="DA119" s="195">
        <v>0</v>
      </c>
      <c r="DB119" s="195">
        <v>0</v>
      </c>
      <c r="DC119" s="195">
        <v>1</v>
      </c>
      <c r="DD119" s="195">
        <v>1</v>
      </c>
      <c r="DE119" s="195">
        <v>0</v>
      </c>
      <c r="DF119" s="195">
        <v>0</v>
      </c>
      <c r="DG119" s="195">
        <v>0</v>
      </c>
      <c r="DH119" s="195">
        <v>1</v>
      </c>
      <c r="DI119" s="195">
        <v>0</v>
      </c>
      <c r="DJ119" s="195">
        <v>0</v>
      </c>
      <c r="DK119" s="195">
        <v>0</v>
      </c>
      <c r="DL119" s="195">
        <v>0</v>
      </c>
      <c r="DM119" s="195">
        <v>0</v>
      </c>
      <c r="DN119" s="195">
        <v>0</v>
      </c>
      <c r="DO119" s="195">
        <v>0</v>
      </c>
      <c r="DP119" s="195">
        <v>0</v>
      </c>
      <c r="DQ119" s="195">
        <v>0</v>
      </c>
      <c r="DR119" s="195">
        <v>0</v>
      </c>
      <c r="DS119" s="195">
        <v>0</v>
      </c>
      <c r="DT119" s="195">
        <v>0</v>
      </c>
      <c r="DU119" s="195">
        <v>2</v>
      </c>
      <c r="DV119" s="195">
        <v>5</v>
      </c>
      <c r="DW119" s="195">
        <v>38</v>
      </c>
      <c r="DX119" s="195">
        <v>48</v>
      </c>
      <c r="DY119" s="195">
        <v>86</v>
      </c>
      <c r="DZ119" s="195">
        <v>160</v>
      </c>
      <c r="EA119" s="195">
        <v>237</v>
      </c>
      <c r="EB119" s="195">
        <v>0</v>
      </c>
      <c r="EC119" s="195">
        <v>0</v>
      </c>
      <c r="ED119" s="195">
        <v>0</v>
      </c>
      <c r="EE119" s="195">
        <v>0</v>
      </c>
      <c r="EF119" s="195">
        <v>0</v>
      </c>
      <c r="EG119" s="195">
        <v>0</v>
      </c>
      <c r="EH119" s="195">
        <v>0</v>
      </c>
      <c r="EI119" s="195">
        <v>1</v>
      </c>
      <c r="EJ119" s="195">
        <v>0</v>
      </c>
      <c r="EK119" s="195">
        <v>0</v>
      </c>
      <c r="EL119" s="195">
        <v>0</v>
      </c>
      <c r="EM119" s="195">
        <v>0</v>
      </c>
      <c r="EN119" s="195">
        <v>0</v>
      </c>
      <c r="EO119" s="195">
        <v>0</v>
      </c>
      <c r="EP119" s="195">
        <v>0</v>
      </c>
      <c r="EQ119" s="195">
        <v>2</v>
      </c>
      <c r="ER119" s="195">
        <v>0</v>
      </c>
      <c r="ES119" s="195">
        <v>0</v>
      </c>
      <c r="ET119" s="195">
        <v>0</v>
      </c>
      <c r="EU119" s="195">
        <v>1</v>
      </c>
      <c r="EV119" s="195">
        <v>0</v>
      </c>
      <c r="EW119" s="195">
        <v>0</v>
      </c>
      <c r="EX119" s="195">
        <v>1</v>
      </c>
      <c r="EY119" s="195">
        <v>7</v>
      </c>
      <c r="EZ119" s="195">
        <v>162</v>
      </c>
      <c r="FA119" s="195">
        <v>248</v>
      </c>
      <c r="FB119" s="195">
        <v>410</v>
      </c>
      <c r="FC119" s="195">
        <v>13</v>
      </c>
      <c r="FD119" s="195">
        <v>17</v>
      </c>
      <c r="FE119" s="195">
        <v>2</v>
      </c>
      <c r="FF119" s="195">
        <v>3</v>
      </c>
      <c r="FG119" s="195">
        <v>3</v>
      </c>
      <c r="FH119" s="195">
        <v>4</v>
      </c>
      <c r="FI119" s="195">
        <v>10</v>
      </c>
      <c r="FJ119" s="195">
        <v>8</v>
      </c>
      <c r="FK119" s="195">
        <v>95</v>
      </c>
      <c r="FL119" s="195">
        <v>170</v>
      </c>
      <c r="FM119" s="195">
        <v>115</v>
      </c>
      <c r="FN119" s="195">
        <v>195</v>
      </c>
      <c r="FO119" s="195">
        <v>310</v>
      </c>
      <c r="FP119" s="195">
        <v>0</v>
      </c>
      <c r="FQ119" s="195">
        <v>0</v>
      </c>
      <c r="FR119" s="195">
        <v>9</v>
      </c>
      <c r="FS119" s="195">
        <v>7</v>
      </c>
      <c r="FT119" s="195">
        <v>17</v>
      </c>
      <c r="FU119" s="195">
        <v>30</v>
      </c>
      <c r="FV119" s="195">
        <v>37</v>
      </c>
      <c r="FW119" s="195">
        <v>37</v>
      </c>
      <c r="FX119" s="195">
        <v>34</v>
      </c>
      <c r="FY119" s="195">
        <v>34</v>
      </c>
      <c r="FZ119" s="195">
        <v>18</v>
      </c>
      <c r="GA119" s="195">
        <v>5</v>
      </c>
      <c r="GB119" s="195">
        <v>115</v>
      </c>
      <c r="GC119" s="195">
        <v>113</v>
      </c>
      <c r="GD119" s="195">
        <v>228</v>
      </c>
      <c r="GE119" s="195">
        <v>27</v>
      </c>
      <c r="GF119" s="195">
        <v>43</v>
      </c>
      <c r="GG119" s="195">
        <v>63</v>
      </c>
      <c r="GH119" s="195">
        <v>93</v>
      </c>
      <c r="GI119" s="195">
        <v>72</v>
      </c>
      <c r="GJ119" s="195">
        <v>151</v>
      </c>
      <c r="GK119" s="195">
        <v>47</v>
      </c>
      <c r="GL119" s="195">
        <v>105</v>
      </c>
      <c r="GM119" s="195">
        <v>4</v>
      </c>
      <c r="GN119" s="195">
        <v>10</v>
      </c>
      <c r="GO119" s="195">
        <v>0</v>
      </c>
      <c r="GP119" s="195">
        <v>2</v>
      </c>
      <c r="GQ119" s="195">
        <v>213</v>
      </c>
      <c r="GR119" s="195">
        <v>404</v>
      </c>
      <c r="GS119" s="195">
        <v>617</v>
      </c>
      <c r="GT119" s="195">
        <v>2</v>
      </c>
      <c r="GU119" s="195">
        <v>19</v>
      </c>
      <c r="GV119" s="195">
        <v>5</v>
      </c>
      <c r="GW119" s="195">
        <v>26</v>
      </c>
      <c r="GX119" s="195">
        <v>12</v>
      </c>
      <c r="GY119" s="195">
        <v>36</v>
      </c>
      <c r="GZ119" s="195">
        <v>18</v>
      </c>
      <c r="HA119" s="195">
        <v>19</v>
      </c>
      <c r="HB119" s="195">
        <v>6</v>
      </c>
      <c r="HC119" s="195">
        <v>3</v>
      </c>
      <c r="HD119" s="195">
        <v>1</v>
      </c>
      <c r="HE119" s="195">
        <v>0</v>
      </c>
      <c r="HF119" s="195">
        <v>103</v>
      </c>
      <c r="HG119" s="195">
        <v>44</v>
      </c>
      <c r="HH119" s="195">
        <v>147</v>
      </c>
      <c r="HI119" s="195">
        <v>14</v>
      </c>
      <c r="HJ119" s="195">
        <v>27</v>
      </c>
      <c r="HK119" s="195">
        <v>32</v>
      </c>
      <c r="HL119" s="195">
        <v>67</v>
      </c>
      <c r="HM119" s="195">
        <v>36</v>
      </c>
      <c r="HN119" s="195">
        <v>43</v>
      </c>
      <c r="HO119" s="195">
        <v>25</v>
      </c>
      <c r="HP119" s="195">
        <v>41</v>
      </c>
      <c r="HQ119" s="195">
        <v>13</v>
      </c>
      <c r="HR119" s="195">
        <v>19</v>
      </c>
      <c r="HS119" s="195">
        <v>4</v>
      </c>
      <c r="HT119" s="195">
        <v>4</v>
      </c>
      <c r="HU119" s="195">
        <v>201</v>
      </c>
      <c r="HV119" s="195">
        <v>124</v>
      </c>
      <c r="HW119" s="195">
        <v>325</v>
      </c>
      <c r="HX119" s="195">
        <v>51</v>
      </c>
      <c r="HY119" s="195">
        <v>97</v>
      </c>
      <c r="HZ119" s="195">
        <v>36</v>
      </c>
      <c r="IA119" s="195">
        <v>78</v>
      </c>
      <c r="IB119" s="195">
        <v>90</v>
      </c>
      <c r="IC119" s="195">
        <v>146</v>
      </c>
      <c r="ID119" s="195">
        <v>65</v>
      </c>
      <c r="IE119" s="195">
        <v>107</v>
      </c>
      <c r="IF119" s="195">
        <v>38</v>
      </c>
      <c r="IG119" s="195">
        <v>48</v>
      </c>
      <c r="IH119" s="195">
        <v>20</v>
      </c>
      <c r="II119" s="195">
        <v>36</v>
      </c>
      <c r="IJ119" s="195">
        <v>512</v>
      </c>
      <c r="IK119" s="195">
        <v>300</v>
      </c>
      <c r="IL119" s="195">
        <v>812</v>
      </c>
      <c r="IM119" s="195">
        <v>33</v>
      </c>
      <c r="IN119" s="195">
        <v>32</v>
      </c>
      <c r="IO119" s="195">
        <v>24</v>
      </c>
      <c r="IP119" s="195">
        <v>17</v>
      </c>
      <c r="IQ119" s="195">
        <v>3</v>
      </c>
      <c r="IR119" s="195">
        <v>2</v>
      </c>
      <c r="IS119" s="195">
        <v>5</v>
      </c>
      <c r="IT119" s="195">
        <v>3</v>
      </c>
      <c r="IU119" s="195">
        <v>55</v>
      </c>
      <c r="IV119" s="195">
        <v>56</v>
      </c>
      <c r="IW119" s="195">
        <v>104</v>
      </c>
      <c r="IX119" s="195">
        <v>88</v>
      </c>
      <c r="IY119" s="195">
        <v>192</v>
      </c>
      <c r="IZ119" s="195">
        <v>22</v>
      </c>
      <c r="JA119" s="195">
        <v>21</v>
      </c>
      <c r="JB119" s="195">
        <v>10</v>
      </c>
      <c r="JC119" s="195">
        <v>11</v>
      </c>
      <c r="JD119" s="195">
        <v>3</v>
      </c>
      <c r="JE119" s="195">
        <v>9</v>
      </c>
      <c r="JF119" s="195">
        <v>0</v>
      </c>
      <c r="JG119" s="195">
        <v>2</v>
      </c>
      <c r="JH119" s="195">
        <v>198</v>
      </c>
      <c r="JI119" s="195">
        <v>396</v>
      </c>
      <c r="JJ119" s="195">
        <v>232</v>
      </c>
      <c r="JK119" s="195">
        <v>439</v>
      </c>
      <c r="JL119" s="195">
        <v>671</v>
      </c>
      <c r="JM119" s="195">
        <v>13</v>
      </c>
      <c r="JN119" s="195">
        <v>22</v>
      </c>
      <c r="JO119" s="195">
        <v>8</v>
      </c>
      <c r="JP119" s="195">
        <v>6</v>
      </c>
      <c r="JQ119" s="195">
        <v>1</v>
      </c>
      <c r="JR119" s="195">
        <v>1</v>
      </c>
      <c r="JS119" s="195">
        <v>2</v>
      </c>
      <c r="JT119" s="195">
        <v>5</v>
      </c>
      <c r="JU119" s="195">
        <v>18</v>
      </c>
      <c r="JV119" s="195">
        <v>72</v>
      </c>
      <c r="JW119" s="195">
        <v>33</v>
      </c>
      <c r="JX119" s="195">
        <v>101</v>
      </c>
      <c r="JY119" s="195">
        <v>134</v>
      </c>
      <c r="JZ119" s="195">
        <v>97</v>
      </c>
      <c r="KA119" s="195">
        <v>128</v>
      </c>
      <c r="KB119" s="195">
        <v>23</v>
      </c>
      <c r="KC119" s="195">
        <v>47</v>
      </c>
      <c r="KD119" s="195">
        <v>0</v>
      </c>
      <c r="KE119" s="195">
        <v>1</v>
      </c>
      <c r="KF119" s="195">
        <v>5</v>
      </c>
      <c r="KG119" s="195">
        <v>9</v>
      </c>
      <c r="KH119" s="195">
        <v>35</v>
      </c>
      <c r="KI119" s="195">
        <v>56</v>
      </c>
      <c r="KJ119" s="195">
        <v>153</v>
      </c>
      <c r="KK119" s="195">
        <v>234</v>
      </c>
      <c r="KL119" s="195">
        <v>387</v>
      </c>
      <c r="KM119" s="195">
        <v>0</v>
      </c>
      <c r="KN119" s="195">
        <v>0</v>
      </c>
      <c r="KO119" s="195">
        <v>0</v>
      </c>
      <c r="KP119" s="195">
        <v>0</v>
      </c>
      <c r="KQ119" s="195">
        <v>0</v>
      </c>
      <c r="KR119" s="195">
        <v>0</v>
      </c>
      <c r="KS119" s="195">
        <v>0</v>
      </c>
      <c r="KT119" s="195">
        <v>0</v>
      </c>
      <c r="KU119" s="195">
        <v>0</v>
      </c>
      <c r="KV119" s="195">
        <v>0</v>
      </c>
      <c r="KW119" s="195">
        <v>0</v>
      </c>
      <c r="KX119" s="195">
        <v>0</v>
      </c>
      <c r="KY119" s="195">
        <v>0</v>
      </c>
      <c r="KZ119" s="195">
        <v>26</v>
      </c>
      <c r="LA119" s="195">
        <v>11</v>
      </c>
      <c r="LB119" s="195">
        <v>5</v>
      </c>
      <c r="LC119" s="195">
        <v>180</v>
      </c>
      <c r="LD119" s="195">
        <v>222</v>
      </c>
      <c r="LE119" s="112"/>
    </row>
    <row r="120" spans="1:317" s="67" customFormat="1">
      <c r="A120" s="112" t="s">
        <v>8</v>
      </c>
      <c r="B120" s="195">
        <v>4</v>
      </c>
      <c r="C120" s="194"/>
      <c r="D120" s="194"/>
      <c r="E120" s="194"/>
      <c r="F120" s="194"/>
      <c r="G120" s="194"/>
      <c r="H120" s="194"/>
      <c r="I120" s="194"/>
      <c r="J120" s="194"/>
      <c r="K120" s="194"/>
      <c r="L120" s="194"/>
      <c r="M120" s="194"/>
      <c r="N120" s="194"/>
      <c r="O120" s="195">
        <v>2</v>
      </c>
      <c r="P120" s="195">
        <v>0</v>
      </c>
      <c r="Q120" s="195">
        <v>2</v>
      </c>
      <c r="R120" s="195">
        <v>0</v>
      </c>
      <c r="S120" s="195">
        <v>4</v>
      </c>
      <c r="T120" s="195">
        <v>3</v>
      </c>
      <c r="U120" s="195">
        <v>0</v>
      </c>
      <c r="V120" s="195">
        <v>0</v>
      </c>
      <c r="W120" s="195">
        <v>0</v>
      </c>
      <c r="X120" s="195">
        <v>3</v>
      </c>
      <c r="Y120" s="195">
        <v>1</v>
      </c>
      <c r="Z120" s="195">
        <v>4</v>
      </c>
      <c r="AA120" s="195">
        <v>9</v>
      </c>
      <c r="AB120" s="195">
        <v>10</v>
      </c>
      <c r="AC120" s="195">
        <v>19</v>
      </c>
      <c r="AD120" s="195">
        <v>262</v>
      </c>
      <c r="AE120" s="195">
        <v>201</v>
      </c>
      <c r="AF120" s="195">
        <v>2</v>
      </c>
      <c r="AG120" s="195">
        <v>1</v>
      </c>
      <c r="AH120" s="195">
        <v>11</v>
      </c>
      <c r="AI120" s="195">
        <v>12</v>
      </c>
      <c r="AJ120" s="195">
        <v>275</v>
      </c>
      <c r="AK120" s="195">
        <v>214</v>
      </c>
      <c r="AL120" s="195">
        <v>489</v>
      </c>
      <c r="AM120" s="195">
        <v>82</v>
      </c>
      <c r="AN120" s="195">
        <v>107</v>
      </c>
      <c r="AO120" s="195">
        <v>189</v>
      </c>
      <c r="AP120" s="195">
        <v>2458</v>
      </c>
      <c r="AQ120" s="195">
        <v>22</v>
      </c>
      <c r="AR120" s="195">
        <v>8</v>
      </c>
      <c r="AS120" s="195">
        <v>0</v>
      </c>
      <c r="AT120" s="195">
        <v>0</v>
      </c>
      <c r="AU120" s="195">
        <v>0</v>
      </c>
      <c r="AV120" s="195">
        <v>0</v>
      </c>
      <c r="AW120" s="195">
        <v>0</v>
      </c>
      <c r="AX120" s="195">
        <v>0</v>
      </c>
      <c r="AY120" s="195">
        <v>0</v>
      </c>
      <c r="AZ120" s="195">
        <v>0</v>
      </c>
      <c r="BA120" s="195">
        <v>0</v>
      </c>
      <c r="BB120" s="195">
        <v>0</v>
      </c>
      <c r="BC120" s="195">
        <v>0</v>
      </c>
      <c r="BD120" s="195">
        <v>0</v>
      </c>
      <c r="BE120" s="195">
        <v>0</v>
      </c>
      <c r="BF120" s="195">
        <v>0</v>
      </c>
      <c r="BG120" s="195">
        <v>0</v>
      </c>
      <c r="BH120" s="195">
        <v>0</v>
      </c>
      <c r="BI120" s="195">
        <v>0</v>
      </c>
      <c r="BJ120" s="195">
        <v>0</v>
      </c>
      <c r="BK120" s="195">
        <v>0</v>
      </c>
      <c r="BL120" s="195">
        <v>0</v>
      </c>
      <c r="BM120" s="195">
        <v>0</v>
      </c>
      <c r="BN120" s="195">
        <v>0</v>
      </c>
      <c r="BO120" s="195">
        <v>0</v>
      </c>
      <c r="BP120" s="195">
        <v>0</v>
      </c>
      <c r="BQ120" s="195">
        <v>12</v>
      </c>
      <c r="BR120" s="195">
        <v>8</v>
      </c>
      <c r="BS120" s="195">
        <v>20</v>
      </c>
      <c r="BT120" s="195">
        <v>154</v>
      </c>
      <c r="BU120" s="195">
        <v>130</v>
      </c>
      <c r="BV120" s="195">
        <v>0</v>
      </c>
      <c r="BW120" s="195">
        <v>0</v>
      </c>
      <c r="BX120" s="195">
        <v>6</v>
      </c>
      <c r="BY120" s="195">
        <v>6</v>
      </c>
      <c r="BZ120" s="195">
        <v>13</v>
      </c>
      <c r="CA120" s="195">
        <v>0</v>
      </c>
      <c r="CB120" s="195">
        <v>0</v>
      </c>
      <c r="CC120" s="195">
        <v>0</v>
      </c>
      <c r="CD120" s="195">
        <v>0</v>
      </c>
      <c r="CE120" s="195">
        <v>0</v>
      </c>
      <c r="CF120" s="195">
        <v>0</v>
      </c>
      <c r="CG120" s="195">
        <v>0</v>
      </c>
      <c r="CH120" s="195">
        <v>0</v>
      </c>
      <c r="CI120" s="195">
        <v>0</v>
      </c>
      <c r="CJ120" s="195">
        <v>1</v>
      </c>
      <c r="CK120" s="195">
        <v>0</v>
      </c>
      <c r="CL120" s="195">
        <v>2</v>
      </c>
      <c r="CM120" s="195">
        <v>0</v>
      </c>
      <c r="CN120" s="195">
        <v>1</v>
      </c>
      <c r="CO120" s="195">
        <v>2</v>
      </c>
      <c r="CP120" s="195">
        <v>0</v>
      </c>
      <c r="CQ120" s="195">
        <v>0</v>
      </c>
      <c r="CR120" s="195">
        <v>0</v>
      </c>
      <c r="CS120" s="195">
        <v>0</v>
      </c>
      <c r="CT120" s="195">
        <v>155</v>
      </c>
      <c r="CU120" s="195">
        <v>133</v>
      </c>
      <c r="CV120" s="195">
        <v>288</v>
      </c>
      <c r="CW120" s="195">
        <v>3</v>
      </c>
      <c r="CX120" s="195">
        <v>4</v>
      </c>
      <c r="CY120" s="195">
        <v>0</v>
      </c>
      <c r="CZ120" s="195">
        <v>0</v>
      </c>
      <c r="DA120" s="195">
        <v>0</v>
      </c>
      <c r="DB120" s="195">
        <v>0</v>
      </c>
      <c r="DC120" s="195">
        <v>0</v>
      </c>
      <c r="DD120" s="195">
        <v>0</v>
      </c>
      <c r="DE120" s="195">
        <v>0</v>
      </c>
      <c r="DF120" s="195">
        <v>0</v>
      </c>
      <c r="DG120" s="195">
        <v>0</v>
      </c>
      <c r="DH120" s="195">
        <v>0</v>
      </c>
      <c r="DI120" s="195">
        <v>0</v>
      </c>
      <c r="DJ120" s="195">
        <v>0</v>
      </c>
      <c r="DK120" s="195">
        <v>0</v>
      </c>
      <c r="DL120" s="195">
        <v>0</v>
      </c>
      <c r="DM120" s="195">
        <v>0</v>
      </c>
      <c r="DN120" s="195">
        <v>0</v>
      </c>
      <c r="DO120" s="195">
        <v>0</v>
      </c>
      <c r="DP120" s="195">
        <v>0</v>
      </c>
      <c r="DQ120" s="195">
        <v>0</v>
      </c>
      <c r="DR120" s="195">
        <v>0</v>
      </c>
      <c r="DS120" s="195">
        <v>0</v>
      </c>
      <c r="DT120" s="195">
        <v>0</v>
      </c>
      <c r="DU120" s="195">
        <v>0</v>
      </c>
      <c r="DV120" s="195">
        <v>0</v>
      </c>
      <c r="DW120" s="195">
        <v>3</v>
      </c>
      <c r="DX120" s="195">
        <v>4</v>
      </c>
      <c r="DY120" s="195">
        <v>7</v>
      </c>
      <c r="DZ120" s="195">
        <v>14</v>
      </c>
      <c r="EA120" s="195">
        <v>18</v>
      </c>
      <c r="EB120" s="195">
        <v>0</v>
      </c>
      <c r="EC120" s="195">
        <v>0</v>
      </c>
      <c r="ED120" s="195">
        <v>0</v>
      </c>
      <c r="EE120" s="195">
        <v>0</v>
      </c>
      <c r="EF120" s="195">
        <v>0</v>
      </c>
      <c r="EG120" s="195">
        <v>0</v>
      </c>
      <c r="EH120" s="195">
        <v>0</v>
      </c>
      <c r="EI120" s="195">
        <v>0</v>
      </c>
      <c r="EJ120" s="195">
        <v>0</v>
      </c>
      <c r="EK120" s="195">
        <v>0</v>
      </c>
      <c r="EL120" s="195">
        <v>0</v>
      </c>
      <c r="EM120" s="195">
        <v>0</v>
      </c>
      <c r="EN120" s="195">
        <v>0</v>
      </c>
      <c r="EO120" s="195">
        <v>0</v>
      </c>
      <c r="EP120" s="195">
        <v>0</v>
      </c>
      <c r="EQ120" s="195">
        <v>0</v>
      </c>
      <c r="ER120" s="195">
        <v>0</v>
      </c>
      <c r="ES120" s="195">
        <v>0</v>
      </c>
      <c r="ET120" s="195">
        <v>0</v>
      </c>
      <c r="EU120" s="195">
        <v>0</v>
      </c>
      <c r="EV120" s="195">
        <v>0</v>
      </c>
      <c r="EW120" s="195">
        <v>0</v>
      </c>
      <c r="EX120" s="195">
        <v>0</v>
      </c>
      <c r="EY120" s="195">
        <v>0</v>
      </c>
      <c r="EZ120" s="195">
        <v>14</v>
      </c>
      <c r="FA120" s="195">
        <v>18</v>
      </c>
      <c r="FB120" s="195">
        <v>32</v>
      </c>
      <c r="FC120" s="195">
        <v>5</v>
      </c>
      <c r="FD120" s="195">
        <v>3</v>
      </c>
      <c r="FE120" s="195">
        <v>4</v>
      </c>
      <c r="FF120" s="195">
        <v>2</v>
      </c>
      <c r="FG120" s="195">
        <v>2</v>
      </c>
      <c r="FH120" s="195">
        <v>0</v>
      </c>
      <c r="FI120" s="195">
        <v>0</v>
      </c>
      <c r="FJ120" s="195">
        <v>3</v>
      </c>
      <c r="FK120" s="195">
        <v>0</v>
      </c>
      <c r="FL120" s="195">
        <v>0</v>
      </c>
      <c r="FM120" s="195">
        <v>10</v>
      </c>
      <c r="FN120" s="195">
        <v>8</v>
      </c>
      <c r="FO120" s="195">
        <v>18</v>
      </c>
      <c r="FP120" s="195">
        <v>1</v>
      </c>
      <c r="FQ120" s="195">
        <v>0</v>
      </c>
      <c r="FR120" s="195">
        <v>4</v>
      </c>
      <c r="FS120" s="195">
        <v>1</v>
      </c>
      <c r="FT120" s="195">
        <v>11</v>
      </c>
      <c r="FU120" s="195">
        <v>4</v>
      </c>
      <c r="FV120" s="195">
        <v>3</v>
      </c>
      <c r="FW120" s="195">
        <v>3</v>
      </c>
      <c r="FX120" s="195">
        <v>2</v>
      </c>
      <c r="FY120" s="195">
        <v>0</v>
      </c>
      <c r="FZ120" s="195">
        <v>1</v>
      </c>
      <c r="GA120" s="195">
        <v>0</v>
      </c>
      <c r="GB120" s="195">
        <v>22</v>
      </c>
      <c r="GC120" s="195">
        <v>8</v>
      </c>
      <c r="GD120" s="195">
        <v>30</v>
      </c>
      <c r="GE120" s="195">
        <v>16</v>
      </c>
      <c r="GF120" s="195">
        <v>23</v>
      </c>
      <c r="GG120" s="195">
        <v>63</v>
      </c>
      <c r="GH120" s="195">
        <v>57</v>
      </c>
      <c r="GI120" s="195">
        <v>97</v>
      </c>
      <c r="GJ120" s="195">
        <v>87</v>
      </c>
      <c r="GK120" s="195">
        <v>73</v>
      </c>
      <c r="GL120" s="195">
        <v>34</v>
      </c>
      <c r="GM120" s="195">
        <v>16</v>
      </c>
      <c r="GN120" s="195">
        <v>5</v>
      </c>
      <c r="GO120" s="195">
        <v>0</v>
      </c>
      <c r="GP120" s="195">
        <v>0</v>
      </c>
      <c r="GQ120" s="195">
        <v>265</v>
      </c>
      <c r="GR120" s="195">
        <v>206</v>
      </c>
      <c r="GS120" s="195">
        <v>471</v>
      </c>
      <c r="GT120" s="195">
        <v>0</v>
      </c>
      <c r="GU120" s="195">
        <v>0</v>
      </c>
      <c r="GV120" s="195">
        <v>0</v>
      </c>
      <c r="GW120" s="195">
        <v>2</v>
      </c>
      <c r="GX120" s="195">
        <v>0</v>
      </c>
      <c r="GY120" s="195">
        <v>1</v>
      </c>
      <c r="GZ120" s="195">
        <v>2</v>
      </c>
      <c r="HA120" s="195">
        <v>0</v>
      </c>
      <c r="HB120" s="195">
        <v>1</v>
      </c>
      <c r="HC120" s="195">
        <v>1</v>
      </c>
      <c r="HD120" s="195">
        <v>0</v>
      </c>
      <c r="HE120" s="195">
        <v>0</v>
      </c>
      <c r="HF120" s="195">
        <v>4</v>
      </c>
      <c r="HG120" s="195">
        <v>3</v>
      </c>
      <c r="HH120" s="195">
        <v>7</v>
      </c>
      <c r="HI120" s="195">
        <v>0</v>
      </c>
      <c r="HJ120" s="195">
        <v>1</v>
      </c>
      <c r="HK120" s="195">
        <v>1</v>
      </c>
      <c r="HL120" s="195">
        <v>4</v>
      </c>
      <c r="HM120" s="195">
        <v>3</v>
      </c>
      <c r="HN120" s="195">
        <v>7</v>
      </c>
      <c r="HO120" s="195">
        <v>7</v>
      </c>
      <c r="HP120" s="195">
        <v>4</v>
      </c>
      <c r="HQ120" s="195">
        <v>0</v>
      </c>
      <c r="HR120" s="195">
        <v>1</v>
      </c>
      <c r="HS120" s="195">
        <v>0</v>
      </c>
      <c r="HT120" s="195">
        <v>0</v>
      </c>
      <c r="HU120" s="195">
        <v>17</v>
      </c>
      <c r="HV120" s="195">
        <v>11</v>
      </c>
      <c r="HW120" s="195">
        <v>28</v>
      </c>
      <c r="HX120" s="195">
        <v>24</v>
      </c>
      <c r="HY120" s="195">
        <v>22</v>
      </c>
      <c r="HZ120" s="195">
        <v>22</v>
      </c>
      <c r="IA120" s="195">
        <v>24</v>
      </c>
      <c r="IB120" s="195">
        <v>15</v>
      </c>
      <c r="IC120" s="195">
        <v>13</v>
      </c>
      <c r="ID120" s="195">
        <v>7</v>
      </c>
      <c r="IE120" s="195">
        <v>15</v>
      </c>
      <c r="IF120" s="195">
        <v>0</v>
      </c>
      <c r="IG120" s="195">
        <v>3</v>
      </c>
      <c r="IH120" s="195">
        <v>1</v>
      </c>
      <c r="II120" s="195">
        <v>0</v>
      </c>
      <c r="IJ120" s="195">
        <v>77</v>
      </c>
      <c r="IK120" s="195">
        <v>69</v>
      </c>
      <c r="IL120" s="195">
        <v>146</v>
      </c>
      <c r="IM120" s="195">
        <v>1</v>
      </c>
      <c r="IN120" s="195">
        <v>1</v>
      </c>
      <c r="IO120" s="195">
        <v>3</v>
      </c>
      <c r="IP120" s="195">
        <v>0</v>
      </c>
      <c r="IQ120" s="195">
        <v>0</v>
      </c>
      <c r="IR120" s="195">
        <v>0</v>
      </c>
      <c r="IS120" s="195">
        <v>0</v>
      </c>
      <c r="IT120" s="195">
        <v>1</v>
      </c>
      <c r="IU120" s="195">
        <v>15</v>
      </c>
      <c r="IV120" s="195">
        <v>3</v>
      </c>
      <c r="IW120" s="195">
        <v>9</v>
      </c>
      <c r="IX120" s="195">
        <v>5</v>
      </c>
      <c r="IY120" s="195">
        <v>14</v>
      </c>
      <c r="IZ120" s="195">
        <v>16</v>
      </c>
      <c r="JA120" s="195">
        <v>16</v>
      </c>
      <c r="JB120" s="195">
        <v>15</v>
      </c>
      <c r="JC120" s="195">
        <v>29</v>
      </c>
      <c r="JD120" s="195">
        <v>22</v>
      </c>
      <c r="JE120" s="195">
        <v>7</v>
      </c>
      <c r="JF120" s="195">
        <v>17</v>
      </c>
      <c r="JG120" s="195">
        <v>10</v>
      </c>
      <c r="JH120" s="195">
        <v>105</v>
      </c>
      <c r="JI120" s="195">
        <v>76</v>
      </c>
      <c r="JJ120" s="195">
        <v>175</v>
      </c>
      <c r="JK120" s="195">
        <v>138</v>
      </c>
      <c r="JL120" s="195">
        <v>313</v>
      </c>
      <c r="JM120" s="195">
        <v>0</v>
      </c>
      <c r="JN120" s="195">
        <v>0</v>
      </c>
      <c r="JO120" s="195">
        <v>1</v>
      </c>
      <c r="JP120" s="195">
        <v>2</v>
      </c>
      <c r="JQ120" s="195">
        <v>0</v>
      </c>
      <c r="JR120" s="195">
        <v>0</v>
      </c>
      <c r="JS120" s="195">
        <v>0</v>
      </c>
      <c r="JT120" s="195">
        <v>0</v>
      </c>
      <c r="JU120" s="195">
        <v>3</v>
      </c>
      <c r="JV120" s="195">
        <v>0</v>
      </c>
      <c r="JW120" s="195">
        <v>3</v>
      </c>
      <c r="JX120" s="195">
        <v>2</v>
      </c>
      <c r="JY120" s="195">
        <v>5</v>
      </c>
      <c r="JZ120" s="195">
        <v>1</v>
      </c>
      <c r="KA120" s="195">
        <v>4</v>
      </c>
      <c r="KB120" s="195">
        <v>4</v>
      </c>
      <c r="KC120" s="195">
        <v>6</v>
      </c>
      <c r="KD120" s="195">
        <v>0</v>
      </c>
      <c r="KE120" s="195">
        <v>0</v>
      </c>
      <c r="KF120" s="195">
        <v>2</v>
      </c>
      <c r="KG120" s="195">
        <v>3</v>
      </c>
      <c r="KH120" s="195">
        <v>4</v>
      </c>
      <c r="KI120" s="195">
        <v>3</v>
      </c>
      <c r="KJ120" s="195">
        <v>11</v>
      </c>
      <c r="KK120" s="195">
        <v>16</v>
      </c>
      <c r="KL120" s="195">
        <v>27</v>
      </c>
      <c r="KM120" s="195">
        <v>0</v>
      </c>
      <c r="KN120" s="195">
        <v>0</v>
      </c>
      <c r="KO120" s="195">
        <v>0</v>
      </c>
      <c r="KP120" s="195">
        <v>0</v>
      </c>
      <c r="KQ120" s="195">
        <v>0</v>
      </c>
      <c r="KR120" s="195">
        <v>0</v>
      </c>
      <c r="KS120" s="195">
        <v>0</v>
      </c>
      <c r="KT120" s="195">
        <v>0</v>
      </c>
      <c r="KU120" s="195">
        <v>0</v>
      </c>
      <c r="KV120" s="195">
        <v>0</v>
      </c>
      <c r="KW120" s="195">
        <v>0</v>
      </c>
      <c r="KX120" s="195">
        <v>0</v>
      </c>
      <c r="KY120" s="195">
        <v>0</v>
      </c>
      <c r="KZ120" s="195">
        <v>0</v>
      </c>
      <c r="LA120" s="195">
        <v>0</v>
      </c>
      <c r="LB120" s="195">
        <v>0</v>
      </c>
      <c r="LC120" s="195">
        <v>1</v>
      </c>
      <c r="LD120" s="195">
        <v>1</v>
      </c>
      <c r="LE120" s="112"/>
    </row>
    <row r="121" spans="1:317">
      <c r="A121" s="112" t="s">
        <v>5</v>
      </c>
      <c r="B121" s="196">
        <v>14</v>
      </c>
      <c r="O121" s="196">
        <v>45</v>
      </c>
      <c r="P121" s="196">
        <v>23</v>
      </c>
      <c r="Q121" s="196">
        <v>6</v>
      </c>
      <c r="R121" s="196">
        <v>3</v>
      </c>
      <c r="S121" s="196">
        <v>13</v>
      </c>
      <c r="T121" s="196">
        <v>12</v>
      </c>
      <c r="U121" s="196">
        <v>2</v>
      </c>
      <c r="V121" s="196">
        <v>2</v>
      </c>
      <c r="W121" s="196">
        <v>17</v>
      </c>
      <c r="X121" s="196">
        <v>21</v>
      </c>
      <c r="Y121" s="196">
        <v>7</v>
      </c>
      <c r="Z121" s="196">
        <v>12</v>
      </c>
      <c r="AA121" s="196">
        <v>89</v>
      </c>
      <c r="AB121" s="196">
        <v>72</v>
      </c>
      <c r="AC121" s="196">
        <v>163</v>
      </c>
      <c r="AD121" s="196">
        <v>849</v>
      </c>
      <c r="AE121" s="196">
        <v>516</v>
      </c>
      <c r="AF121" s="196">
        <v>3</v>
      </c>
      <c r="AG121" s="196">
        <v>8</v>
      </c>
      <c r="AH121" s="196">
        <v>34</v>
      </c>
      <c r="AI121" s="196">
        <v>25</v>
      </c>
      <c r="AJ121" s="196">
        <v>886</v>
      </c>
      <c r="AK121" s="196">
        <v>549</v>
      </c>
      <c r="AL121" s="196">
        <v>1435</v>
      </c>
      <c r="AM121" s="196">
        <v>351</v>
      </c>
      <c r="AN121" s="196">
        <v>358</v>
      </c>
      <c r="AO121" s="196">
        <v>709</v>
      </c>
      <c r="AP121" s="196">
        <v>12057</v>
      </c>
      <c r="AQ121" s="196">
        <v>63</v>
      </c>
      <c r="AR121" s="196">
        <v>39</v>
      </c>
      <c r="AS121" s="196">
        <v>0</v>
      </c>
      <c r="AT121" s="196">
        <v>0</v>
      </c>
      <c r="AU121" s="196">
        <v>0</v>
      </c>
      <c r="AV121" s="196">
        <v>0</v>
      </c>
      <c r="AW121" s="196">
        <v>1</v>
      </c>
      <c r="AX121" s="196">
        <v>0</v>
      </c>
      <c r="AY121" s="196">
        <v>0</v>
      </c>
      <c r="AZ121" s="196">
        <v>0</v>
      </c>
      <c r="BA121" s="196">
        <v>0</v>
      </c>
      <c r="BB121" s="196">
        <v>0</v>
      </c>
      <c r="BC121" s="196">
        <v>0</v>
      </c>
      <c r="BD121" s="196">
        <v>0</v>
      </c>
      <c r="BE121" s="196">
        <v>0</v>
      </c>
      <c r="BF121" s="196">
        <v>0</v>
      </c>
      <c r="BG121" s="196">
        <v>0</v>
      </c>
      <c r="BH121" s="196">
        <v>0</v>
      </c>
      <c r="BI121" s="196">
        <v>0</v>
      </c>
      <c r="BJ121" s="196">
        <v>0</v>
      </c>
      <c r="BK121" s="196">
        <v>0</v>
      </c>
      <c r="BL121" s="196">
        <v>0</v>
      </c>
      <c r="BM121" s="196">
        <v>0</v>
      </c>
      <c r="BN121" s="196">
        <v>0</v>
      </c>
      <c r="BO121" s="196">
        <v>0</v>
      </c>
      <c r="BP121" s="196">
        <v>0</v>
      </c>
      <c r="BQ121" s="196">
        <v>53</v>
      </c>
      <c r="BR121" s="196">
        <v>28</v>
      </c>
      <c r="BS121" s="196">
        <v>81</v>
      </c>
      <c r="BT121" s="196">
        <v>96</v>
      </c>
      <c r="BU121" s="196">
        <v>61</v>
      </c>
      <c r="BV121" s="196">
        <v>0</v>
      </c>
      <c r="BW121" s="196">
        <v>0</v>
      </c>
      <c r="BX121" s="196">
        <v>0</v>
      </c>
      <c r="BY121" s="196">
        <v>0</v>
      </c>
      <c r="BZ121" s="196">
        <v>0</v>
      </c>
      <c r="CA121" s="196">
        <v>0</v>
      </c>
      <c r="CB121" s="196">
        <v>0</v>
      </c>
      <c r="CC121" s="196">
        <v>0</v>
      </c>
      <c r="CD121" s="196">
        <v>0</v>
      </c>
      <c r="CE121" s="196">
        <v>0</v>
      </c>
      <c r="CF121" s="196">
        <v>0</v>
      </c>
      <c r="CG121" s="196">
        <v>0</v>
      </c>
      <c r="CH121" s="196">
        <v>0</v>
      </c>
      <c r="CI121" s="196">
        <v>0</v>
      </c>
      <c r="CJ121" s="196">
        <v>0</v>
      </c>
      <c r="CK121" s="196">
        <v>0</v>
      </c>
      <c r="CL121" s="196">
        <v>0</v>
      </c>
      <c r="CM121" s="196">
        <v>0</v>
      </c>
      <c r="CN121" s="196">
        <v>10</v>
      </c>
      <c r="CO121" s="196">
        <v>12</v>
      </c>
      <c r="CP121" s="196">
        <v>10</v>
      </c>
      <c r="CQ121" s="196">
        <v>10</v>
      </c>
      <c r="CR121" s="196">
        <v>2</v>
      </c>
      <c r="CS121" s="196">
        <v>2</v>
      </c>
      <c r="CT121" s="196">
        <v>586</v>
      </c>
      <c r="CU121" s="196">
        <v>359</v>
      </c>
      <c r="CV121" s="196">
        <v>945</v>
      </c>
      <c r="CW121" s="196">
        <v>17</v>
      </c>
      <c r="CX121" s="196">
        <v>18</v>
      </c>
      <c r="CY121" s="196">
        <v>0</v>
      </c>
      <c r="CZ121" s="196">
        <v>0</v>
      </c>
      <c r="DA121" s="196">
        <v>0</v>
      </c>
      <c r="DB121" s="196">
        <v>0</v>
      </c>
      <c r="DC121" s="196">
        <v>0</v>
      </c>
      <c r="DD121" s="196">
        <v>0</v>
      </c>
      <c r="DE121" s="196">
        <v>0</v>
      </c>
      <c r="DF121" s="196">
        <v>0</v>
      </c>
      <c r="DG121" s="196">
        <v>0</v>
      </c>
      <c r="DH121" s="196">
        <v>0</v>
      </c>
      <c r="DI121" s="196">
        <v>0</v>
      </c>
      <c r="DJ121" s="196">
        <v>0</v>
      </c>
      <c r="DK121" s="196">
        <v>0</v>
      </c>
      <c r="DL121" s="196">
        <v>0</v>
      </c>
      <c r="DM121" s="196">
        <v>0</v>
      </c>
      <c r="DN121" s="196">
        <v>0</v>
      </c>
      <c r="DO121" s="196">
        <v>0</v>
      </c>
      <c r="DP121" s="196">
        <v>0</v>
      </c>
      <c r="DQ121" s="196">
        <v>0</v>
      </c>
      <c r="DR121" s="196">
        <v>0</v>
      </c>
      <c r="DS121" s="196">
        <v>0</v>
      </c>
      <c r="DT121" s="196">
        <v>0</v>
      </c>
      <c r="DU121" s="196">
        <v>0</v>
      </c>
      <c r="DV121" s="196">
        <v>0</v>
      </c>
      <c r="DW121" s="196">
        <v>12</v>
      </c>
      <c r="DX121" s="196">
        <v>15</v>
      </c>
      <c r="DY121" s="196">
        <v>27</v>
      </c>
      <c r="DZ121" s="196">
        <v>51</v>
      </c>
      <c r="EA121" s="196">
        <v>40</v>
      </c>
      <c r="EB121" s="196">
        <v>0</v>
      </c>
      <c r="EC121" s="196">
        <v>0</v>
      </c>
      <c r="ED121" s="196">
        <v>0</v>
      </c>
      <c r="EE121" s="196">
        <v>0</v>
      </c>
      <c r="EF121" s="196">
        <v>0</v>
      </c>
      <c r="EG121" s="196">
        <v>0</v>
      </c>
      <c r="EH121" s="196">
        <v>0</v>
      </c>
      <c r="EI121" s="196">
        <v>0</v>
      </c>
      <c r="EJ121" s="196">
        <v>0</v>
      </c>
      <c r="EK121" s="196">
        <v>0</v>
      </c>
      <c r="EL121" s="196">
        <v>0</v>
      </c>
      <c r="EM121" s="196">
        <v>1</v>
      </c>
      <c r="EN121" s="196">
        <v>0</v>
      </c>
      <c r="EO121" s="196">
        <v>0</v>
      </c>
      <c r="EP121" s="196">
        <v>0</v>
      </c>
      <c r="EQ121" s="196">
        <v>0</v>
      </c>
      <c r="ER121" s="196">
        <v>0</v>
      </c>
      <c r="ES121" s="196">
        <v>0</v>
      </c>
      <c r="ET121" s="196">
        <v>0</v>
      </c>
      <c r="EU121" s="196">
        <v>0</v>
      </c>
      <c r="EV121" s="196">
        <v>7</v>
      </c>
      <c r="EW121" s="196">
        <v>1</v>
      </c>
      <c r="EX121" s="196">
        <v>15</v>
      </c>
      <c r="EY121" s="196">
        <v>10</v>
      </c>
      <c r="EZ121" s="196">
        <v>73</v>
      </c>
      <c r="FA121" s="196">
        <v>59</v>
      </c>
      <c r="FB121" s="196">
        <v>132</v>
      </c>
      <c r="FC121" s="196">
        <v>0</v>
      </c>
      <c r="FD121" s="196">
        <v>0</v>
      </c>
      <c r="FE121" s="196">
        <v>1</v>
      </c>
      <c r="FF121" s="196">
        <v>2</v>
      </c>
      <c r="FG121" s="196">
        <v>0</v>
      </c>
      <c r="FH121" s="196">
        <v>0</v>
      </c>
      <c r="FI121" s="196">
        <v>2</v>
      </c>
      <c r="FJ121" s="196">
        <v>1</v>
      </c>
      <c r="FK121" s="196">
        <v>518</v>
      </c>
      <c r="FL121" s="196">
        <v>331</v>
      </c>
      <c r="FM121" s="196">
        <v>521</v>
      </c>
      <c r="FN121" s="196">
        <v>334</v>
      </c>
      <c r="FO121" s="196">
        <v>855</v>
      </c>
      <c r="FP121" s="196">
        <v>0</v>
      </c>
      <c r="FQ121" s="196">
        <v>0</v>
      </c>
      <c r="FR121" s="196">
        <v>4</v>
      </c>
      <c r="FS121" s="196">
        <v>5</v>
      </c>
      <c r="FT121" s="196">
        <v>10</v>
      </c>
      <c r="FU121" s="196">
        <v>8</v>
      </c>
      <c r="FV121" s="196">
        <v>15</v>
      </c>
      <c r="FW121" s="196">
        <v>4</v>
      </c>
      <c r="FX121" s="196">
        <v>23</v>
      </c>
      <c r="FY121" s="196">
        <v>17</v>
      </c>
      <c r="FZ121" s="196">
        <v>12</v>
      </c>
      <c r="GA121" s="196">
        <v>5</v>
      </c>
      <c r="GB121" s="196">
        <v>64</v>
      </c>
      <c r="GC121" s="196">
        <v>39</v>
      </c>
      <c r="GD121" s="196">
        <v>103</v>
      </c>
      <c r="GE121" s="196">
        <v>164</v>
      </c>
      <c r="GF121" s="196">
        <v>122</v>
      </c>
      <c r="GG121" s="196">
        <v>260</v>
      </c>
      <c r="GH121" s="196">
        <v>201</v>
      </c>
      <c r="GI121" s="196">
        <v>93</v>
      </c>
      <c r="GJ121" s="196">
        <v>43</v>
      </c>
      <c r="GK121" s="196">
        <v>70</v>
      </c>
      <c r="GL121" s="196">
        <v>11</v>
      </c>
      <c r="GM121" s="196">
        <v>27</v>
      </c>
      <c r="GN121" s="196">
        <v>7</v>
      </c>
      <c r="GO121" s="196">
        <v>4</v>
      </c>
      <c r="GP121" s="196">
        <v>0</v>
      </c>
      <c r="GQ121" s="196">
        <v>618</v>
      </c>
      <c r="GR121" s="196">
        <v>384</v>
      </c>
      <c r="GS121" s="196">
        <v>1002</v>
      </c>
      <c r="GT121" s="196">
        <v>0</v>
      </c>
      <c r="GU121" s="196">
        <v>0</v>
      </c>
      <c r="GV121" s="196">
        <v>1</v>
      </c>
      <c r="GW121" s="196">
        <v>2</v>
      </c>
      <c r="GX121" s="196">
        <v>8</v>
      </c>
      <c r="GY121" s="196">
        <v>7</v>
      </c>
      <c r="GZ121" s="196">
        <v>4</v>
      </c>
      <c r="HA121" s="196">
        <v>7</v>
      </c>
      <c r="HB121" s="196">
        <v>4</v>
      </c>
      <c r="HC121" s="196">
        <v>2</v>
      </c>
      <c r="HD121" s="196">
        <v>0</v>
      </c>
      <c r="HE121" s="196">
        <v>0</v>
      </c>
      <c r="HF121" s="196">
        <v>18</v>
      </c>
      <c r="HG121" s="196">
        <v>17</v>
      </c>
      <c r="HH121" s="196">
        <v>35</v>
      </c>
      <c r="HI121" s="196">
        <v>7</v>
      </c>
      <c r="HJ121" s="196">
        <v>7</v>
      </c>
      <c r="HK121" s="196">
        <v>23</v>
      </c>
      <c r="HL121" s="196">
        <v>20</v>
      </c>
      <c r="HM121" s="196">
        <v>15</v>
      </c>
      <c r="HN121" s="196">
        <v>10</v>
      </c>
      <c r="HO121" s="196">
        <v>3</v>
      </c>
      <c r="HP121" s="196">
        <v>6</v>
      </c>
      <c r="HQ121" s="196">
        <v>5</v>
      </c>
      <c r="HR121" s="196">
        <v>3</v>
      </c>
      <c r="HS121" s="196">
        <v>0</v>
      </c>
      <c r="HT121" s="196">
        <v>0</v>
      </c>
      <c r="HU121" s="196">
        <v>46</v>
      </c>
      <c r="HV121" s="196">
        <v>53</v>
      </c>
      <c r="HW121" s="196">
        <v>99</v>
      </c>
      <c r="HX121" s="196">
        <v>31</v>
      </c>
      <c r="HY121" s="196">
        <v>24</v>
      </c>
      <c r="HZ121" s="196">
        <v>23</v>
      </c>
      <c r="IA121" s="196">
        <v>36</v>
      </c>
      <c r="IB121" s="196">
        <v>10</v>
      </c>
      <c r="IC121" s="196">
        <v>22</v>
      </c>
      <c r="ID121" s="196">
        <v>14</v>
      </c>
      <c r="IE121" s="196">
        <v>16</v>
      </c>
      <c r="IF121" s="196">
        <v>9</v>
      </c>
      <c r="IG121" s="196">
        <v>13</v>
      </c>
      <c r="IH121" s="196">
        <v>4</v>
      </c>
      <c r="II121" s="196">
        <v>5</v>
      </c>
      <c r="IJ121" s="196">
        <v>116</v>
      </c>
      <c r="IK121" s="196">
        <v>91</v>
      </c>
      <c r="IL121" s="196">
        <v>207</v>
      </c>
      <c r="IM121" s="196">
        <v>12</v>
      </c>
      <c r="IN121" s="196">
        <v>3</v>
      </c>
      <c r="IO121" s="196">
        <v>8</v>
      </c>
      <c r="IP121" s="196">
        <v>2</v>
      </c>
      <c r="IQ121" s="196">
        <v>1</v>
      </c>
      <c r="IR121" s="196">
        <v>0</v>
      </c>
      <c r="IS121" s="196">
        <v>1</v>
      </c>
      <c r="IT121" s="196">
        <v>1</v>
      </c>
      <c r="IU121" s="196">
        <v>44</v>
      </c>
      <c r="IV121" s="196">
        <v>31</v>
      </c>
      <c r="IW121" s="196">
        <v>59</v>
      </c>
      <c r="IX121" s="196">
        <v>33</v>
      </c>
      <c r="IY121" s="196">
        <v>92</v>
      </c>
      <c r="IZ121" s="196">
        <v>27</v>
      </c>
      <c r="JA121" s="196">
        <v>17</v>
      </c>
      <c r="JB121" s="196">
        <v>12</v>
      </c>
      <c r="JC121" s="196">
        <v>11</v>
      </c>
      <c r="JD121" s="196">
        <v>0</v>
      </c>
      <c r="JE121" s="196">
        <v>0</v>
      </c>
      <c r="JF121" s="196">
        <v>1</v>
      </c>
      <c r="JG121" s="196">
        <v>0</v>
      </c>
      <c r="JH121" s="196">
        <v>576</v>
      </c>
      <c r="JI121" s="196">
        <v>342</v>
      </c>
      <c r="JJ121" s="196">
        <v>616</v>
      </c>
      <c r="JK121" s="196">
        <v>370</v>
      </c>
      <c r="JL121" s="196">
        <v>986</v>
      </c>
      <c r="JM121" s="196">
        <v>3</v>
      </c>
      <c r="JN121" s="196">
        <v>6</v>
      </c>
      <c r="JO121" s="196">
        <v>3</v>
      </c>
      <c r="JP121" s="196">
        <v>1</v>
      </c>
      <c r="JQ121" s="196">
        <v>1</v>
      </c>
      <c r="JR121" s="196">
        <v>0</v>
      </c>
      <c r="JS121" s="196">
        <v>0</v>
      </c>
      <c r="JT121" s="196">
        <v>1</v>
      </c>
      <c r="JU121" s="196">
        <v>10</v>
      </c>
      <c r="JV121" s="196">
        <v>10</v>
      </c>
      <c r="JW121" s="196">
        <v>15</v>
      </c>
      <c r="JX121" s="196">
        <v>16</v>
      </c>
      <c r="JY121" s="196">
        <v>31</v>
      </c>
      <c r="JZ121" s="196">
        <v>18</v>
      </c>
      <c r="KA121" s="196">
        <v>10</v>
      </c>
      <c r="KB121" s="196">
        <v>6</v>
      </c>
      <c r="KC121" s="196">
        <v>5</v>
      </c>
      <c r="KD121" s="196">
        <v>1</v>
      </c>
      <c r="KE121" s="196">
        <v>2</v>
      </c>
      <c r="KF121" s="196">
        <v>0</v>
      </c>
      <c r="KG121" s="196">
        <v>1</v>
      </c>
      <c r="KH121" s="196">
        <v>12</v>
      </c>
      <c r="KI121" s="196">
        <v>22</v>
      </c>
      <c r="KJ121" s="196">
        <v>37</v>
      </c>
      <c r="KK121" s="196">
        <v>39</v>
      </c>
      <c r="KL121" s="196">
        <v>76</v>
      </c>
      <c r="KM121" s="196">
        <v>0</v>
      </c>
      <c r="KN121" s="196">
        <v>0</v>
      </c>
      <c r="KO121" s="196">
        <v>0</v>
      </c>
      <c r="KP121" s="196">
        <v>0</v>
      </c>
      <c r="KQ121" s="196">
        <v>0</v>
      </c>
      <c r="KR121" s="196">
        <v>0</v>
      </c>
      <c r="KS121" s="196">
        <v>0</v>
      </c>
      <c r="KT121" s="196">
        <v>0</v>
      </c>
      <c r="KU121" s="196">
        <v>0</v>
      </c>
      <c r="KV121" s="196">
        <v>0</v>
      </c>
      <c r="KW121" s="196">
        <v>0</v>
      </c>
      <c r="KX121" s="196">
        <v>0</v>
      </c>
      <c r="KY121" s="196">
        <v>0</v>
      </c>
      <c r="KZ121" s="196">
        <v>3</v>
      </c>
      <c r="LA121" s="196">
        <v>2</v>
      </c>
      <c r="LB121" s="196">
        <v>1</v>
      </c>
      <c r="LC121" s="196">
        <v>50</v>
      </c>
      <c r="LD121" s="196">
        <v>56</v>
      </c>
    </row>
    <row r="122" spans="1:317" s="67" customFormat="1">
      <c r="A122" s="112" t="s">
        <v>6</v>
      </c>
      <c r="B122" s="195">
        <v>5</v>
      </c>
      <c r="C122" s="194"/>
      <c r="D122" s="194"/>
      <c r="E122" s="194"/>
      <c r="F122" s="194"/>
      <c r="G122" s="194"/>
      <c r="H122" s="194"/>
      <c r="I122" s="194"/>
      <c r="J122" s="194"/>
      <c r="K122" s="194"/>
      <c r="L122" s="194"/>
      <c r="M122" s="194"/>
      <c r="N122" s="194"/>
      <c r="O122" s="195">
        <v>2</v>
      </c>
      <c r="P122" s="195">
        <v>0</v>
      </c>
      <c r="Q122" s="195">
        <v>0</v>
      </c>
      <c r="R122" s="195">
        <v>1</v>
      </c>
      <c r="S122" s="195">
        <v>1</v>
      </c>
      <c r="T122" s="195">
        <v>2</v>
      </c>
      <c r="U122" s="195">
        <v>0</v>
      </c>
      <c r="V122" s="195">
        <v>3</v>
      </c>
      <c r="W122" s="195">
        <v>1</v>
      </c>
      <c r="X122" s="195">
        <v>1</v>
      </c>
      <c r="Y122" s="195">
        <v>1</v>
      </c>
      <c r="Z122" s="195">
        <v>2</v>
      </c>
      <c r="AA122" s="195">
        <v>4</v>
      </c>
      <c r="AB122" s="195">
        <v>7</v>
      </c>
      <c r="AC122" s="195">
        <v>14</v>
      </c>
      <c r="AD122" s="195">
        <v>60</v>
      </c>
      <c r="AE122" s="195">
        <v>67</v>
      </c>
      <c r="AF122" s="195">
        <v>0</v>
      </c>
      <c r="AG122" s="195">
        <v>3</v>
      </c>
      <c r="AH122" s="195">
        <v>1</v>
      </c>
      <c r="AI122" s="195">
        <v>5</v>
      </c>
      <c r="AJ122" s="195">
        <v>61</v>
      </c>
      <c r="AK122" s="195">
        <v>75</v>
      </c>
      <c r="AL122" s="195">
        <v>136</v>
      </c>
      <c r="AM122" s="195">
        <v>11</v>
      </c>
      <c r="AN122" s="195">
        <v>43</v>
      </c>
      <c r="AO122" s="195">
        <v>54</v>
      </c>
      <c r="AP122" s="195">
        <v>1685</v>
      </c>
      <c r="AQ122" s="195">
        <v>7</v>
      </c>
      <c r="AR122" s="195">
        <v>15</v>
      </c>
      <c r="AS122" s="195">
        <v>0</v>
      </c>
      <c r="AT122" s="195">
        <v>0</v>
      </c>
      <c r="AU122" s="195">
        <v>0</v>
      </c>
      <c r="AV122" s="195">
        <v>0</v>
      </c>
      <c r="AW122" s="195">
        <v>0</v>
      </c>
      <c r="AX122" s="195">
        <v>0</v>
      </c>
      <c r="AY122" s="195">
        <v>0</v>
      </c>
      <c r="AZ122" s="195">
        <v>0</v>
      </c>
      <c r="BA122" s="195">
        <v>0</v>
      </c>
      <c r="BB122" s="195">
        <v>0</v>
      </c>
      <c r="BC122" s="195">
        <v>0</v>
      </c>
      <c r="BD122" s="195">
        <v>0</v>
      </c>
      <c r="BE122" s="195">
        <v>0</v>
      </c>
      <c r="BF122" s="195">
        <v>0</v>
      </c>
      <c r="BG122" s="195">
        <v>0</v>
      </c>
      <c r="BH122" s="195">
        <v>0</v>
      </c>
      <c r="BI122" s="195">
        <v>0</v>
      </c>
      <c r="BJ122" s="195">
        <v>0</v>
      </c>
      <c r="BK122" s="195">
        <v>0</v>
      </c>
      <c r="BL122" s="195">
        <v>0</v>
      </c>
      <c r="BM122" s="195">
        <v>0</v>
      </c>
      <c r="BN122" s="195">
        <v>0</v>
      </c>
      <c r="BO122" s="195">
        <v>3</v>
      </c>
      <c r="BP122" s="195">
        <v>4</v>
      </c>
      <c r="BQ122" s="195">
        <v>9</v>
      </c>
      <c r="BR122" s="195">
        <v>15</v>
      </c>
      <c r="BS122" s="195">
        <v>24</v>
      </c>
      <c r="BT122" s="195">
        <v>13</v>
      </c>
      <c r="BU122" s="195">
        <v>14</v>
      </c>
      <c r="BV122" s="195">
        <v>0</v>
      </c>
      <c r="BW122" s="195">
        <v>0</v>
      </c>
      <c r="BX122" s="195">
        <v>0</v>
      </c>
      <c r="BY122" s="195">
        <v>0</v>
      </c>
      <c r="BZ122" s="195">
        <v>0</v>
      </c>
      <c r="CA122" s="195">
        <v>0</v>
      </c>
      <c r="CB122" s="195">
        <v>0</v>
      </c>
      <c r="CC122" s="195">
        <v>0</v>
      </c>
      <c r="CD122" s="195">
        <v>0</v>
      </c>
      <c r="CE122" s="195">
        <v>0</v>
      </c>
      <c r="CF122" s="195">
        <v>0</v>
      </c>
      <c r="CG122" s="195">
        <v>0</v>
      </c>
      <c r="CH122" s="195">
        <v>0</v>
      </c>
      <c r="CI122" s="195">
        <v>0</v>
      </c>
      <c r="CJ122" s="195">
        <v>0</v>
      </c>
      <c r="CK122" s="195">
        <v>0</v>
      </c>
      <c r="CL122" s="195">
        <v>0</v>
      </c>
      <c r="CM122" s="195">
        <v>0</v>
      </c>
      <c r="CN122" s="195">
        <v>0</v>
      </c>
      <c r="CO122" s="195">
        <v>0</v>
      </c>
      <c r="CP122" s="195">
        <v>0</v>
      </c>
      <c r="CQ122" s="195">
        <v>0</v>
      </c>
      <c r="CR122" s="195">
        <v>18</v>
      </c>
      <c r="CS122" s="195">
        <v>12</v>
      </c>
      <c r="CT122" s="195">
        <v>30</v>
      </c>
      <c r="CU122" s="195">
        <v>26</v>
      </c>
      <c r="CV122" s="195">
        <v>56</v>
      </c>
      <c r="CW122" s="195">
        <v>1</v>
      </c>
      <c r="CX122" s="195">
        <v>4</v>
      </c>
      <c r="CY122" s="195">
        <v>0</v>
      </c>
      <c r="CZ122" s="195">
        <v>0</v>
      </c>
      <c r="DA122" s="195">
        <v>0</v>
      </c>
      <c r="DB122" s="195">
        <v>0</v>
      </c>
      <c r="DC122" s="195">
        <v>0</v>
      </c>
      <c r="DD122" s="195">
        <v>0</v>
      </c>
      <c r="DE122" s="195">
        <v>0</v>
      </c>
      <c r="DF122" s="195">
        <v>0</v>
      </c>
      <c r="DG122" s="195">
        <v>0</v>
      </c>
      <c r="DH122" s="195">
        <v>0</v>
      </c>
      <c r="DI122" s="195">
        <v>0</v>
      </c>
      <c r="DJ122" s="195">
        <v>0</v>
      </c>
      <c r="DK122" s="195">
        <v>0</v>
      </c>
      <c r="DL122" s="195">
        <v>0</v>
      </c>
      <c r="DM122" s="195">
        <v>0</v>
      </c>
      <c r="DN122" s="195">
        <v>0</v>
      </c>
      <c r="DO122" s="195">
        <v>0</v>
      </c>
      <c r="DP122" s="195">
        <v>0</v>
      </c>
      <c r="DQ122" s="195">
        <v>0</v>
      </c>
      <c r="DR122" s="195">
        <v>0</v>
      </c>
      <c r="DS122" s="195">
        <v>0</v>
      </c>
      <c r="DT122" s="195">
        <v>0</v>
      </c>
      <c r="DU122" s="195">
        <v>0</v>
      </c>
      <c r="DV122" s="195">
        <v>3</v>
      </c>
      <c r="DW122" s="195">
        <v>1</v>
      </c>
      <c r="DX122" s="195">
        <v>6</v>
      </c>
      <c r="DY122" s="195">
        <v>7</v>
      </c>
      <c r="DZ122" s="195">
        <v>0</v>
      </c>
      <c r="EA122" s="195">
        <v>4</v>
      </c>
      <c r="EB122" s="195">
        <v>0</v>
      </c>
      <c r="EC122" s="195">
        <v>0</v>
      </c>
      <c r="ED122" s="195">
        <v>0</v>
      </c>
      <c r="EE122" s="195">
        <v>0</v>
      </c>
      <c r="EF122" s="195">
        <v>0</v>
      </c>
      <c r="EG122" s="195">
        <v>0</v>
      </c>
      <c r="EH122" s="195">
        <v>0</v>
      </c>
      <c r="EI122" s="195">
        <v>0</v>
      </c>
      <c r="EJ122" s="195">
        <v>0</v>
      </c>
      <c r="EK122" s="195">
        <v>0</v>
      </c>
      <c r="EL122" s="195">
        <v>0</v>
      </c>
      <c r="EM122" s="195">
        <v>0</v>
      </c>
      <c r="EN122" s="195">
        <v>0</v>
      </c>
      <c r="EO122" s="195">
        <v>0</v>
      </c>
      <c r="EP122" s="195">
        <v>0</v>
      </c>
      <c r="EQ122" s="195">
        <v>0</v>
      </c>
      <c r="ER122" s="195">
        <v>0</v>
      </c>
      <c r="ES122" s="195">
        <v>0</v>
      </c>
      <c r="ET122" s="195">
        <v>0</v>
      </c>
      <c r="EU122" s="195">
        <v>0</v>
      </c>
      <c r="EV122" s="195">
        <v>0</v>
      </c>
      <c r="EW122" s="195">
        <v>0</v>
      </c>
      <c r="EX122" s="195">
        <v>1</v>
      </c>
      <c r="EY122" s="195">
        <v>0</v>
      </c>
      <c r="EZ122" s="195">
        <v>1</v>
      </c>
      <c r="FA122" s="195">
        <v>4</v>
      </c>
      <c r="FB122" s="195">
        <v>5</v>
      </c>
      <c r="FC122" s="195">
        <v>0</v>
      </c>
      <c r="FD122" s="195">
        <v>0</v>
      </c>
      <c r="FE122" s="195">
        <v>0</v>
      </c>
      <c r="FF122" s="195">
        <v>1</v>
      </c>
      <c r="FG122" s="195">
        <v>0</v>
      </c>
      <c r="FH122" s="195">
        <v>0</v>
      </c>
      <c r="FI122" s="195">
        <v>0</v>
      </c>
      <c r="FJ122" s="195">
        <v>0</v>
      </c>
      <c r="FK122" s="195">
        <v>26</v>
      </c>
      <c r="FL122" s="195">
        <v>23</v>
      </c>
      <c r="FM122" s="195">
        <v>26</v>
      </c>
      <c r="FN122" s="195">
        <v>24</v>
      </c>
      <c r="FO122" s="195">
        <v>50</v>
      </c>
      <c r="FP122" s="195">
        <v>0</v>
      </c>
      <c r="FQ122" s="195">
        <v>0</v>
      </c>
      <c r="FR122" s="195">
        <v>1</v>
      </c>
      <c r="FS122" s="195">
        <v>0</v>
      </c>
      <c r="FT122" s="195">
        <v>3</v>
      </c>
      <c r="FU122" s="195">
        <v>5</v>
      </c>
      <c r="FV122" s="195">
        <v>0</v>
      </c>
      <c r="FW122" s="195">
        <v>2</v>
      </c>
      <c r="FX122" s="195">
        <v>3</v>
      </c>
      <c r="FY122" s="195">
        <v>7</v>
      </c>
      <c r="FZ122" s="195">
        <v>2</v>
      </c>
      <c r="GA122" s="195">
        <v>1</v>
      </c>
      <c r="GB122" s="195">
        <v>9</v>
      </c>
      <c r="GC122" s="195">
        <v>15</v>
      </c>
      <c r="GD122" s="195">
        <v>24</v>
      </c>
      <c r="GE122" s="195">
        <v>0</v>
      </c>
      <c r="GF122" s="195">
        <v>0</v>
      </c>
      <c r="GG122" s="195">
        <v>1</v>
      </c>
      <c r="GH122" s="195">
        <v>3</v>
      </c>
      <c r="GI122" s="195">
        <v>1</v>
      </c>
      <c r="GJ122" s="195">
        <v>1</v>
      </c>
      <c r="GK122" s="195">
        <v>0</v>
      </c>
      <c r="GL122" s="195">
        <v>2</v>
      </c>
      <c r="GM122" s="195">
        <v>1</v>
      </c>
      <c r="GN122" s="195">
        <v>0</v>
      </c>
      <c r="GO122" s="195">
        <v>0</v>
      </c>
      <c r="GP122" s="195">
        <v>0</v>
      </c>
      <c r="GQ122" s="195">
        <v>3</v>
      </c>
      <c r="GR122" s="195">
        <v>6</v>
      </c>
      <c r="GS122" s="195">
        <v>9</v>
      </c>
      <c r="GT122" s="195">
        <v>0</v>
      </c>
      <c r="GU122" s="195">
        <v>0</v>
      </c>
      <c r="GV122" s="195">
        <v>0</v>
      </c>
      <c r="GW122" s="195">
        <v>0</v>
      </c>
      <c r="GX122" s="195">
        <v>1</v>
      </c>
      <c r="GY122" s="195">
        <v>2</v>
      </c>
      <c r="GZ122" s="195">
        <v>0</v>
      </c>
      <c r="HA122" s="195">
        <v>0</v>
      </c>
      <c r="HB122" s="195">
        <v>0</v>
      </c>
      <c r="HC122" s="195">
        <v>0</v>
      </c>
      <c r="HD122" s="195">
        <v>0</v>
      </c>
      <c r="HE122" s="195">
        <v>0</v>
      </c>
      <c r="HF122" s="195">
        <v>2</v>
      </c>
      <c r="HG122" s="195">
        <v>1</v>
      </c>
      <c r="HH122" s="195">
        <v>3</v>
      </c>
      <c r="HI122" s="195">
        <v>0</v>
      </c>
      <c r="HJ122" s="195">
        <v>1</v>
      </c>
      <c r="HK122" s="195">
        <v>1</v>
      </c>
      <c r="HL122" s="195">
        <v>0</v>
      </c>
      <c r="HM122" s="195">
        <v>1</v>
      </c>
      <c r="HN122" s="195">
        <v>3</v>
      </c>
      <c r="HO122" s="195">
        <v>0</v>
      </c>
      <c r="HP122" s="195">
        <v>0</v>
      </c>
      <c r="HQ122" s="195">
        <v>0</v>
      </c>
      <c r="HR122" s="195">
        <v>0</v>
      </c>
      <c r="HS122" s="195">
        <v>0</v>
      </c>
      <c r="HT122" s="195">
        <v>0</v>
      </c>
      <c r="HU122" s="195">
        <v>4</v>
      </c>
      <c r="HV122" s="195">
        <v>2</v>
      </c>
      <c r="HW122" s="195">
        <v>6</v>
      </c>
      <c r="HX122" s="195">
        <v>2</v>
      </c>
      <c r="HY122" s="195">
        <v>8</v>
      </c>
      <c r="HZ122" s="195">
        <v>0</v>
      </c>
      <c r="IA122" s="195">
        <v>0</v>
      </c>
      <c r="IB122" s="195">
        <v>0</v>
      </c>
      <c r="IC122" s="195">
        <v>1</v>
      </c>
      <c r="ID122" s="195">
        <v>0</v>
      </c>
      <c r="IE122" s="195">
        <v>1</v>
      </c>
      <c r="IF122" s="195">
        <v>0</v>
      </c>
      <c r="IG122" s="195">
        <v>8</v>
      </c>
      <c r="IH122" s="195">
        <v>0</v>
      </c>
      <c r="II122" s="195">
        <v>2</v>
      </c>
      <c r="IJ122" s="195">
        <v>20</v>
      </c>
      <c r="IK122" s="195">
        <v>2</v>
      </c>
      <c r="IL122" s="195">
        <v>22</v>
      </c>
      <c r="IM122" s="195">
        <v>0</v>
      </c>
      <c r="IN122" s="195">
        <v>1</v>
      </c>
      <c r="IO122" s="195">
        <v>0</v>
      </c>
      <c r="IP122" s="195">
        <v>0</v>
      </c>
      <c r="IQ122" s="195">
        <v>0</v>
      </c>
      <c r="IR122" s="195">
        <v>0</v>
      </c>
      <c r="IS122" s="195">
        <v>0</v>
      </c>
      <c r="IT122" s="195">
        <v>0</v>
      </c>
      <c r="IU122" s="195">
        <v>10</v>
      </c>
      <c r="IV122" s="195">
        <v>18</v>
      </c>
      <c r="IW122" s="195">
        <v>13</v>
      </c>
      <c r="IX122" s="195">
        <v>19</v>
      </c>
      <c r="IY122" s="195">
        <v>32</v>
      </c>
      <c r="IZ122" s="195">
        <v>0</v>
      </c>
      <c r="JA122" s="195">
        <v>0</v>
      </c>
      <c r="JB122" s="195">
        <v>0</v>
      </c>
      <c r="JC122" s="195">
        <v>0</v>
      </c>
      <c r="JD122" s="195">
        <v>0</v>
      </c>
      <c r="JE122" s="195">
        <v>0</v>
      </c>
      <c r="JF122" s="195">
        <v>1</v>
      </c>
      <c r="JG122" s="195">
        <v>0</v>
      </c>
      <c r="JH122" s="195">
        <v>20</v>
      </c>
      <c r="JI122" s="195">
        <v>17</v>
      </c>
      <c r="JJ122" s="195">
        <v>21</v>
      </c>
      <c r="JK122" s="195">
        <v>17</v>
      </c>
      <c r="JL122" s="195">
        <v>38</v>
      </c>
      <c r="JM122" s="195">
        <v>0</v>
      </c>
      <c r="JN122" s="195">
        <v>1</v>
      </c>
      <c r="JO122" s="195">
        <v>0</v>
      </c>
      <c r="JP122" s="195">
        <v>0</v>
      </c>
      <c r="JQ122" s="195">
        <v>0</v>
      </c>
      <c r="JR122" s="195">
        <v>0</v>
      </c>
      <c r="JS122" s="195">
        <v>0</v>
      </c>
      <c r="JT122" s="195">
        <v>0</v>
      </c>
      <c r="JU122" s="195">
        <v>1</v>
      </c>
      <c r="JV122" s="195">
        <v>4</v>
      </c>
      <c r="JW122" s="195">
        <v>6</v>
      </c>
      <c r="JX122" s="195">
        <v>5</v>
      </c>
      <c r="JY122" s="195">
        <v>11</v>
      </c>
      <c r="JZ122" s="195">
        <v>0</v>
      </c>
      <c r="KA122" s="195">
        <v>0</v>
      </c>
      <c r="KB122" s="195">
        <v>0</v>
      </c>
      <c r="KC122" s="195">
        <v>0</v>
      </c>
      <c r="KD122" s="195">
        <v>0</v>
      </c>
      <c r="KE122" s="195">
        <v>0</v>
      </c>
      <c r="KF122" s="195">
        <v>0</v>
      </c>
      <c r="KG122" s="195">
        <v>0</v>
      </c>
      <c r="KH122" s="195">
        <v>3</v>
      </c>
      <c r="KI122" s="195">
        <v>5</v>
      </c>
      <c r="KJ122" s="195">
        <v>3</v>
      </c>
      <c r="KK122" s="195">
        <v>5</v>
      </c>
      <c r="KL122" s="195">
        <v>8</v>
      </c>
      <c r="KM122" s="195">
        <v>0</v>
      </c>
      <c r="KN122" s="195">
        <v>0</v>
      </c>
      <c r="KO122" s="195">
        <v>0</v>
      </c>
      <c r="KP122" s="195">
        <v>0</v>
      </c>
      <c r="KQ122" s="195">
        <v>0</v>
      </c>
      <c r="KR122" s="195">
        <v>0</v>
      </c>
      <c r="KS122" s="195">
        <v>0</v>
      </c>
      <c r="KT122" s="195">
        <v>0</v>
      </c>
      <c r="KU122" s="195">
        <v>0</v>
      </c>
      <c r="KV122" s="195">
        <v>0</v>
      </c>
      <c r="KW122" s="195">
        <v>0</v>
      </c>
      <c r="KX122" s="195">
        <v>0</v>
      </c>
      <c r="KY122" s="195">
        <v>0</v>
      </c>
      <c r="KZ122" s="195">
        <v>0</v>
      </c>
      <c r="LA122" s="195">
        <v>1</v>
      </c>
      <c r="LB122" s="195">
        <v>0</v>
      </c>
      <c r="LC122" s="195">
        <v>4</v>
      </c>
      <c r="LD122" s="195">
        <v>5</v>
      </c>
      <c r="LE122" s="112"/>
    </row>
    <row r="123" spans="1:317" s="67" customFormat="1">
      <c r="A123" s="112" t="s">
        <v>7</v>
      </c>
      <c r="B123" s="195">
        <v>4</v>
      </c>
      <c r="C123" s="194"/>
      <c r="D123" s="194"/>
      <c r="E123" s="194"/>
      <c r="F123" s="194"/>
      <c r="G123" s="194"/>
      <c r="H123" s="194"/>
      <c r="I123" s="194"/>
      <c r="J123" s="194"/>
      <c r="K123" s="194"/>
      <c r="L123" s="194"/>
      <c r="M123" s="194"/>
      <c r="N123" s="194"/>
      <c r="O123" s="195">
        <v>1</v>
      </c>
      <c r="P123" s="195">
        <v>4</v>
      </c>
      <c r="Q123" s="195">
        <v>1</v>
      </c>
      <c r="R123" s="195">
        <v>8</v>
      </c>
      <c r="S123" s="195">
        <v>3</v>
      </c>
      <c r="T123" s="195">
        <v>3</v>
      </c>
      <c r="U123" s="195">
        <v>0</v>
      </c>
      <c r="V123" s="195">
        <v>3</v>
      </c>
      <c r="W123" s="195">
        <v>0</v>
      </c>
      <c r="X123" s="195">
        <v>4</v>
      </c>
      <c r="Y123" s="195">
        <v>2</v>
      </c>
      <c r="Z123" s="195">
        <v>1</v>
      </c>
      <c r="AA123" s="195">
        <v>7</v>
      </c>
      <c r="AB123" s="195">
        <v>23</v>
      </c>
      <c r="AC123" s="195">
        <v>30</v>
      </c>
      <c r="AD123" s="195">
        <v>4</v>
      </c>
      <c r="AE123" s="195">
        <v>9</v>
      </c>
      <c r="AF123" s="195">
        <v>0</v>
      </c>
      <c r="AG123" s="195">
        <v>0</v>
      </c>
      <c r="AH123" s="195">
        <v>0</v>
      </c>
      <c r="AI123" s="195">
        <v>0</v>
      </c>
      <c r="AJ123" s="195">
        <v>4</v>
      </c>
      <c r="AK123" s="195">
        <v>9</v>
      </c>
      <c r="AL123" s="195">
        <v>13</v>
      </c>
      <c r="AM123" s="195">
        <v>20</v>
      </c>
      <c r="AN123" s="195">
        <v>74</v>
      </c>
      <c r="AO123" s="195">
        <v>94</v>
      </c>
      <c r="AP123" s="195">
        <v>8509</v>
      </c>
      <c r="AQ123" s="195">
        <v>25</v>
      </c>
      <c r="AR123" s="195">
        <v>11</v>
      </c>
      <c r="AS123" s="195">
        <v>0</v>
      </c>
      <c r="AT123" s="195">
        <v>0</v>
      </c>
      <c r="AU123" s="195">
        <v>0</v>
      </c>
      <c r="AV123" s="195">
        <v>0</v>
      </c>
      <c r="AW123" s="195">
        <v>0</v>
      </c>
      <c r="AX123" s="195">
        <v>0</v>
      </c>
      <c r="AY123" s="195">
        <v>0</v>
      </c>
      <c r="AZ123" s="195">
        <v>0</v>
      </c>
      <c r="BA123" s="195">
        <v>0</v>
      </c>
      <c r="BB123" s="195">
        <v>0</v>
      </c>
      <c r="BC123" s="195">
        <v>0</v>
      </c>
      <c r="BD123" s="195">
        <v>0</v>
      </c>
      <c r="BE123" s="195">
        <v>0</v>
      </c>
      <c r="BF123" s="195">
        <v>0</v>
      </c>
      <c r="BG123" s="195">
        <v>0</v>
      </c>
      <c r="BH123" s="195">
        <v>0</v>
      </c>
      <c r="BI123" s="195">
        <v>0</v>
      </c>
      <c r="BJ123" s="195">
        <v>0</v>
      </c>
      <c r="BK123" s="195">
        <v>0</v>
      </c>
      <c r="BL123" s="195">
        <v>0</v>
      </c>
      <c r="BM123" s="195">
        <v>0</v>
      </c>
      <c r="BN123" s="195">
        <v>0</v>
      </c>
      <c r="BO123" s="195">
        <v>0</v>
      </c>
      <c r="BP123" s="195">
        <v>0</v>
      </c>
      <c r="BQ123" s="195">
        <v>18</v>
      </c>
      <c r="BR123" s="195">
        <v>7</v>
      </c>
      <c r="BS123" s="195">
        <v>25</v>
      </c>
      <c r="BT123" s="195">
        <v>5</v>
      </c>
      <c r="BU123" s="195">
        <v>19</v>
      </c>
      <c r="BV123" s="195">
        <v>0</v>
      </c>
      <c r="BW123" s="195">
        <v>0</v>
      </c>
      <c r="BX123" s="195">
        <v>0</v>
      </c>
      <c r="BY123" s="195">
        <v>0</v>
      </c>
      <c r="BZ123" s="195">
        <v>1</v>
      </c>
      <c r="CA123" s="195">
        <v>0</v>
      </c>
      <c r="CB123" s="195">
        <v>0</v>
      </c>
      <c r="CC123" s="195">
        <v>0</v>
      </c>
      <c r="CD123" s="195">
        <v>0</v>
      </c>
      <c r="CE123" s="195">
        <v>0</v>
      </c>
      <c r="CF123" s="195">
        <v>0</v>
      </c>
      <c r="CG123" s="195">
        <v>0</v>
      </c>
      <c r="CH123" s="195">
        <v>0</v>
      </c>
      <c r="CI123" s="195">
        <v>0</v>
      </c>
      <c r="CJ123" s="195">
        <v>0</v>
      </c>
      <c r="CK123" s="195">
        <v>1</v>
      </c>
      <c r="CL123" s="195">
        <v>0</v>
      </c>
      <c r="CM123" s="195">
        <v>0</v>
      </c>
      <c r="CN123" s="195">
        <v>0</v>
      </c>
      <c r="CO123" s="195">
        <v>0</v>
      </c>
      <c r="CP123" s="195">
        <v>0</v>
      </c>
      <c r="CQ123" s="195">
        <v>0</v>
      </c>
      <c r="CR123" s="195">
        <v>0</v>
      </c>
      <c r="CS123" s="195">
        <v>0</v>
      </c>
      <c r="CT123" s="195">
        <v>6</v>
      </c>
      <c r="CU123" s="195">
        <v>20</v>
      </c>
      <c r="CV123" s="195">
        <v>26</v>
      </c>
      <c r="CW123" s="195">
        <v>3</v>
      </c>
      <c r="CX123" s="195">
        <v>9</v>
      </c>
      <c r="CY123" s="195">
        <v>0</v>
      </c>
      <c r="CZ123" s="195">
        <v>0</v>
      </c>
      <c r="DA123" s="195">
        <v>0</v>
      </c>
      <c r="DB123" s="195">
        <v>0</v>
      </c>
      <c r="DC123" s="195">
        <v>0</v>
      </c>
      <c r="DD123" s="195">
        <v>0</v>
      </c>
      <c r="DE123" s="195">
        <v>0</v>
      </c>
      <c r="DF123" s="195">
        <v>0</v>
      </c>
      <c r="DG123" s="195">
        <v>0</v>
      </c>
      <c r="DH123" s="195">
        <v>0</v>
      </c>
      <c r="DI123" s="195">
        <v>0</v>
      </c>
      <c r="DJ123" s="195">
        <v>0</v>
      </c>
      <c r="DK123" s="195">
        <v>0</v>
      </c>
      <c r="DL123" s="195">
        <v>0</v>
      </c>
      <c r="DM123" s="195">
        <v>0</v>
      </c>
      <c r="DN123" s="195">
        <v>0</v>
      </c>
      <c r="DO123" s="195">
        <v>0</v>
      </c>
      <c r="DP123" s="195">
        <v>0</v>
      </c>
      <c r="DQ123" s="195">
        <v>0</v>
      </c>
      <c r="DR123" s="195">
        <v>0</v>
      </c>
      <c r="DS123" s="195">
        <v>0</v>
      </c>
      <c r="DT123" s="195">
        <v>0</v>
      </c>
      <c r="DU123" s="195">
        <v>0</v>
      </c>
      <c r="DV123" s="195">
        <v>0</v>
      </c>
      <c r="DW123" s="195">
        <v>2</v>
      </c>
      <c r="DX123" s="195">
        <v>4</v>
      </c>
      <c r="DY123" s="195">
        <v>6</v>
      </c>
      <c r="DZ123" s="195">
        <v>3</v>
      </c>
      <c r="EA123" s="195">
        <v>2</v>
      </c>
      <c r="EB123" s="195">
        <v>0</v>
      </c>
      <c r="EC123" s="195">
        <v>0</v>
      </c>
      <c r="ED123" s="195">
        <v>0</v>
      </c>
      <c r="EE123" s="195">
        <v>0</v>
      </c>
      <c r="EF123" s="195">
        <v>0</v>
      </c>
      <c r="EG123" s="195">
        <v>1</v>
      </c>
      <c r="EH123" s="195">
        <v>0</v>
      </c>
      <c r="EI123" s="195">
        <v>0</v>
      </c>
      <c r="EJ123" s="195">
        <v>0</v>
      </c>
      <c r="EK123" s="195">
        <v>0</v>
      </c>
      <c r="EL123" s="195">
        <v>0</v>
      </c>
      <c r="EM123" s="195">
        <v>0</v>
      </c>
      <c r="EN123" s="195">
        <v>0</v>
      </c>
      <c r="EO123" s="195">
        <v>0</v>
      </c>
      <c r="EP123" s="195">
        <v>0</v>
      </c>
      <c r="EQ123" s="195">
        <v>0</v>
      </c>
      <c r="ER123" s="195">
        <v>0</v>
      </c>
      <c r="ES123" s="195">
        <v>0</v>
      </c>
      <c r="ET123" s="195">
        <v>0</v>
      </c>
      <c r="EU123" s="195">
        <v>1</v>
      </c>
      <c r="EV123" s="195">
        <v>0</v>
      </c>
      <c r="EW123" s="195">
        <v>0</v>
      </c>
      <c r="EX123" s="195">
        <v>0</v>
      </c>
      <c r="EY123" s="195">
        <v>0</v>
      </c>
      <c r="EZ123" s="195">
        <v>4</v>
      </c>
      <c r="FA123" s="195">
        <v>4</v>
      </c>
      <c r="FB123" s="195">
        <v>8</v>
      </c>
      <c r="FC123" s="195">
        <v>1</v>
      </c>
      <c r="FD123" s="195">
        <v>0</v>
      </c>
      <c r="FE123" s="195">
        <v>0</v>
      </c>
      <c r="FF123" s="195">
        <v>0</v>
      </c>
      <c r="FG123" s="195">
        <v>0</v>
      </c>
      <c r="FH123" s="195">
        <v>0</v>
      </c>
      <c r="FI123" s="195">
        <v>0</v>
      </c>
      <c r="FJ123" s="195">
        <v>0</v>
      </c>
      <c r="FK123" s="195">
        <v>14</v>
      </c>
      <c r="FL123" s="195">
        <v>23</v>
      </c>
      <c r="FM123" s="195">
        <v>15</v>
      </c>
      <c r="FN123" s="195">
        <v>23</v>
      </c>
      <c r="FO123" s="195">
        <v>38</v>
      </c>
      <c r="FP123" s="195">
        <v>0</v>
      </c>
      <c r="FQ123" s="195">
        <v>0</v>
      </c>
      <c r="FR123" s="195">
        <v>1</v>
      </c>
      <c r="FS123" s="195">
        <v>8</v>
      </c>
      <c r="FT123" s="195">
        <v>1</v>
      </c>
      <c r="FU123" s="195">
        <v>4</v>
      </c>
      <c r="FV123" s="195">
        <v>2</v>
      </c>
      <c r="FW123" s="195">
        <v>5</v>
      </c>
      <c r="FX123" s="195">
        <v>11</v>
      </c>
      <c r="FY123" s="195">
        <v>0</v>
      </c>
      <c r="FZ123" s="195">
        <v>11</v>
      </c>
      <c r="GA123" s="195">
        <v>2</v>
      </c>
      <c r="GB123" s="195">
        <v>26</v>
      </c>
      <c r="GC123" s="195">
        <v>19</v>
      </c>
      <c r="GD123" s="195">
        <v>45</v>
      </c>
      <c r="GE123" s="195">
        <v>0</v>
      </c>
      <c r="GF123" s="195">
        <v>3</v>
      </c>
      <c r="GG123" s="195">
        <v>0</v>
      </c>
      <c r="GH123" s="195">
        <v>0</v>
      </c>
      <c r="GI123" s="195">
        <v>2</v>
      </c>
      <c r="GJ123" s="195">
        <v>3</v>
      </c>
      <c r="GK123" s="195">
        <v>2</v>
      </c>
      <c r="GL123" s="195">
        <v>3</v>
      </c>
      <c r="GM123" s="195">
        <v>0</v>
      </c>
      <c r="GN123" s="195">
        <v>1</v>
      </c>
      <c r="GO123" s="195">
        <v>0</v>
      </c>
      <c r="GP123" s="195">
        <v>0</v>
      </c>
      <c r="GQ123" s="195">
        <v>4</v>
      </c>
      <c r="GR123" s="195">
        <v>10</v>
      </c>
      <c r="GS123" s="195">
        <v>14</v>
      </c>
      <c r="GT123" s="195">
        <v>0</v>
      </c>
      <c r="GU123" s="195">
        <v>1</v>
      </c>
      <c r="GV123" s="195">
        <v>0</v>
      </c>
      <c r="GW123" s="195">
        <v>3</v>
      </c>
      <c r="GX123" s="195">
        <v>0</v>
      </c>
      <c r="GY123" s="195">
        <v>2</v>
      </c>
      <c r="GZ123" s="195">
        <v>2</v>
      </c>
      <c r="HA123" s="195">
        <v>1</v>
      </c>
      <c r="HB123" s="195">
        <v>1</v>
      </c>
      <c r="HC123" s="195">
        <v>1</v>
      </c>
      <c r="HD123" s="195">
        <v>0</v>
      </c>
      <c r="HE123" s="195">
        <v>0</v>
      </c>
      <c r="HF123" s="195">
        <v>8</v>
      </c>
      <c r="HG123" s="195">
        <v>3</v>
      </c>
      <c r="HH123" s="195">
        <v>11</v>
      </c>
      <c r="HI123" s="195">
        <v>0</v>
      </c>
      <c r="HJ123" s="195">
        <v>0</v>
      </c>
      <c r="HK123" s="195">
        <v>0</v>
      </c>
      <c r="HL123" s="195">
        <v>0</v>
      </c>
      <c r="HM123" s="195">
        <v>1</v>
      </c>
      <c r="HN123" s="195">
        <v>2</v>
      </c>
      <c r="HO123" s="195">
        <v>0</v>
      </c>
      <c r="HP123" s="195">
        <v>2</v>
      </c>
      <c r="HQ123" s="195">
        <v>1</v>
      </c>
      <c r="HR123" s="195">
        <v>0</v>
      </c>
      <c r="HS123" s="195">
        <v>0</v>
      </c>
      <c r="HT123" s="195">
        <v>0</v>
      </c>
      <c r="HU123" s="195">
        <v>4</v>
      </c>
      <c r="HV123" s="195">
        <v>2</v>
      </c>
      <c r="HW123" s="195">
        <v>6</v>
      </c>
      <c r="HX123" s="195">
        <v>6</v>
      </c>
      <c r="HY123" s="195">
        <v>17</v>
      </c>
      <c r="HZ123" s="195">
        <v>0</v>
      </c>
      <c r="IA123" s="195">
        <v>7</v>
      </c>
      <c r="IB123" s="195">
        <v>2</v>
      </c>
      <c r="IC123" s="195">
        <v>5</v>
      </c>
      <c r="ID123" s="195">
        <v>0</v>
      </c>
      <c r="IE123" s="195">
        <v>8</v>
      </c>
      <c r="IF123" s="195">
        <v>3</v>
      </c>
      <c r="IG123" s="195">
        <v>14</v>
      </c>
      <c r="IH123" s="195">
        <v>2</v>
      </c>
      <c r="II123" s="195">
        <v>17</v>
      </c>
      <c r="IJ123" s="195">
        <v>68</v>
      </c>
      <c r="IK123" s="195">
        <v>13</v>
      </c>
      <c r="IL123" s="195">
        <v>81</v>
      </c>
      <c r="IM123" s="195">
        <v>6</v>
      </c>
      <c r="IN123" s="195">
        <v>3</v>
      </c>
      <c r="IO123" s="195">
        <v>4</v>
      </c>
      <c r="IP123" s="195">
        <v>1</v>
      </c>
      <c r="IQ123" s="195">
        <v>0</v>
      </c>
      <c r="IR123" s="195">
        <v>0</v>
      </c>
      <c r="IS123" s="195">
        <v>0</v>
      </c>
      <c r="IT123" s="195">
        <v>0</v>
      </c>
      <c r="IU123" s="195">
        <v>7</v>
      </c>
      <c r="IV123" s="195">
        <v>4</v>
      </c>
      <c r="IW123" s="195">
        <v>17</v>
      </c>
      <c r="IX123" s="195">
        <v>8</v>
      </c>
      <c r="IY123" s="195">
        <v>25</v>
      </c>
      <c r="IZ123" s="195">
        <v>2</v>
      </c>
      <c r="JA123" s="195">
        <v>12</v>
      </c>
      <c r="JB123" s="195">
        <v>3</v>
      </c>
      <c r="JC123" s="195">
        <v>7</v>
      </c>
      <c r="JD123" s="195">
        <v>0</v>
      </c>
      <c r="JE123" s="195">
        <v>0</v>
      </c>
      <c r="JF123" s="195">
        <v>0</v>
      </c>
      <c r="JG123" s="195">
        <v>0</v>
      </c>
      <c r="JH123" s="195">
        <v>1</v>
      </c>
      <c r="JI123" s="195">
        <v>1</v>
      </c>
      <c r="JJ123" s="195">
        <v>6</v>
      </c>
      <c r="JK123" s="195">
        <v>20</v>
      </c>
      <c r="JL123" s="195">
        <v>26</v>
      </c>
      <c r="JM123" s="195">
        <v>1</v>
      </c>
      <c r="JN123" s="195">
        <v>3</v>
      </c>
      <c r="JO123" s="195">
        <v>0</v>
      </c>
      <c r="JP123" s="195">
        <v>0</v>
      </c>
      <c r="JQ123" s="195">
        <v>0</v>
      </c>
      <c r="JR123" s="195">
        <v>0</v>
      </c>
      <c r="JS123" s="195">
        <v>0</v>
      </c>
      <c r="JT123" s="195">
        <v>0</v>
      </c>
      <c r="JU123" s="195">
        <v>1</v>
      </c>
      <c r="JV123" s="195">
        <v>1</v>
      </c>
      <c r="JW123" s="195">
        <v>2</v>
      </c>
      <c r="JX123" s="195">
        <v>4</v>
      </c>
      <c r="JY123" s="195">
        <v>6</v>
      </c>
      <c r="JZ123" s="195">
        <v>3</v>
      </c>
      <c r="KA123" s="195">
        <v>2</v>
      </c>
      <c r="KB123" s="195">
        <v>0</v>
      </c>
      <c r="KC123" s="195">
        <v>0</v>
      </c>
      <c r="KD123" s="195">
        <v>0</v>
      </c>
      <c r="KE123" s="195">
        <v>0</v>
      </c>
      <c r="KF123" s="195">
        <v>0</v>
      </c>
      <c r="KG123" s="195">
        <v>0</v>
      </c>
      <c r="KH123" s="195">
        <v>0</v>
      </c>
      <c r="KI123" s="195">
        <v>0</v>
      </c>
      <c r="KJ123" s="195">
        <v>3</v>
      </c>
      <c r="KK123" s="195">
        <v>2</v>
      </c>
      <c r="KL123" s="195">
        <v>5</v>
      </c>
      <c r="KM123" s="195">
        <v>0</v>
      </c>
      <c r="KN123" s="195">
        <v>0</v>
      </c>
      <c r="KO123" s="195">
        <v>0</v>
      </c>
      <c r="KP123" s="195">
        <v>0</v>
      </c>
      <c r="KQ123" s="195">
        <v>0</v>
      </c>
      <c r="KR123" s="195">
        <v>0</v>
      </c>
      <c r="KS123" s="195">
        <v>0</v>
      </c>
      <c r="KT123" s="195">
        <v>0</v>
      </c>
      <c r="KU123" s="195">
        <v>0</v>
      </c>
      <c r="KV123" s="195">
        <v>0</v>
      </c>
      <c r="KW123" s="195">
        <v>0</v>
      </c>
      <c r="KX123" s="195">
        <v>0</v>
      </c>
      <c r="KY123" s="195">
        <v>0</v>
      </c>
      <c r="KZ123" s="195">
        <v>2</v>
      </c>
      <c r="LA123" s="195">
        <v>0</v>
      </c>
      <c r="LB123" s="195">
        <v>0</v>
      </c>
      <c r="LC123" s="195">
        <v>8</v>
      </c>
      <c r="LD123" s="195">
        <v>10</v>
      </c>
      <c r="LE123" s="112"/>
    </row>
    <row r="124" spans="1:317" s="67" customFormat="1">
      <c r="A124" s="112" t="s">
        <v>9</v>
      </c>
      <c r="B124" s="195">
        <v>50</v>
      </c>
      <c r="C124" s="194"/>
      <c r="D124" s="194"/>
      <c r="E124" s="194"/>
      <c r="F124" s="194"/>
      <c r="G124" s="194"/>
      <c r="H124" s="194"/>
      <c r="I124" s="194"/>
      <c r="J124" s="194"/>
      <c r="K124" s="194"/>
      <c r="L124" s="194"/>
      <c r="M124" s="194"/>
      <c r="N124" s="194"/>
      <c r="O124" s="195">
        <v>7</v>
      </c>
      <c r="P124" s="195">
        <v>6</v>
      </c>
      <c r="Q124" s="195">
        <v>8</v>
      </c>
      <c r="R124" s="195">
        <v>14</v>
      </c>
      <c r="S124" s="195">
        <v>11</v>
      </c>
      <c r="T124" s="195">
        <v>17</v>
      </c>
      <c r="U124" s="195">
        <v>8</v>
      </c>
      <c r="V124" s="195">
        <v>16</v>
      </c>
      <c r="W124" s="195">
        <v>5</v>
      </c>
      <c r="X124" s="195">
        <v>13</v>
      </c>
      <c r="Y124" s="195">
        <v>4</v>
      </c>
      <c r="Z124" s="195">
        <v>41</v>
      </c>
      <c r="AA124" s="195">
        <v>30</v>
      </c>
      <c r="AB124" s="195">
        <v>92</v>
      </c>
      <c r="AC124" s="195">
        <v>150</v>
      </c>
      <c r="AD124" s="195">
        <v>1006</v>
      </c>
      <c r="AE124" s="195">
        <v>1425</v>
      </c>
      <c r="AF124" s="195">
        <v>7</v>
      </c>
      <c r="AG124" s="195">
        <v>16</v>
      </c>
      <c r="AH124" s="195">
        <v>109</v>
      </c>
      <c r="AI124" s="195">
        <v>74</v>
      </c>
      <c r="AJ124" s="195">
        <v>1122</v>
      </c>
      <c r="AK124" s="195">
        <v>1515</v>
      </c>
      <c r="AL124" s="195">
        <v>2637</v>
      </c>
      <c r="AM124" s="195">
        <v>755</v>
      </c>
      <c r="AN124" s="195">
        <v>792</v>
      </c>
      <c r="AO124" s="195">
        <v>1547</v>
      </c>
      <c r="AP124" s="195">
        <v>28711.5</v>
      </c>
      <c r="AQ124" s="195">
        <v>180</v>
      </c>
      <c r="AR124" s="195">
        <v>173</v>
      </c>
      <c r="AS124" s="195">
        <v>0</v>
      </c>
      <c r="AT124" s="195">
        <v>0</v>
      </c>
      <c r="AU124" s="195">
        <v>0</v>
      </c>
      <c r="AV124" s="195">
        <v>1</v>
      </c>
      <c r="AW124" s="195">
        <v>0</v>
      </c>
      <c r="AX124" s="195">
        <v>1</v>
      </c>
      <c r="AY124" s="195">
        <v>0</v>
      </c>
      <c r="AZ124" s="195">
        <v>0</v>
      </c>
      <c r="BA124" s="195">
        <v>0</v>
      </c>
      <c r="BB124" s="195">
        <v>0</v>
      </c>
      <c r="BC124" s="195">
        <v>1</v>
      </c>
      <c r="BD124" s="195">
        <v>0</v>
      </c>
      <c r="BE124" s="195">
        <v>0</v>
      </c>
      <c r="BF124" s="195">
        <v>2</v>
      </c>
      <c r="BG124" s="195">
        <v>1</v>
      </c>
      <c r="BH124" s="195">
        <v>1</v>
      </c>
      <c r="BI124" s="195">
        <v>0</v>
      </c>
      <c r="BJ124" s="195">
        <v>0</v>
      </c>
      <c r="BK124" s="195">
        <v>0</v>
      </c>
      <c r="BL124" s="195">
        <v>0</v>
      </c>
      <c r="BM124" s="195">
        <v>0</v>
      </c>
      <c r="BN124" s="195">
        <v>0</v>
      </c>
      <c r="BO124" s="195">
        <v>7</v>
      </c>
      <c r="BP124" s="195">
        <v>5</v>
      </c>
      <c r="BQ124" s="195">
        <v>135</v>
      </c>
      <c r="BR124" s="195">
        <v>136</v>
      </c>
      <c r="BS124" s="195">
        <v>271</v>
      </c>
      <c r="BT124" s="195">
        <v>528</v>
      </c>
      <c r="BU124" s="195">
        <v>389</v>
      </c>
      <c r="BV124" s="195">
        <v>0</v>
      </c>
      <c r="BW124" s="195">
        <v>0</v>
      </c>
      <c r="BX124" s="195">
        <v>0</v>
      </c>
      <c r="BY124" s="195">
        <v>0</v>
      </c>
      <c r="BZ124" s="195">
        <v>0</v>
      </c>
      <c r="CA124" s="195">
        <v>0</v>
      </c>
      <c r="CB124" s="195">
        <v>0</v>
      </c>
      <c r="CC124" s="195">
        <v>0</v>
      </c>
      <c r="CD124" s="195">
        <v>0</v>
      </c>
      <c r="CE124" s="195">
        <v>0</v>
      </c>
      <c r="CF124" s="195">
        <v>0</v>
      </c>
      <c r="CG124" s="195">
        <v>0</v>
      </c>
      <c r="CH124" s="195">
        <v>0</v>
      </c>
      <c r="CI124" s="195">
        <v>0</v>
      </c>
      <c r="CJ124" s="195">
        <v>0</v>
      </c>
      <c r="CK124" s="195">
        <v>0</v>
      </c>
      <c r="CL124" s="195">
        <v>0</v>
      </c>
      <c r="CM124" s="195">
        <v>0</v>
      </c>
      <c r="CN124" s="195">
        <v>0</v>
      </c>
      <c r="CO124" s="195">
        <v>3</v>
      </c>
      <c r="CP124" s="195">
        <v>0</v>
      </c>
      <c r="CQ124" s="195">
        <v>0</v>
      </c>
      <c r="CR124" s="195">
        <v>27</v>
      </c>
      <c r="CS124" s="195">
        <v>33</v>
      </c>
      <c r="CT124" s="195">
        <v>510</v>
      </c>
      <c r="CU124" s="195">
        <v>391</v>
      </c>
      <c r="CV124" s="195">
        <v>901</v>
      </c>
      <c r="CW124" s="195">
        <v>14</v>
      </c>
      <c r="CX124" s="195">
        <v>32</v>
      </c>
      <c r="CY124" s="195">
        <v>0</v>
      </c>
      <c r="CZ124" s="195">
        <v>0</v>
      </c>
      <c r="DA124" s="195">
        <v>0</v>
      </c>
      <c r="DB124" s="195">
        <v>0</v>
      </c>
      <c r="DC124" s="195">
        <v>0</v>
      </c>
      <c r="DD124" s="195">
        <v>0</v>
      </c>
      <c r="DE124" s="195">
        <v>0</v>
      </c>
      <c r="DF124" s="195">
        <v>0</v>
      </c>
      <c r="DG124" s="195">
        <v>0</v>
      </c>
      <c r="DH124" s="195">
        <v>0</v>
      </c>
      <c r="DI124" s="195">
        <v>0</v>
      </c>
      <c r="DJ124" s="195">
        <v>0</v>
      </c>
      <c r="DK124" s="195">
        <v>0</v>
      </c>
      <c r="DL124" s="195">
        <v>0</v>
      </c>
      <c r="DM124" s="195">
        <v>0</v>
      </c>
      <c r="DN124" s="195">
        <v>0</v>
      </c>
      <c r="DO124" s="195">
        <v>0</v>
      </c>
      <c r="DP124" s="195">
        <v>0</v>
      </c>
      <c r="DQ124" s="195">
        <v>0</v>
      </c>
      <c r="DR124" s="195">
        <v>0</v>
      </c>
      <c r="DS124" s="195">
        <v>0</v>
      </c>
      <c r="DT124" s="195">
        <v>0</v>
      </c>
      <c r="DU124" s="195">
        <v>1</v>
      </c>
      <c r="DV124" s="195">
        <v>4</v>
      </c>
      <c r="DW124" s="195">
        <v>13</v>
      </c>
      <c r="DX124" s="195">
        <v>31</v>
      </c>
      <c r="DY124" s="195">
        <v>44</v>
      </c>
      <c r="DZ124" s="195">
        <v>78</v>
      </c>
      <c r="EA124" s="195">
        <v>73</v>
      </c>
      <c r="EB124" s="195">
        <v>0</v>
      </c>
      <c r="EC124" s="195">
        <v>0</v>
      </c>
      <c r="ED124" s="195">
        <v>0</v>
      </c>
      <c r="EE124" s="195">
        <v>0</v>
      </c>
      <c r="EF124" s="195">
        <v>0</v>
      </c>
      <c r="EG124" s="195">
        <v>0</v>
      </c>
      <c r="EH124" s="195">
        <v>0</v>
      </c>
      <c r="EI124" s="195">
        <v>0</v>
      </c>
      <c r="EJ124" s="195">
        <v>0</v>
      </c>
      <c r="EK124" s="195">
        <v>0</v>
      </c>
      <c r="EL124" s="195">
        <v>0</v>
      </c>
      <c r="EM124" s="195">
        <v>0</v>
      </c>
      <c r="EN124" s="195">
        <v>0</v>
      </c>
      <c r="EO124" s="195">
        <v>0</v>
      </c>
      <c r="EP124" s="195">
        <v>0</v>
      </c>
      <c r="EQ124" s="195">
        <v>0</v>
      </c>
      <c r="ER124" s="195">
        <v>0</v>
      </c>
      <c r="ES124" s="195">
        <v>0</v>
      </c>
      <c r="ET124" s="195">
        <v>0</v>
      </c>
      <c r="EU124" s="195">
        <v>0</v>
      </c>
      <c r="EV124" s="195">
        <v>7</v>
      </c>
      <c r="EW124" s="195">
        <v>1</v>
      </c>
      <c r="EX124" s="195">
        <v>2</v>
      </c>
      <c r="EY124" s="195">
        <v>1</v>
      </c>
      <c r="EZ124" s="195">
        <v>87</v>
      </c>
      <c r="FA124" s="195">
        <v>82</v>
      </c>
      <c r="FB124" s="195">
        <v>169</v>
      </c>
      <c r="FC124" s="195">
        <v>16</v>
      </c>
      <c r="FD124" s="195">
        <v>12</v>
      </c>
      <c r="FE124" s="195">
        <v>19</v>
      </c>
      <c r="FF124" s="195">
        <v>15</v>
      </c>
      <c r="FG124" s="195">
        <v>1</v>
      </c>
      <c r="FH124" s="195">
        <v>1</v>
      </c>
      <c r="FI124" s="195">
        <v>5</v>
      </c>
      <c r="FJ124" s="195">
        <v>5</v>
      </c>
      <c r="FK124" s="195">
        <v>336</v>
      </c>
      <c r="FL124" s="195">
        <v>206</v>
      </c>
      <c r="FM124" s="195">
        <v>367</v>
      </c>
      <c r="FN124" s="195">
        <v>235</v>
      </c>
      <c r="FO124" s="195">
        <v>602</v>
      </c>
      <c r="FP124" s="195">
        <v>5</v>
      </c>
      <c r="FQ124" s="195">
        <v>3</v>
      </c>
      <c r="FR124" s="195">
        <v>15</v>
      </c>
      <c r="FS124" s="195">
        <v>27</v>
      </c>
      <c r="FT124" s="195">
        <v>31</v>
      </c>
      <c r="FU124" s="195">
        <v>45</v>
      </c>
      <c r="FV124" s="195">
        <v>29</v>
      </c>
      <c r="FW124" s="195">
        <v>54</v>
      </c>
      <c r="FX124" s="195">
        <v>53</v>
      </c>
      <c r="FY124" s="195">
        <v>35</v>
      </c>
      <c r="FZ124" s="195">
        <v>42</v>
      </c>
      <c r="GA124" s="195">
        <v>7</v>
      </c>
      <c r="GB124" s="195">
        <v>175</v>
      </c>
      <c r="GC124" s="195">
        <v>171</v>
      </c>
      <c r="GD124" s="195">
        <v>346</v>
      </c>
      <c r="GE124" s="195">
        <v>92</v>
      </c>
      <c r="GF124" s="195">
        <v>100</v>
      </c>
      <c r="GG124" s="195">
        <v>187</v>
      </c>
      <c r="GH124" s="195">
        <v>182</v>
      </c>
      <c r="GI124" s="195">
        <v>183</v>
      </c>
      <c r="GJ124" s="195">
        <v>169</v>
      </c>
      <c r="GK124" s="195">
        <v>120</v>
      </c>
      <c r="GL124" s="195">
        <v>65</v>
      </c>
      <c r="GM124" s="195">
        <v>70</v>
      </c>
      <c r="GN124" s="195">
        <v>38</v>
      </c>
      <c r="GO124" s="195">
        <v>35</v>
      </c>
      <c r="GP124" s="195">
        <v>9</v>
      </c>
      <c r="GQ124" s="195">
        <v>687</v>
      </c>
      <c r="GR124" s="195">
        <v>563</v>
      </c>
      <c r="GS124" s="195">
        <v>1250</v>
      </c>
      <c r="GT124" s="195">
        <v>0</v>
      </c>
      <c r="GU124" s="195">
        <v>1</v>
      </c>
      <c r="GV124" s="195">
        <v>1</v>
      </c>
      <c r="GW124" s="195">
        <v>5</v>
      </c>
      <c r="GX124" s="195">
        <v>6</v>
      </c>
      <c r="GY124" s="195">
        <v>9</v>
      </c>
      <c r="GZ124" s="195">
        <v>4</v>
      </c>
      <c r="HA124" s="195">
        <v>8</v>
      </c>
      <c r="HB124" s="195">
        <v>3</v>
      </c>
      <c r="HC124" s="195">
        <v>5</v>
      </c>
      <c r="HD124" s="195">
        <v>1</v>
      </c>
      <c r="HE124" s="195">
        <v>0</v>
      </c>
      <c r="HF124" s="195">
        <v>28</v>
      </c>
      <c r="HG124" s="195">
        <v>15</v>
      </c>
      <c r="HH124" s="195">
        <v>43</v>
      </c>
      <c r="HI124" s="195">
        <v>2</v>
      </c>
      <c r="HJ124" s="195">
        <v>9</v>
      </c>
      <c r="HK124" s="195">
        <v>30</v>
      </c>
      <c r="HL124" s="195">
        <v>30</v>
      </c>
      <c r="HM124" s="195">
        <v>18</v>
      </c>
      <c r="HN124" s="195">
        <v>20</v>
      </c>
      <c r="HO124" s="195">
        <v>9</v>
      </c>
      <c r="HP124" s="195">
        <v>10</v>
      </c>
      <c r="HQ124" s="195">
        <v>4</v>
      </c>
      <c r="HR124" s="195">
        <v>5</v>
      </c>
      <c r="HS124" s="195">
        <v>5</v>
      </c>
      <c r="HT124" s="195">
        <v>3</v>
      </c>
      <c r="HU124" s="195">
        <v>77</v>
      </c>
      <c r="HV124" s="195">
        <v>68</v>
      </c>
      <c r="HW124" s="195">
        <v>145</v>
      </c>
      <c r="HX124" s="195">
        <v>47</v>
      </c>
      <c r="HY124" s="195">
        <v>53</v>
      </c>
      <c r="HZ124" s="195">
        <v>41</v>
      </c>
      <c r="IA124" s="195">
        <v>59</v>
      </c>
      <c r="IB124" s="195">
        <v>51</v>
      </c>
      <c r="IC124" s="195">
        <v>89</v>
      </c>
      <c r="ID124" s="195">
        <v>52</v>
      </c>
      <c r="IE124" s="195">
        <v>76</v>
      </c>
      <c r="IF124" s="195">
        <v>29</v>
      </c>
      <c r="IG124" s="195">
        <v>42</v>
      </c>
      <c r="IH124" s="195">
        <v>13</v>
      </c>
      <c r="II124" s="195">
        <v>25</v>
      </c>
      <c r="IJ124" s="195">
        <v>344</v>
      </c>
      <c r="IK124" s="195">
        <v>233</v>
      </c>
      <c r="IL124" s="195">
        <v>577</v>
      </c>
      <c r="IM124" s="195">
        <v>36</v>
      </c>
      <c r="IN124" s="195">
        <v>37</v>
      </c>
      <c r="IO124" s="195">
        <v>24</v>
      </c>
      <c r="IP124" s="195">
        <v>19</v>
      </c>
      <c r="IQ124" s="195">
        <v>1</v>
      </c>
      <c r="IR124" s="195">
        <v>1</v>
      </c>
      <c r="IS124" s="195">
        <v>5</v>
      </c>
      <c r="IT124" s="195">
        <v>9</v>
      </c>
      <c r="IU124" s="195">
        <v>120</v>
      </c>
      <c r="IV124" s="195">
        <v>114</v>
      </c>
      <c r="IW124" s="195">
        <v>142</v>
      </c>
      <c r="IX124" s="195">
        <v>141</v>
      </c>
      <c r="IY124" s="195">
        <v>283</v>
      </c>
      <c r="IZ124" s="195">
        <v>80</v>
      </c>
      <c r="JA124" s="195">
        <v>82</v>
      </c>
      <c r="JB124" s="195">
        <v>16</v>
      </c>
      <c r="JC124" s="195">
        <v>18</v>
      </c>
      <c r="JD124" s="195">
        <v>0</v>
      </c>
      <c r="JE124" s="195">
        <v>1</v>
      </c>
      <c r="JF124" s="195">
        <v>8</v>
      </c>
      <c r="JG124" s="195">
        <v>5</v>
      </c>
      <c r="JH124" s="195">
        <v>588</v>
      </c>
      <c r="JI124" s="195">
        <v>372</v>
      </c>
      <c r="JJ124" s="195">
        <v>692</v>
      </c>
      <c r="JK124" s="195">
        <v>478</v>
      </c>
      <c r="JL124" s="195">
        <v>1170</v>
      </c>
      <c r="JM124" s="195">
        <v>5</v>
      </c>
      <c r="JN124" s="195">
        <v>9</v>
      </c>
      <c r="JO124" s="195">
        <v>2</v>
      </c>
      <c r="JP124" s="195">
        <v>1</v>
      </c>
      <c r="JQ124" s="195">
        <v>0</v>
      </c>
      <c r="JR124" s="195">
        <v>0</v>
      </c>
      <c r="JS124" s="195">
        <v>1</v>
      </c>
      <c r="JT124" s="195">
        <v>6</v>
      </c>
      <c r="JU124" s="195">
        <v>11</v>
      </c>
      <c r="JV124" s="195">
        <v>24</v>
      </c>
      <c r="JW124" s="195">
        <v>20</v>
      </c>
      <c r="JX124" s="195">
        <v>37</v>
      </c>
      <c r="JY124" s="195">
        <v>57</v>
      </c>
      <c r="JZ124" s="195">
        <v>25</v>
      </c>
      <c r="KA124" s="195">
        <v>31</v>
      </c>
      <c r="KB124" s="195">
        <v>25</v>
      </c>
      <c r="KC124" s="195">
        <v>8</v>
      </c>
      <c r="KD124" s="195">
        <v>1</v>
      </c>
      <c r="KE124" s="195">
        <v>1</v>
      </c>
      <c r="KF124" s="195">
        <v>3</v>
      </c>
      <c r="KG124" s="195">
        <v>8</v>
      </c>
      <c r="KH124" s="195">
        <v>27</v>
      </c>
      <c r="KI124" s="195">
        <v>40</v>
      </c>
      <c r="KJ124" s="195">
        <v>56</v>
      </c>
      <c r="KK124" s="195">
        <v>75</v>
      </c>
      <c r="KL124" s="195">
        <v>131</v>
      </c>
      <c r="KM124" s="195">
        <v>0</v>
      </c>
      <c r="KN124" s="195">
        <v>0</v>
      </c>
      <c r="KO124" s="195">
        <v>0</v>
      </c>
      <c r="KP124" s="195">
        <v>0</v>
      </c>
      <c r="KQ124" s="195">
        <v>0</v>
      </c>
      <c r="KR124" s="195">
        <v>0</v>
      </c>
      <c r="KS124" s="195">
        <v>0</v>
      </c>
      <c r="KT124" s="195">
        <v>0</v>
      </c>
      <c r="KU124" s="195">
        <v>0</v>
      </c>
      <c r="KV124" s="195">
        <v>0</v>
      </c>
      <c r="KW124" s="195">
        <v>0</v>
      </c>
      <c r="KX124" s="195">
        <v>0</v>
      </c>
      <c r="KY124" s="195">
        <v>0</v>
      </c>
      <c r="KZ124" s="195">
        <v>6</v>
      </c>
      <c r="LA124" s="195">
        <v>1</v>
      </c>
      <c r="LB124" s="195">
        <v>3</v>
      </c>
      <c r="LC124" s="195">
        <v>71</v>
      </c>
      <c r="LD124" s="195">
        <v>81</v>
      </c>
      <c r="LE124" s="112"/>
    </row>
    <row r="125" spans="1:317" s="67" customFormat="1">
      <c r="A125" s="112" t="s">
        <v>10</v>
      </c>
      <c r="B125" s="197">
        <v>47</v>
      </c>
      <c r="C125" s="198"/>
      <c r="D125" s="198"/>
      <c r="E125" s="198"/>
      <c r="F125" s="198"/>
      <c r="G125" s="198"/>
      <c r="H125" s="198"/>
      <c r="I125" s="198"/>
      <c r="J125" s="198"/>
      <c r="K125" s="198"/>
      <c r="L125" s="198"/>
      <c r="M125" s="198"/>
      <c r="N125" s="198"/>
      <c r="O125" s="195">
        <v>18</v>
      </c>
      <c r="P125" s="195">
        <v>17</v>
      </c>
      <c r="Q125" s="195">
        <v>5</v>
      </c>
      <c r="R125" s="195">
        <v>15</v>
      </c>
      <c r="S125" s="195">
        <v>31</v>
      </c>
      <c r="T125" s="195">
        <v>41</v>
      </c>
      <c r="U125" s="195">
        <v>5</v>
      </c>
      <c r="V125" s="195">
        <v>19</v>
      </c>
      <c r="W125" s="195">
        <v>23</v>
      </c>
      <c r="X125" s="195">
        <v>61</v>
      </c>
      <c r="Y125" s="195">
        <v>20</v>
      </c>
      <c r="Z125" s="195">
        <v>78</v>
      </c>
      <c r="AA125" s="195">
        <v>93</v>
      </c>
      <c r="AB125" s="195">
        <v>220</v>
      </c>
      <c r="AC125" s="195">
        <v>333</v>
      </c>
      <c r="AD125" s="195">
        <v>1414</v>
      </c>
      <c r="AE125" s="195">
        <v>1373</v>
      </c>
      <c r="AF125" s="195">
        <v>17</v>
      </c>
      <c r="AG125" s="195">
        <v>73</v>
      </c>
      <c r="AH125" s="195">
        <v>274</v>
      </c>
      <c r="AI125" s="195">
        <v>256</v>
      </c>
      <c r="AJ125" s="195">
        <v>1705</v>
      </c>
      <c r="AK125" s="195">
        <v>1702</v>
      </c>
      <c r="AL125" s="195">
        <v>3407</v>
      </c>
      <c r="AM125" s="195">
        <v>773</v>
      </c>
      <c r="AN125" s="195">
        <v>1407</v>
      </c>
      <c r="AO125" s="195">
        <v>2180</v>
      </c>
      <c r="AP125" s="195">
        <v>60552</v>
      </c>
      <c r="AQ125" s="195">
        <v>164</v>
      </c>
      <c r="AR125" s="195">
        <v>140</v>
      </c>
      <c r="AS125" s="195">
        <v>0</v>
      </c>
      <c r="AT125" s="195">
        <v>1</v>
      </c>
      <c r="AU125" s="195">
        <v>0</v>
      </c>
      <c r="AV125" s="195">
        <v>1</v>
      </c>
      <c r="AW125" s="195">
        <v>4</v>
      </c>
      <c r="AX125" s="195">
        <v>1</v>
      </c>
      <c r="AY125" s="195">
        <v>0</v>
      </c>
      <c r="AZ125" s="195">
        <v>0</v>
      </c>
      <c r="BA125" s="195">
        <v>0</v>
      </c>
      <c r="BB125" s="195">
        <v>0</v>
      </c>
      <c r="BC125" s="195">
        <v>0</v>
      </c>
      <c r="BD125" s="195">
        <v>0</v>
      </c>
      <c r="BE125" s="195">
        <v>0</v>
      </c>
      <c r="BF125" s="195">
        <v>0</v>
      </c>
      <c r="BG125" s="195">
        <v>0</v>
      </c>
      <c r="BH125" s="195">
        <v>0</v>
      </c>
      <c r="BI125" s="195">
        <v>0</v>
      </c>
      <c r="BJ125" s="195">
        <v>0</v>
      </c>
      <c r="BK125" s="195">
        <v>0</v>
      </c>
      <c r="BL125" s="195">
        <v>0</v>
      </c>
      <c r="BM125" s="195">
        <v>1</v>
      </c>
      <c r="BN125" s="195">
        <v>0</v>
      </c>
      <c r="BO125" s="195">
        <v>18</v>
      </c>
      <c r="BP125" s="195">
        <v>15</v>
      </c>
      <c r="BQ125" s="195">
        <v>159</v>
      </c>
      <c r="BR125" s="195">
        <v>139</v>
      </c>
      <c r="BS125" s="195">
        <v>298</v>
      </c>
      <c r="BT125" s="195">
        <v>421</v>
      </c>
      <c r="BU125" s="195">
        <v>539</v>
      </c>
      <c r="BV125" s="195">
        <v>1</v>
      </c>
      <c r="BW125" s="195">
        <v>0</v>
      </c>
      <c r="BX125" s="195">
        <v>10</v>
      </c>
      <c r="BY125" s="195">
        <v>8</v>
      </c>
      <c r="BZ125" s="195">
        <v>15</v>
      </c>
      <c r="CA125" s="195">
        <v>7</v>
      </c>
      <c r="CB125" s="195">
        <v>0</v>
      </c>
      <c r="CC125" s="195">
        <v>1</v>
      </c>
      <c r="CD125" s="195">
        <v>0</v>
      </c>
      <c r="CE125" s="195">
        <v>1</v>
      </c>
      <c r="CF125" s="195">
        <v>1</v>
      </c>
      <c r="CG125" s="195">
        <v>2</v>
      </c>
      <c r="CH125" s="195">
        <v>2</v>
      </c>
      <c r="CI125" s="195">
        <v>1</v>
      </c>
      <c r="CJ125" s="195">
        <v>3</v>
      </c>
      <c r="CK125" s="195">
        <v>2</v>
      </c>
      <c r="CL125" s="195">
        <v>2</v>
      </c>
      <c r="CM125" s="195">
        <v>0</v>
      </c>
      <c r="CN125" s="195">
        <v>17</v>
      </c>
      <c r="CO125" s="195">
        <v>27</v>
      </c>
      <c r="CP125" s="195">
        <v>15</v>
      </c>
      <c r="CQ125" s="195">
        <v>17</v>
      </c>
      <c r="CR125" s="195">
        <v>53</v>
      </c>
      <c r="CS125" s="195">
        <v>67</v>
      </c>
      <c r="CT125" s="195">
        <v>987</v>
      </c>
      <c r="CU125" s="195">
        <v>932</v>
      </c>
      <c r="CV125" s="195">
        <v>1919</v>
      </c>
      <c r="CW125" s="195">
        <v>34</v>
      </c>
      <c r="CX125" s="195">
        <v>62</v>
      </c>
      <c r="CY125" s="195">
        <v>0</v>
      </c>
      <c r="CZ125" s="195">
        <v>0</v>
      </c>
      <c r="DA125" s="195">
        <v>0</v>
      </c>
      <c r="DB125" s="195">
        <v>0</v>
      </c>
      <c r="DC125" s="195">
        <v>1</v>
      </c>
      <c r="DD125" s="195">
        <v>1</v>
      </c>
      <c r="DE125" s="195">
        <v>0</v>
      </c>
      <c r="DF125" s="195">
        <v>0</v>
      </c>
      <c r="DG125" s="195">
        <v>0</v>
      </c>
      <c r="DH125" s="195">
        <v>1</v>
      </c>
      <c r="DI125" s="195">
        <v>0</v>
      </c>
      <c r="DJ125" s="195">
        <v>0</v>
      </c>
      <c r="DK125" s="195">
        <v>0</v>
      </c>
      <c r="DL125" s="195">
        <v>0</v>
      </c>
      <c r="DM125" s="195">
        <v>0</v>
      </c>
      <c r="DN125" s="195">
        <v>0</v>
      </c>
      <c r="DO125" s="195">
        <v>0</v>
      </c>
      <c r="DP125" s="195">
        <v>0</v>
      </c>
      <c r="DQ125" s="195">
        <v>0</v>
      </c>
      <c r="DR125" s="195">
        <v>0</v>
      </c>
      <c r="DS125" s="195">
        <v>1</v>
      </c>
      <c r="DT125" s="195">
        <v>0</v>
      </c>
      <c r="DU125" s="195">
        <v>3</v>
      </c>
      <c r="DV125" s="195">
        <v>5</v>
      </c>
      <c r="DW125" s="195">
        <v>33</v>
      </c>
      <c r="DX125" s="195">
        <v>53</v>
      </c>
      <c r="DY125" s="195">
        <v>86</v>
      </c>
      <c r="DZ125" s="195">
        <v>82</v>
      </c>
      <c r="EA125" s="195">
        <v>171</v>
      </c>
      <c r="EB125" s="195">
        <v>0</v>
      </c>
      <c r="EC125" s="195">
        <v>0</v>
      </c>
      <c r="ED125" s="195">
        <v>0</v>
      </c>
      <c r="EE125" s="195">
        <v>0</v>
      </c>
      <c r="EF125" s="195">
        <v>0</v>
      </c>
      <c r="EG125" s="195">
        <v>2</v>
      </c>
      <c r="EH125" s="195">
        <v>0</v>
      </c>
      <c r="EI125" s="195">
        <v>1</v>
      </c>
      <c r="EJ125" s="195">
        <v>0</v>
      </c>
      <c r="EK125" s="195">
        <v>0</v>
      </c>
      <c r="EL125" s="195">
        <v>0</v>
      </c>
      <c r="EM125" s="195">
        <v>1</v>
      </c>
      <c r="EN125" s="195">
        <v>0</v>
      </c>
      <c r="EO125" s="195">
        <v>0</v>
      </c>
      <c r="EP125" s="195">
        <v>0</v>
      </c>
      <c r="EQ125" s="195">
        <v>0</v>
      </c>
      <c r="ER125" s="195">
        <v>0</v>
      </c>
      <c r="ES125" s="195">
        <v>1</v>
      </c>
      <c r="ET125" s="195">
        <v>0</v>
      </c>
      <c r="EU125" s="195">
        <v>2</v>
      </c>
      <c r="EV125" s="195">
        <v>0</v>
      </c>
      <c r="EW125" s="195">
        <v>1</v>
      </c>
      <c r="EX125" s="195">
        <v>17</v>
      </c>
      <c r="EY125" s="195">
        <v>19</v>
      </c>
      <c r="EZ125" s="195">
        <v>101</v>
      </c>
      <c r="FA125" s="195">
        <v>198</v>
      </c>
      <c r="FB125" s="195">
        <v>299</v>
      </c>
      <c r="FC125" s="195">
        <v>14</v>
      </c>
      <c r="FD125" s="195">
        <v>18</v>
      </c>
      <c r="FE125" s="195">
        <v>5</v>
      </c>
      <c r="FF125" s="195">
        <v>9</v>
      </c>
      <c r="FG125" s="195">
        <v>4</v>
      </c>
      <c r="FH125" s="195">
        <v>6</v>
      </c>
      <c r="FI125" s="195">
        <v>8</v>
      </c>
      <c r="FJ125" s="195">
        <v>6</v>
      </c>
      <c r="FK125" s="195">
        <v>630</v>
      </c>
      <c r="FL125" s="195">
        <v>545</v>
      </c>
      <c r="FM125" s="195">
        <v>646</v>
      </c>
      <c r="FN125" s="195">
        <v>546</v>
      </c>
      <c r="FO125" s="195">
        <v>1192</v>
      </c>
      <c r="FP125" s="195">
        <v>0</v>
      </c>
      <c r="FQ125" s="195">
        <v>0</v>
      </c>
      <c r="FR125" s="195">
        <v>9</v>
      </c>
      <c r="FS125" s="195">
        <v>20</v>
      </c>
      <c r="FT125" s="195">
        <v>29</v>
      </c>
      <c r="FU125" s="195">
        <v>49</v>
      </c>
      <c r="FV125" s="195">
        <v>59</v>
      </c>
      <c r="FW125" s="195">
        <v>43</v>
      </c>
      <c r="FX125" s="195">
        <v>59</v>
      </c>
      <c r="FY125" s="195">
        <v>44</v>
      </c>
      <c r="FZ125" s="195">
        <v>29</v>
      </c>
      <c r="GA125" s="195">
        <v>10</v>
      </c>
      <c r="GB125" s="195">
        <v>185</v>
      </c>
      <c r="GC125" s="195">
        <v>166</v>
      </c>
      <c r="GD125" s="195">
        <v>351</v>
      </c>
      <c r="GE125" s="195">
        <v>223</v>
      </c>
      <c r="GF125" s="195">
        <v>205</v>
      </c>
      <c r="GG125" s="195">
        <v>382</v>
      </c>
      <c r="GH125" s="195">
        <v>357</v>
      </c>
      <c r="GI125" s="195">
        <v>264</v>
      </c>
      <c r="GJ125" s="195">
        <v>281</v>
      </c>
      <c r="GK125" s="195">
        <v>195</v>
      </c>
      <c r="GL125" s="195">
        <v>162</v>
      </c>
      <c r="GM125" s="195">
        <v>53</v>
      </c>
      <c r="GN125" s="195">
        <v>19</v>
      </c>
      <c r="GO125" s="195">
        <v>5</v>
      </c>
      <c r="GP125" s="195">
        <v>6</v>
      </c>
      <c r="GQ125" s="195">
        <v>1122</v>
      </c>
      <c r="GR125" s="195">
        <v>1030</v>
      </c>
      <c r="GS125" s="195">
        <v>2152</v>
      </c>
      <c r="GT125" s="195">
        <v>2</v>
      </c>
      <c r="GU125" s="195">
        <v>20</v>
      </c>
      <c r="GV125" s="195">
        <v>5</v>
      </c>
      <c r="GW125" s="195">
        <v>32</v>
      </c>
      <c r="GX125" s="195">
        <v>14</v>
      </c>
      <c r="GY125" s="195">
        <v>40</v>
      </c>
      <c r="GZ125" s="195">
        <v>18</v>
      </c>
      <c r="HA125" s="195">
        <v>17</v>
      </c>
      <c r="HB125" s="195">
        <v>6</v>
      </c>
      <c r="HC125" s="195">
        <v>7</v>
      </c>
      <c r="HD125" s="195">
        <v>1</v>
      </c>
      <c r="HE125" s="195">
        <v>0</v>
      </c>
      <c r="HF125" s="195">
        <v>116</v>
      </c>
      <c r="HG125" s="195">
        <v>46</v>
      </c>
      <c r="HH125" s="195">
        <v>162</v>
      </c>
      <c r="HI125" s="195">
        <v>11</v>
      </c>
      <c r="HJ125" s="195">
        <v>19</v>
      </c>
      <c r="HK125" s="195">
        <v>22</v>
      </c>
      <c r="HL125" s="195">
        <v>61</v>
      </c>
      <c r="HM125" s="195">
        <v>25</v>
      </c>
      <c r="HN125" s="195">
        <v>42</v>
      </c>
      <c r="HO125" s="195">
        <v>21</v>
      </c>
      <c r="HP125" s="195">
        <v>47</v>
      </c>
      <c r="HQ125" s="195">
        <v>11</v>
      </c>
      <c r="HR125" s="195">
        <v>9</v>
      </c>
      <c r="HS125" s="195">
        <v>2</v>
      </c>
      <c r="HT125" s="195">
        <v>1</v>
      </c>
      <c r="HU125" s="195">
        <v>179</v>
      </c>
      <c r="HV125" s="195">
        <v>92</v>
      </c>
      <c r="HW125" s="195">
        <v>271</v>
      </c>
      <c r="HX125" s="195">
        <v>143</v>
      </c>
      <c r="HY125" s="195">
        <v>232</v>
      </c>
      <c r="HZ125" s="195">
        <v>76</v>
      </c>
      <c r="IA125" s="195">
        <v>128</v>
      </c>
      <c r="IB125" s="195">
        <v>100</v>
      </c>
      <c r="IC125" s="195">
        <v>168</v>
      </c>
      <c r="ID125" s="195">
        <v>63</v>
      </c>
      <c r="IE125" s="195">
        <v>105</v>
      </c>
      <c r="IF125" s="195">
        <v>36</v>
      </c>
      <c r="IG125" s="195">
        <v>54</v>
      </c>
      <c r="IH125" s="195">
        <v>22</v>
      </c>
      <c r="II125" s="195">
        <v>54</v>
      </c>
      <c r="IJ125" s="195">
        <v>741</v>
      </c>
      <c r="IK125" s="195">
        <v>440</v>
      </c>
      <c r="IL125" s="195">
        <v>1181</v>
      </c>
      <c r="IM125" s="195">
        <v>26</v>
      </c>
      <c r="IN125" s="195">
        <v>25</v>
      </c>
      <c r="IO125" s="195">
        <v>23</v>
      </c>
      <c r="IP125" s="195">
        <v>17</v>
      </c>
      <c r="IQ125" s="195">
        <v>3</v>
      </c>
      <c r="IR125" s="195">
        <v>1</v>
      </c>
      <c r="IS125" s="195">
        <v>3</v>
      </c>
      <c r="IT125" s="195">
        <v>2</v>
      </c>
      <c r="IU125" s="195">
        <v>123</v>
      </c>
      <c r="IV125" s="195">
        <v>102</v>
      </c>
      <c r="IW125" s="195">
        <v>154</v>
      </c>
      <c r="IX125" s="195">
        <v>127</v>
      </c>
      <c r="IY125" s="195">
        <v>281</v>
      </c>
      <c r="IZ125" s="195">
        <v>45</v>
      </c>
      <c r="JA125" s="195">
        <v>54</v>
      </c>
      <c r="JB125" s="195">
        <v>31</v>
      </c>
      <c r="JC125" s="195">
        <v>45</v>
      </c>
      <c r="JD125" s="195">
        <v>25</v>
      </c>
      <c r="JE125" s="195">
        <v>16</v>
      </c>
      <c r="JF125" s="195">
        <v>19</v>
      </c>
      <c r="JG125" s="195">
        <v>17</v>
      </c>
      <c r="JH125" s="195">
        <v>899</v>
      </c>
      <c r="JI125" s="195">
        <v>833</v>
      </c>
      <c r="JJ125" s="195">
        <v>1018</v>
      </c>
      <c r="JK125" s="195">
        <v>965</v>
      </c>
      <c r="JL125" s="195">
        <v>1983</v>
      </c>
      <c r="JM125" s="195">
        <v>4</v>
      </c>
      <c r="JN125" s="195">
        <v>12</v>
      </c>
      <c r="JO125" s="195">
        <v>5</v>
      </c>
      <c r="JP125" s="195">
        <v>6</v>
      </c>
      <c r="JQ125" s="195">
        <v>1</v>
      </c>
      <c r="JR125" s="195">
        <v>1</v>
      </c>
      <c r="JS125" s="195">
        <v>2</v>
      </c>
      <c r="JT125" s="195">
        <v>3</v>
      </c>
      <c r="JU125" s="195">
        <v>35</v>
      </c>
      <c r="JV125" s="195">
        <v>89</v>
      </c>
      <c r="JW125" s="195">
        <v>36</v>
      </c>
      <c r="JX125" s="195">
        <v>106</v>
      </c>
      <c r="JY125" s="195">
        <v>142</v>
      </c>
      <c r="JZ125" s="195">
        <v>11</v>
      </c>
      <c r="KA125" s="195">
        <v>31</v>
      </c>
      <c r="KB125" s="195">
        <v>16</v>
      </c>
      <c r="KC125" s="195">
        <v>20</v>
      </c>
      <c r="KD125" s="195">
        <v>0</v>
      </c>
      <c r="KE125" s="195">
        <v>1</v>
      </c>
      <c r="KF125" s="195">
        <v>2</v>
      </c>
      <c r="KG125" s="195">
        <v>6</v>
      </c>
      <c r="KH125" s="195">
        <v>52</v>
      </c>
      <c r="KI125" s="195">
        <v>127</v>
      </c>
      <c r="KJ125" s="195">
        <v>70</v>
      </c>
      <c r="KK125" s="195">
        <v>146</v>
      </c>
      <c r="KL125" s="195">
        <v>216</v>
      </c>
      <c r="KM125" s="195">
        <v>0</v>
      </c>
      <c r="KN125" s="195">
        <v>0</v>
      </c>
      <c r="KO125" s="195">
        <v>0</v>
      </c>
      <c r="KP125" s="195">
        <v>0</v>
      </c>
      <c r="KQ125" s="195">
        <v>0</v>
      </c>
      <c r="KR125" s="195">
        <v>0</v>
      </c>
      <c r="KS125" s="195">
        <v>0</v>
      </c>
      <c r="KT125" s="195">
        <v>0</v>
      </c>
      <c r="KU125" s="195">
        <v>0</v>
      </c>
      <c r="KV125" s="195">
        <v>0</v>
      </c>
      <c r="KW125" s="195">
        <v>0</v>
      </c>
      <c r="KX125" s="195">
        <v>0</v>
      </c>
      <c r="KY125" s="195">
        <v>0</v>
      </c>
      <c r="KZ125" s="195">
        <v>28</v>
      </c>
      <c r="LA125" s="195">
        <v>13</v>
      </c>
      <c r="LB125" s="195">
        <v>4</v>
      </c>
      <c r="LC125" s="195">
        <v>168</v>
      </c>
      <c r="LD125" s="195">
        <v>213</v>
      </c>
      <c r="LE125" s="112"/>
    </row>
    <row r="126" spans="1:317">
      <c r="A126" s="112" t="s">
        <v>11</v>
      </c>
      <c r="B126" s="196">
        <v>9</v>
      </c>
      <c r="O126" s="196">
        <v>46</v>
      </c>
      <c r="P126" s="196">
        <v>28</v>
      </c>
      <c r="Q126" s="196">
        <v>6</v>
      </c>
      <c r="R126" s="196">
        <v>4</v>
      </c>
      <c r="S126" s="196">
        <v>33</v>
      </c>
      <c r="T126" s="196">
        <v>27</v>
      </c>
      <c r="U126" s="196">
        <v>0</v>
      </c>
      <c r="V126" s="196">
        <v>1</v>
      </c>
      <c r="W126" s="196">
        <v>48</v>
      </c>
      <c r="X126" s="196">
        <v>61</v>
      </c>
      <c r="Y126" s="196">
        <v>95</v>
      </c>
      <c r="Z126" s="196">
        <v>140</v>
      </c>
      <c r="AA126" s="196">
        <v>228</v>
      </c>
      <c r="AB126" s="196">
        <v>262</v>
      </c>
      <c r="AC126" s="196">
        <v>489</v>
      </c>
      <c r="AD126" s="196">
        <v>366</v>
      </c>
      <c r="AE126" s="196">
        <v>336</v>
      </c>
      <c r="AF126" s="196">
        <v>5</v>
      </c>
      <c r="AG126" s="196">
        <v>5</v>
      </c>
      <c r="AH126" s="196">
        <v>46</v>
      </c>
      <c r="AI126" s="196">
        <v>65</v>
      </c>
      <c r="AJ126" s="196">
        <v>417</v>
      </c>
      <c r="AK126" s="196">
        <v>406</v>
      </c>
      <c r="AL126" s="196">
        <v>823</v>
      </c>
      <c r="AM126" s="196">
        <v>182</v>
      </c>
      <c r="AN126" s="196">
        <v>324</v>
      </c>
      <c r="AO126" s="196">
        <v>506</v>
      </c>
      <c r="AP126" s="196">
        <v>11646</v>
      </c>
      <c r="AQ126" s="196">
        <v>49</v>
      </c>
      <c r="AR126" s="196">
        <v>27</v>
      </c>
      <c r="AS126" s="196">
        <v>0</v>
      </c>
      <c r="AT126" s="196">
        <v>0</v>
      </c>
      <c r="AU126" s="196">
        <v>0</v>
      </c>
      <c r="AV126" s="196">
        <v>0</v>
      </c>
      <c r="AW126" s="196">
        <v>0</v>
      </c>
      <c r="AX126" s="196">
        <v>1</v>
      </c>
      <c r="AY126" s="196">
        <v>0</v>
      </c>
      <c r="AZ126" s="196">
        <v>0</v>
      </c>
      <c r="BA126" s="196">
        <v>0</v>
      </c>
      <c r="BB126" s="196">
        <v>0</v>
      </c>
      <c r="BC126" s="196">
        <v>0</v>
      </c>
      <c r="BD126" s="196">
        <v>0</v>
      </c>
      <c r="BE126" s="196">
        <v>0</v>
      </c>
      <c r="BF126" s="196">
        <v>0</v>
      </c>
      <c r="BG126" s="196">
        <v>0</v>
      </c>
      <c r="BH126" s="196">
        <v>0</v>
      </c>
      <c r="BI126" s="196">
        <v>0</v>
      </c>
      <c r="BJ126" s="196">
        <v>0</v>
      </c>
      <c r="BK126" s="196">
        <v>0</v>
      </c>
      <c r="BL126" s="196">
        <v>0</v>
      </c>
      <c r="BM126" s="196">
        <v>1</v>
      </c>
      <c r="BN126" s="196">
        <v>0</v>
      </c>
      <c r="BO126" s="196">
        <v>0</v>
      </c>
      <c r="BP126" s="196">
        <v>0</v>
      </c>
      <c r="BQ126" s="196">
        <v>48</v>
      </c>
      <c r="BR126" s="196">
        <v>25</v>
      </c>
      <c r="BS126" s="196">
        <v>73</v>
      </c>
      <c r="BT126" s="196">
        <v>52</v>
      </c>
      <c r="BU126" s="196">
        <v>33</v>
      </c>
      <c r="BV126" s="196">
        <v>0</v>
      </c>
      <c r="BW126" s="196">
        <v>0</v>
      </c>
      <c r="BX126" s="196">
        <v>0</v>
      </c>
      <c r="BY126" s="196">
        <v>0</v>
      </c>
      <c r="BZ126" s="196">
        <v>0</v>
      </c>
      <c r="CA126" s="196">
        <v>0</v>
      </c>
      <c r="CB126" s="196">
        <v>0</v>
      </c>
      <c r="CC126" s="196">
        <v>0</v>
      </c>
      <c r="CD126" s="196">
        <v>0</v>
      </c>
      <c r="CE126" s="196">
        <v>0</v>
      </c>
      <c r="CF126" s="196">
        <v>0</v>
      </c>
      <c r="CG126" s="196">
        <v>0</v>
      </c>
      <c r="CH126" s="196">
        <v>0</v>
      </c>
      <c r="CI126" s="196">
        <v>0</v>
      </c>
      <c r="CJ126" s="196">
        <v>0</v>
      </c>
      <c r="CK126" s="196">
        <v>0</v>
      </c>
      <c r="CL126" s="196">
        <v>0</v>
      </c>
      <c r="CM126" s="196">
        <v>0</v>
      </c>
      <c r="CN126" s="196">
        <v>0</v>
      </c>
      <c r="CO126" s="196">
        <v>0</v>
      </c>
      <c r="CP126" s="196">
        <v>0</v>
      </c>
      <c r="CQ126" s="196">
        <v>0</v>
      </c>
      <c r="CR126" s="196">
        <v>98</v>
      </c>
      <c r="CS126" s="196">
        <v>163</v>
      </c>
      <c r="CT126" s="196">
        <v>149</v>
      </c>
      <c r="CU126" s="196">
        <v>196</v>
      </c>
      <c r="CV126" s="196">
        <v>345</v>
      </c>
      <c r="CW126" s="196">
        <v>36</v>
      </c>
      <c r="CX126" s="196">
        <v>29</v>
      </c>
      <c r="CY126" s="196">
        <v>0</v>
      </c>
      <c r="CZ126" s="196">
        <v>0</v>
      </c>
      <c r="DA126" s="196">
        <v>0</v>
      </c>
      <c r="DB126" s="196">
        <v>0</v>
      </c>
      <c r="DC126" s="196">
        <v>0</v>
      </c>
      <c r="DD126" s="196">
        <v>0</v>
      </c>
      <c r="DE126" s="196">
        <v>0</v>
      </c>
      <c r="DF126" s="196">
        <v>0</v>
      </c>
      <c r="DG126" s="196">
        <v>0</v>
      </c>
      <c r="DH126" s="196">
        <v>0</v>
      </c>
      <c r="DI126" s="196">
        <v>0</v>
      </c>
      <c r="DJ126" s="196">
        <v>0</v>
      </c>
      <c r="DK126" s="196">
        <v>0</v>
      </c>
      <c r="DL126" s="196">
        <v>0</v>
      </c>
      <c r="DM126" s="196">
        <v>0</v>
      </c>
      <c r="DN126" s="196">
        <v>0</v>
      </c>
      <c r="DO126" s="196">
        <v>0</v>
      </c>
      <c r="DP126" s="196">
        <v>0</v>
      </c>
      <c r="DQ126" s="196">
        <v>0</v>
      </c>
      <c r="DR126" s="196">
        <v>0</v>
      </c>
      <c r="DS126" s="196">
        <v>0</v>
      </c>
      <c r="DT126" s="196">
        <v>0</v>
      </c>
      <c r="DU126" s="196">
        <v>0</v>
      </c>
      <c r="DV126" s="196">
        <v>0</v>
      </c>
      <c r="DW126" s="196">
        <v>35</v>
      </c>
      <c r="DX126" s="196">
        <v>25</v>
      </c>
      <c r="DY126" s="196">
        <v>60</v>
      </c>
      <c r="DZ126" s="196">
        <v>172</v>
      </c>
      <c r="EA126" s="196">
        <v>228</v>
      </c>
      <c r="EB126" s="196">
        <v>0</v>
      </c>
      <c r="EC126" s="196">
        <v>0</v>
      </c>
      <c r="ED126" s="196">
        <v>0</v>
      </c>
      <c r="EE126" s="196">
        <v>0</v>
      </c>
      <c r="EF126" s="196">
        <v>0</v>
      </c>
      <c r="EG126" s="196">
        <v>1</v>
      </c>
      <c r="EH126" s="196">
        <v>0</v>
      </c>
      <c r="EI126" s="196">
        <v>0</v>
      </c>
      <c r="EJ126" s="196">
        <v>0</v>
      </c>
      <c r="EK126" s="196">
        <v>0</v>
      </c>
      <c r="EL126" s="196">
        <v>0</v>
      </c>
      <c r="EM126" s="196">
        <v>0</v>
      </c>
      <c r="EN126" s="196">
        <v>0</v>
      </c>
      <c r="EO126" s="196">
        <v>0</v>
      </c>
      <c r="EP126" s="196">
        <v>0</v>
      </c>
      <c r="EQ126" s="196">
        <v>2</v>
      </c>
      <c r="ER126" s="196">
        <v>0</v>
      </c>
      <c r="ES126" s="196">
        <v>0</v>
      </c>
      <c r="ET126" s="196">
        <v>0</v>
      </c>
      <c r="EU126" s="196">
        <v>0</v>
      </c>
      <c r="EV126" s="196">
        <v>0</v>
      </c>
      <c r="EW126" s="196">
        <v>0</v>
      </c>
      <c r="EX126" s="196">
        <v>3</v>
      </c>
      <c r="EY126" s="196">
        <v>0</v>
      </c>
      <c r="EZ126" s="196">
        <v>175</v>
      </c>
      <c r="FA126" s="196">
        <v>231</v>
      </c>
      <c r="FB126" s="196">
        <v>406</v>
      </c>
      <c r="FC126" s="196">
        <v>0</v>
      </c>
      <c r="FD126" s="196">
        <v>0</v>
      </c>
      <c r="FE126" s="196">
        <v>0</v>
      </c>
      <c r="FF126" s="196">
        <v>0</v>
      </c>
      <c r="FG126" s="196">
        <v>1</v>
      </c>
      <c r="FH126" s="196">
        <v>0</v>
      </c>
      <c r="FI126" s="196">
        <v>5</v>
      </c>
      <c r="FJ126" s="196">
        <v>5</v>
      </c>
      <c r="FK126" s="196">
        <v>5</v>
      </c>
      <c r="FL126" s="196">
        <v>1</v>
      </c>
      <c r="FM126" s="196">
        <v>11</v>
      </c>
      <c r="FN126" s="196">
        <v>6</v>
      </c>
      <c r="FO126" s="196">
        <v>17</v>
      </c>
      <c r="FP126" s="196">
        <v>0</v>
      </c>
      <c r="FQ126" s="196">
        <v>0</v>
      </c>
      <c r="FR126" s="196">
        <v>5</v>
      </c>
      <c r="FS126" s="196">
        <v>4</v>
      </c>
      <c r="FT126" s="196">
        <v>8</v>
      </c>
      <c r="FU126" s="196">
        <v>5</v>
      </c>
      <c r="FV126" s="196">
        <v>13</v>
      </c>
      <c r="FW126" s="196">
        <v>12</v>
      </c>
      <c r="FX126" s="196">
        <v>16</v>
      </c>
      <c r="FY126" s="196">
        <v>6</v>
      </c>
      <c r="FZ126" s="196">
        <v>8</v>
      </c>
      <c r="GA126" s="196">
        <v>1</v>
      </c>
      <c r="GB126" s="196">
        <v>50</v>
      </c>
      <c r="GC126" s="196">
        <v>28</v>
      </c>
      <c r="GD126" s="196">
        <v>78</v>
      </c>
      <c r="GE126" s="196">
        <v>0</v>
      </c>
      <c r="GF126" s="196">
        <v>1</v>
      </c>
      <c r="GG126" s="196">
        <v>9</v>
      </c>
      <c r="GH126" s="196">
        <v>12</v>
      </c>
      <c r="GI126" s="196">
        <v>14</v>
      </c>
      <c r="GJ126" s="196">
        <v>6</v>
      </c>
      <c r="GK126" s="196">
        <v>16</v>
      </c>
      <c r="GL126" s="196">
        <v>7</v>
      </c>
      <c r="GM126" s="196">
        <v>13</v>
      </c>
      <c r="GN126" s="196">
        <v>5</v>
      </c>
      <c r="GO126" s="196">
        <v>0</v>
      </c>
      <c r="GP126" s="196">
        <v>0</v>
      </c>
      <c r="GQ126" s="196">
        <v>52</v>
      </c>
      <c r="GR126" s="196">
        <v>31</v>
      </c>
      <c r="GS126" s="196">
        <v>83</v>
      </c>
      <c r="GT126" s="196">
        <v>0</v>
      </c>
      <c r="GU126" s="196">
        <v>0</v>
      </c>
      <c r="GV126" s="196">
        <v>1</v>
      </c>
      <c r="GW126" s="196">
        <v>6</v>
      </c>
      <c r="GX126" s="196">
        <v>12</v>
      </c>
      <c r="GY126" s="196">
        <v>12</v>
      </c>
      <c r="GZ126" s="196">
        <v>13</v>
      </c>
      <c r="HA126" s="196">
        <v>10</v>
      </c>
      <c r="HB126" s="196">
        <v>6</v>
      </c>
      <c r="HC126" s="196">
        <v>1</v>
      </c>
      <c r="HD126" s="196">
        <v>0</v>
      </c>
      <c r="HE126" s="196">
        <v>0</v>
      </c>
      <c r="HF126" s="196">
        <v>29</v>
      </c>
      <c r="HG126" s="196">
        <v>32</v>
      </c>
      <c r="HH126" s="196">
        <v>61</v>
      </c>
      <c r="HI126" s="196">
        <v>21</v>
      </c>
      <c r="HJ126" s="196">
        <v>34</v>
      </c>
      <c r="HK126" s="196">
        <v>50</v>
      </c>
      <c r="HL126" s="196">
        <v>71</v>
      </c>
      <c r="HM126" s="196">
        <v>35</v>
      </c>
      <c r="HN126" s="196">
        <v>41</v>
      </c>
      <c r="HO126" s="196">
        <v>24</v>
      </c>
      <c r="HP126" s="196">
        <v>30</v>
      </c>
      <c r="HQ126" s="196">
        <v>14</v>
      </c>
      <c r="HR126" s="196">
        <v>16</v>
      </c>
      <c r="HS126" s="196">
        <v>3</v>
      </c>
      <c r="HT126" s="196">
        <v>6</v>
      </c>
      <c r="HU126" s="196">
        <v>198</v>
      </c>
      <c r="HV126" s="196">
        <v>147</v>
      </c>
      <c r="HW126" s="196">
        <v>345</v>
      </c>
      <c r="HX126" s="196">
        <v>2</v>
      </c>
      <c r="HY126" s="196">
        <v>8</v>
      </c>
      <c r="HZ126" s="196">
        <v>1</v>
      </c>
      <c r="IA126" s="196">
        <v>12</v>
      </c>
      <c r="IB126" s="196">
        <v>5</v>
      </c>
      <c r="IC126" s="196">
        <v>12</v>
      </c>
      <c r="ID126" s="196">
        <v>5</v>
      </c>
      <c r="IE126" s="196">
        <v>17</v>
      </c>
      <c r="IF126" s="196">
        <v>8</v>
      </c>
      <c r="IG126" s="196">
        <v>26</v>
      </c>
      <c r="IH126" s="196">
        <v>15</v>
      </c>
      <c r="II126" s="196">
        <v>27</v>
      </c>
      <c r="IJ126" s="196">
        <v>102</v>
      </c>
      <c r="IK126" s="196">
        <v>36</v>
      </c>
      <c r="IL126" s="196">
        <v>138</v>
      </c>
      <c r="IM126" s="196">
        <v>24</v>
      </c>
      <c r="IN126" s="196">
        <v>14</v>
      </c>
      <c r="IO126" s="196">
        <v>16</v>
      </c>
      <c r="IP126" s="196">
        <v>6</v>
      </c>
      <c r="IQ126" s="196">
        <v>1</v>
      </c>
      <c r="IR126" s="196">
        <v>1</v>
      </c>
      <c r="IS126" s="196">
        <v>2</v>
      </c>
      <c r="IT126" s="196">
        <v>0</v>
      </c>
      <c r="IU126" s="196">
        <v>7</v>
      </c>
      <c r="IV126" s="196">
        <v>2</v>
      </c>
      <c r="IW126" s="196">
        <v>51</v>
      </c>
      <c r="IX126" s="196">
        <v>23</v>
      </c>
      <c r="IY126" s="196">
        <v>74</v>
      </c>
      <c r="IZ126" s="196">
        <v>15</v>
      </c>
      <c r="JA126" s="196">
        <v>9</v>
      </c>
      <c r="JB126" s="196">
        <v>11</v>
      </c>
      <c r="JC126" s="196">
        <v>11</v>
      </c>
      <c r="JD126" s="196">
        <v>0</v>
      </c>
      <c r="JE126" s="196">
        <v>0</v>
      </c>
      <c r="JF126" s="196">
        <v>0</v>
      </c>
      <c r="JG126" s="196">
        <v>0</v>
      </c>
      <c r="JH126" s="196">
        <v>25</v>
      </c>
      <c r="JI126" s="196">
        <v>9</v>
      </c>
      <c r="JJ126" s="196">
        <v>51</v>
      </c>
      <c r="JK126" s="196">
        <v>29</v>
      </c>
      <c r="JL126" s="196">
        <v>80</v>
      </c>
      <c r="JM126" s="196">
        <v>16</v>
      </c>
      <c r="JN126" s="196">
        <v>20</v>
      </c>
      <c r="JO126" s="196">
        <v>10</v>
      </c>
      <c r="JP126" s="196">
        <v>6</v>
      </c>
      <c r="JQ126" s="196">
        <v>2</v>
      </c>
      <c r="JR126" s="196">
        <v>0</v>
      </c>
      <c r="JS126" s="196">
        <v>0</v>
      </c>
      <c r="JT126" s="196">
        <v>1</v>
      </c>
      <c r="JU126" s="196">
        <v>1</v>
      </c>
      <c r="JV126" s="196">
        <v>0</v>
      </c>
      <c r="JW126" s="196">
        <v>32</v>
      </c>
      <c r="JX126" s="196">
        <v>26</v>
      </c>
      <c r="JY126" s="196">
        <v>58</v>
      </c>
      <c r="JZ126" s="196">
        <v>126</v>
      </c>
      <c r="KA126" s="196">
        <v>142</v>
      </c>
      <c r="KB126" s="196">
        <v>34</v>
      </c>
      <c r="KC126" s="196">
        <v>62</v>
      </c>
      <c r="KD126" s="196">
        <v>3</v>
      </c>
      <c r="KE126" s="196">
        <v>3</v>
      </c>
      <c r="KF126" s="196">
        <v>5</v>
      </c>
      <c r="KG126" s="196">
        <v>6</v>
      </c>
      <c r="KH126" s="196">
        <v>2</v>
      </c>
      <c r="KI126" s="196">
        <v>7</v>
      </c>
      <c r="KJ126" s="196">
        <v>171</v>
      </c>
      <c r="KK126" s="196">
        <v>219</v>
      </c>
      <c r="KL126" s="196">
        <v>390</v>
      </c>
      <c r="KM126" s="196">
        <v>0</v>
      </c>
      <c r="KN126" s="196">
        <v>0</v>
      </c>
      <c r="KO126" s="196">
        <v>0</v>
      </c>
      <c r="KP126" s="196">
        <v>0</v>
      </c>
      <c r="KQ126" s="196">
        <v>0</v>
      </c>
      <c r="KR126" s="196">
        <v>0</v>
      </c>
      <c r="KS126" s="196">
        <v>0</v>
      </c>
      <c r="KT126" s="196">
        <v>0</v>
      </c>
      <c r="KU126" s="196">
        <v>0</v>
      </c>
      <c r="KV126" s="196">
        <v>0</v>
      </c>
      <c r="KW126" s="196">
        <v>0</v>
      </c>
      <c r="KX126" s="196">
        <v>0</v>
      </c>
      <c r="KY126" s="196">
        <v>0</v>
      </c>
      <c r="KZ126" s="196">
        <v>12</v>
      </c>
      <c r="LA126" s="196">
        <v>4</v>
      </c>
      <c r="LB126" s="196">
        <v>1</v>
      </c>
      <c r="LC126" s="196">
        <v>104</v>
      </c>
      <c r="LD126" s="196">
        <v>121</v>
      </c>
    </row>
    <row r="127" spans="1:317">
      <c r="B127" s="196"/>
      <c r="O127" s="196"/>
      <c r="P127" s="196"/>
      <c r="Q127" s="196"/>
      <c r="R127" s="196"/>
      <c r="S127" s="196"/>
      <c r="T127" s="196"/>
      <c r="U127" s="196"/>
      <c r="V127" s="196"/>
      <c r="W127" s="196"/>
      <c r="X127" s="196"/>
      <c r="Y127" s="196"/>
      <c r="Z127" s="196"/>
      <c r="AA127" s="196"/>
      <c r="AB127" s="196"/>
      <c r="AC127" s="196"/>
      <c r="AD127" s="196"/>
      <c r="AE127" s="196"/>
      <c r="AF127" s="196"/>
      <c r="AG127" s="196"/>
      <c r="AH127" s="196"/>
      <c r="AI127" s="196"/>
      <c r="AJ127" s="196"/>
      <c r="AK127" s="196"/>
      <c r="AL127" s="196"/>
      <c r="AM127" s="196"/>
      <c r="AN127" s="196"/>
      <c r="AO127" s="196"/>
      <c r="AP127" s="196"/>
      <c r="AQ127" s="196"/>
      <c r="AR127" s="196"/>
      <c r="AS127" s="196"/>
      <c r="AT127" s="196"/>
      <c r="AU127" s="196"/>
      <c r="AV127" s="196"/>
      <c r="AW127" s="196"/>
      <c r="AX127" s="196"/>
      <c r="AY127" s="196"/>
      <c r="AZ127" s="196"/>
      <c r="BA127" s="196"/>
      <c r="BB127" s="196"/>
      <c r="BC127" s="196"/>
      <c r="BD127" s="196"/>
      <c r="BE127" s="196"/>
      <c r="BF127" s="196"/>
      <c r="BG127" s="196"/>
      <c r="BH127" s="196"/>
      <c r="BI127" s="196"/>
      <c r="BJ127" s="196"/>
      <c r="BK127" s="196"/>
      <c r="BL127" s="196"/>
      <c r="BM127" s="196"/>
      <c r="BN127" s="196"/>
      <c r="BO127" s="196"/>
      <c r="BP127" s="196"/>
      <c r="BQ127" s="196"/>
      <c r="BR127" s="196"/>
      <c r="BS127" s="196"/>
      <c r="BT127" s="196"/>
      <c r="BU127" s="196"/>
      <c r="BV127" s="196"/>
      <c r="BW127" s="196"/>
      <c r="BX127" s="196"/>
      <c r="BY127" s="196"/>
      <c r="BZ127" s="196"/>
      <c r="CA127" s="196"/>
      <c r="CB127" s="196"/>
      <c r="CC127" s="196"/>
      <c r="CD127" s="196"/>
      <c r="CE127" s="196"/>
      <c r="CF127" s="196"/>
      <c r="CG127" s="196"/>
      <c r="CH127" s="196"/>
      <c r="CI127" s="196"/>
      <c r="CJ127" s="196"/>
      <c r="CK127" s="196"/>
      <c r="CL127" s="196"/>
      <c r="CM127" s="196"/>
      <c r="CN127" s="196"/>
      <c r="CO127" s="196"/>
      <c r="CP127" s="196"/>
      <c r="CQ127" s="196"/>
      <c r="CR127" s="196"/>
      <c r="CS127" s="196"/>
      <c r="CT127" s="196"/>
      <c r="CU127" s="196"/>
      <c r="CV127" s="196"/>
      <c r="CW127" s="196"/>
      <c r="CX127" s="196"/>
      <c r="CY127" s="196"/>
      <c r="CZ127" s="196"/>
      <c r="DA127" s="196"/>
      <c r="DB127" s="196"/>
      <c r="DC127" s="196"/>
      <c r="DD127" s="196"/>
      <c r="DE127" s="196"/>
      <c r="DF127" s="196"/>
      <c r="DG127" s="196"/>
      <c r="DH127" s="196"/>
      <c r="DI127" s="196"/>
      <c r="DJ127" s="196"/>
      <c r="DK127" s="196"/>
      <c r="DL127" s="196"/>
      <c r="DM127" s="196"/>
      <c r="DN127" s="196"/>
      <c r="DO127" s="196"/>
      <c r="DP127" s="196"/>
      <c r="DQ127" s="196"/>
      <c r="DR127" s="196"/>
      <c r="DS127" s="196"/>
      <c r="DT127" s="196"/>
      <c r="DU127" s="196"/>
      <c r="DV127" s="196"/>
      <c r="DW127" s="196"/>
      <c r="DX127" s="196"/>
      <c r="DY127" s="196"/>
      <c r="DZ127" s="196"/>
      <c r="EA127" s="196"/>
      <c r="EB127" s="196"/>
      <c r="EC127" s="196"/>
      <c r="ED127" s="196"/>
      <c r="EE127" s="196"/>
      <c r="EF127" s="196"/>
      <c r="EG127" s="196"/>
      <c r="EH127" s="196"/>
      <c r="EI127" s="196"/>
      <c r="EJ127" s="196"/>
      <c r="EK127" s="196"/>
      <c r="EL127" s="196"/>
      <c r="EM127" s="196"/>
      <c r="EN127" s="196"/>
      <c r="EO127" s="196"/>
      <c r="EP127" s="196"/>
      <c r="EQ127" s="196"/>
      <c r="ER127" s="196"/>
      <c r="ES127" s="196"/>
      <c r="ET127" s="196"/>
      <c r="EU127" s="196"/>
      <c r="EV127" s="196"/>
      <c r="EW127" s="196"/>
      <c r="EX127" s="196"/>
      <c r="EY127" s="196"/>
      <c r="EZ127" s="196"/>
      <c r="FA127" s="196"/>
      <c r="FB127" s="196"/>
      <c r="FC127" s="196"/>
      <c r="FD127" s="196"/>
      <c r="FE127" s="196"/>
      <c r="FF127" s="196"/>
      <c r="FG127" s="196"/>
      <c r="FH127" s="196"/>
      <c r="FI127" s="196"/>
      <c r="FJ127" s="196"/>
      <c r="FK127" s="196"/>
      <c r="FL127" s="196"/>
      <c r="FM127" s="196"/>
      <c r="FN127" s="196"/>
      <c r="FO127" s="196"/>
      <c r="FP127" s="196"/>
      <c r="FQ127" s="196"/>
      <c r="FR127" s="196"/>
      <c r="FS127" s="196"/>
      <c r="FT127" s="196"/>
      <c r="FU127" s="196"/>
      <c r="FV127" s="196"/>
      <c r="FW127" s="196"/>
      <c r="FX127" s="196"/>
      <c r="FY127" s="196"/>
      <c r="FZ127" s="196"/>
      <c r="GA127" s="196"/>
      <c r="GB127" s="196"/>
      <c r="GC127" s="196"/>
      <c r="GD127" s="196"/>
      <c r="GE127" s="196"/>
      <c r="GF127" s="196"/>
      <c r="GG127" s="196"/>
      <c r="GH127" s="196"/>
      <c r="GI127" s="196"/>
      <c r="GJ127" s="196"/>
      <c r="GK127" s="196"/>
      <c r="GL127" s="196"/>
      <c r="GM127" s="196"/>
      <c r="GN127" s="196"/>
      <c r="GO127" s="196"/>
      <c r="GP127" s="196"/>
      <c r="GQ127" s="196"/>
      <c r="GR127" s="196"/>
      <c r="GS127" s="196"/>
      <c r="GT127" s="196"/>
      <c r="GU127" s="196"/>
      <c r="GV127" s="196"/>
      <c r="GW127" s="196"/>
      <c r="GX127" s="196"/>
      <c r="GY127" s="196"/>
      <c r="GZ127" s="196"/>
      <c r="HA127" s="196"/>
      <c r="HB127" s="196"/>
      <c r="HC127" s="196"/>
      <c r="HD127" s="196"/>
      <c r="HE127" s="196"/>
      <c r="HF127" s="196"/>
      <c r="HG127" s="196"/>
      <c r="HH127" s="196"/>
      <c r="HI127" s="196"/>
      <c r="HJ127" s="196"/>
      <c r="HK127" s="196"/>
      <c r="HL127" s="196"/>
      <c r="HM127" s="196"/>
      <c r="HN127" s="196"/>
      <c r="HO127" s="196"/>
      <c r="HP127" s="196"/>
      <c r="HQ127" s="196"/>
      <c r="HR127" s="196"/>
      <c r="HS127" s="196"/>
      <c r="HT127" s="196"/>
      <c r="HU127" s="196"/>
      <c r="HV127" s="196"/>
      <c r="HW127" s="196"/>
      <c r="HX127" s="196"/>
      <c r="HY127" s="196"/>
      <c r="HZ127" s="196"/>
      <c r="IA127" s="196"/>
      <c r="IB127" s="196"/>
      <c r="IC127" s="196"/>
      <c r="ID127" s="196"/>
      <c r="IE127" s="196"/>
      <c r="IF127" s="196"/>
      <c r="IG127" s="196"/>
      <c r="IH127" s="196"/>
      <c r="II127" s="196"/>
      <c r="IJ127" s="196"/>
      <c r="IK127" s="196"/>
      <c r="IL127" s="196"/>
      <c r="IM127" s="196"/>
      <c r="IN127" s="196"/>
      <c r="IO127" s="196"/>
      <c r="IP127" s="196"/>
      <c r="IQ127" s="196"/>
      <c r="IR127" s="196"/>
      <c r="IS127" s="196"/>
      <c r="IT127" s="196"/>
      <c r="IU127" s="196"/>
      <c r="IV127" s="196"/>
      <c r="IW127" s="196"/>
      <c r="IX127" s="196"/>
      <c r="IY127" s="196"/>
      <c r="IZ127" s="196"/>
      <c r="JA127" s="196"/>
      <c r="JB127" s="196"/>
      <c r="JC127" s="196"/>
      <c r="JD127" s="196"/>
      <c r="JE127" s="196"/>
      <c r="JF127" s="196"/>
      <c r="JG127" s="196"/>
      <c r="JH127" s="196"/>
      <c r="JI127" s="196"/>
      <c r="JJ127" s="196"/>
      <c r="JK127" s="196"/>
      <c r="JL127" s="196"/>
      <c r="JM127" s="196"/>
      <c r="JN127" s="196"/>
      <c r="JO127" s="196"/>
      <c r="JP127" s="196"/>
      <c r="JQ127" s="196"/>
      <c r="JR127" s="196"/>
      <c r="JS127" s="196"/>
      <c r="JT127" s="196"/>
      <c r="JU127" s="196"/>
      <c r="JV127" s="196"/>
      <c r="JW127" s="196"/>
      <c r="JX127" s="196"/>
      <c r="JY127" s="196"/>
      <c r="JZ127" s="196"/>
      <c r="KA127" s="196"/>
      <c r="KB127" s="196"/>
      <c r="KC127" s="196"/>
      <c r="KD127" s="196"/>
      <c r="KE127" s="196"/>
      <c r="KF127" s="196"/>
      <c r="KG127" s="196"/>
      <c r="KH127" s="196"/>
      <c r="KI127" s="196"/>
      <c r="KJ127" s="196"/>
      <c r="KK127" s="196"/>
      <c r="KL127" s="196"/>
      <c r="KM127" s="196"/>
      <c r="KN127" s="196"/>
      <c r="KO127" s="196"/>
      <c r="KP127" s="196"/>
      <c r="KQ127" s="196"/>
      <c r="KR127" s="196"/>
      <c r="KS127" s="196"/>
      <c r="KT127" s="196"/>
      <c r="KU127" s="196"/>
      <c r="KV127" s="196"/>
      <c r="KW127" s="196"/>
      <c r="KX127" s="196"/>
      <c r="KY127" s="196"/>
      <c r="KZ127" s="196"/>
      <c r="LA127" s="196"/>
      <c r="LB127" s="196"/>
      <c r="LC127" s="196"/>
      <c r="LD127" s="196"/>
    </row>
    <row r="128" spans="1:317">
      <c r="A128" s="112" t="s">
        <v>191</v>
      </c>
      <c r="B128" s="196"/>
      <c r="O128" s="196"/>
    </row>
    <row r="129" spans="1:316">
      <c r="A129" s="112" t="s">
        <v>0</v>
      </c>
      <c r="B129" s="112">
        <v>94</v>
      </c>
      <c r="O129" s="196">
        <v>71</v>
      </c>
      <c r="P129" s="196">
        <v>48</v>
      </c>
      <c r="Q129" s="196">
        <v>19</v>
      </c>
      <c r="R129" s="196">
        <v>32</v>
      </c>
      <c r="S129" s="196">
        <v>73</v>
      </c>
      <c r="T129" s="196">
        <v>79</v>
      </c>
      <c r="U129" s="196">
        <v>13</v>
      </c>
      <c r="V129" s="196">
        <v>34</v>
      </c>
      <c r="W129" s="196">
        <v>76</v>
      </c>
      <c r="X129" s="196">
        <v>126</v>
      </c>
      <c r="Y129" s="196">
        <v>119</v>
      </c>
      <c r="Z129" s="196">
        <v>247</v>
      </c>
      <c r="AA129" s="196">
        <v>350</v>
      </c>
      <c r="AB129" s="196">
        <v>543</v>
      </c>
      <c r="AC129" s="196">
        <v>937</v>
      </c>
      <c r="AD129" s="196">
        <v>2640</v>
      </c>
      <c r="AE129" s="196">
        <v>2257</v>
      </c>
      <c r="AF129" s="196">
        <v>25</v>
      </c>
      <c r="AG129" s="196">
        <v>87</v>
      </c>
      <c r="AH129" s="196">
        <v>401</v>
      </c>
      <c r="AI129" s="196">
        <v>349</v>
      </c>
      <c r="AJ129" s="196">
        <v>3066</v>
      </c>
      <c r="AK129" s="196">
        <v>2693</v>
      </c>
      <c r="AL129" s="196">
        <v>5759</v>
      </c>
      <c r="AM129" s="196">
        <v>1446</v>
      </c>
      <c r="AN129" s="196">
        <v>1978</v>
      </c>
      <c r="AO129" s="196">
        <v>3424</v>
      </c>
      <c r="AP129" s="196">
        <v>74048.5</v>
      </c>
      <c r="AQ129" s="196">
        <v>354</v>
      </c>
      <c r="AR129" s="196">
        <v>300</v>
      </c>
      <c r="AS129" s="196">
        <v>0</v>
      </c>
      <c r="AT129" s="196">
        <v>1</v>
      </c>
      <c r="AU129" s="196">
        <v>0</v>
      </c>
      <c r="AV129" s="196">
        <v>2</v>
      </c>
      <c r="AW129" s="196">
        <v>4</v>
      </c>
      <c r="AX129" s="196">
        <v>2</v>
      </c>
      <c r="AY129" s="196">
        <v>0</v>
      </c>
      <c r="AZ129" s="196">
        <v>0</v>
      </c>
      <c r="BA129" s="196">
        <v>0</v>
      </c>
      <c r="BB129" s="196">
        <v>0</v>
      </c>
      <c r="BC129" s="196">
        <v>1</v>
      </c>
      <c r="BD129" s="196">
        <v>0</v>
      </c>
      <c r="BE129" s="196">
        <v>0</v>
      </c>
      <c r="BF129" s="196">
        <v>0</v>
      </c>
      <c r="BG129" s="196">
        <v>0</v>
      </c>
      <c r="BH129" s="196">
        <v>0</v>
      </c>
      <c r="BI129" s="196">
        <v>0</v>
      </c>
      <c r="BJ129" s="196">
        <v>0</v>
      </c>
      <c r="BK129" s="196">
        <v>0</v>
      </c>
      <c r="BL129" s="196">
        <v>0</v>
      </c>
      <c r="BM129" s="196">
        <v>2</v>
      </c>
      <c r="BN129" s="196">
        <v>0</v>
      </c>
      <c r="BO129" s="196">
        <v>22</v>
      </c>
      <c r="BP129" s="196">
        <v>17</v>
      </c>
      <c r="BQ129" s="196">
        <v>298</v>
      </c>
      <c r="BR129" s="196">
        <v>259</v>
      </c>
      <c r="BS129" s="196">
        <v>557</v>
      </c>
      <c r="BT129" s="196">
        <v>958</v>
      </c>
      <c r="BU129" s="196">
        <v>918</v>
      </c>
      <c r="BV129" s="196">
        <v>1</v>
      </c>
      <c r="BW129" s="196">
        <v>0</v>
      </c>
      <c r="BX129" s="196">
        <v>10</v>
      </c>
      <c r="BY129" s="196">
        <v>8</v>
      </c>
      <c r="BZ129" s="196">
        <v>15</v>
      </c>
      <c r="CA129" s="196">
        <v>7</v>
      </c>
      <c r="CB129" s="196">
        <v>0</v>
      </c>
      <c r="CC129" s="196">
        <v>1</v>
      </c>
      <c r="CD129" s="196">
        <v>0</v>
      </c>
      <c r="CE129" s="196">
        <v>1</v>
      </c>
      <c r="CF129" s="196">
        <v>1</v>
      </c>
      <c r="CG129" s="196">
        <v>1</v>
      </c>
      <c r="CH129" s="196">
        <v>2</v>
      </c>
      <c r="CI129" s="196">
        <v>1</v>
      </c>
      <c r="CJ129" s="196">
        <v>2</v>
      </c>
      <c r="CK129" s="196">
        <v>2</v>
      </c>
      <c r="CL129" s="196">
        <v>2</v>
      </c>
      <c r="CM129" s="196">
        <v>0</v>
      </c>
      <c r="CN129" s="196">
        <v>17</v>
      </c>
      <c r="CO129" s="196">
        <v>30</v>
      </c>
      <c r="CP129" s="196">
        <v>15</v>
      </c>
      <c r="CQ129" s="196">
        <v>17</v>
      </c>
      <c r="CR129" s="196">
        <v>173</v>
      </c>
      <c r="CS129" s="196">
        <v>233</v>
      </c>
      <c r="CT129" s="196">
        <v>1598</v>
      </c>
      <c r="CU129" s="196">
        <v>1443</v>
      </c>
      <c r="CV129" s="196">
        <v>3041</v>
      </c>
      <c r="CW129" s="196">
        <v>81</v>
      </c>
      <c r="CX129" s="196">
        <v>115</v>
      </c>
      <c r="CY129" s="196">
        <v>0</v>
      </c>
      <c r="CZ129" s="196">
        <v>0</v>
      </c>
      <c r="DA129" s="196">
        <v>0</v>
      </c>
      <c r="DB129" s="196">
        <v>0</v>
      </c>
      <c r="DC129" s="196">
        <v>1</v>
      </c>
      <c r="DD129" s="196">
        <v>1</v>
      </c>
      <c r="DE129" s="196">
        <v>0</v>
      </c>
      <c r="DF129" s="196">
        <v>0</v>
      </c>
      <c r="DG129" s="196">
        <v>0</v>
      </c>
      <c r="DH129" s="196">
        <v>1</v>
      </c>
      <c r="DI129" s="196">
        <v>0</v>
      </c>
      <c r="DJ129" s="196">
        <v>0</v>
      </c>
      <c r="DK129" s="196">
        <v>0</v>
      </c>
      <c r="DL129" s="196">
        <v>0</v>
      </c>
      <c r="DM129" s="196">
        <v>0</v>
      </c>
      <c r="DN129" s="196">
        <v>0</v>
      </c>
      <c r="DO129" s="196">
        <v>0</v>
      </c>
      <c r="DP129" s="196">
        <v>0</v>
      </c>
      <c r="DQ129" s="196">
        <v>0</v>
      </c>
      <c r="DR129" s="196">
        <v>0</v>
      </c>
      <c r="DS129" s="196">
        <v>1</v>
      </c>
      <c r="DT129" s="196">
        <v>0</v>
      </c>
      <c r="DU129" s="196">
        <v>4</v>
      </c>
      <c r="DV129" s="196">
        <v>7</v>
      </c>
      <c r="DW129" s="196">
        <v>78</v>
      </c>
      <c r="DX129" s="196">
        <v>99</v>
      </c>
      <c r="DY129" s="196">
        <v>177</v>
      </c>
      <c r="DZ129" s="196">
        <v>324</v>
      </c>
      <c r="EA129" s="196">
        <v>456</v>
      </c>
      <c r="EB129" s="196">
        <v>0</v>
      </c>
      <c r="EC129" s="196">
        <v>0</v>
      </c>
      <c r="ED129" s="196">
        <v>0</v>
      </c>
      <c r="EE129" s="196">
        <v>0</v>
      </c>
      <c r="EF129" s="196">
        <v>0</v>
      </c>
      <c r="EG129" s="196">
        <v>3</v>
      </c>
      <c r="EH129" s="196">
        <v>0</v>
      </c>
      <c r="EI129" s="196">
        <v>1</v>
      </c>
      <c r="EJ129" s="196">
        <v>0</v>
      </c>
      <c r="EK129" s="196">
        <v>0</v>
      </c>
      <c r="EL129" s="196">
        <v>0</v>
      </c>
      <c r="EM129" s="196">
        <v>1</v>
      </c>
      <c r="EN129" s="196">
        <v>0</v>
      </c>
      <c r="EO129" s="196">
        <v>0</v>
      </c>
      <c r="EP129" s="196">
        <v>0</v>
      </c>
      <c r="EQ129" s="196">
        <v>2</v>
      </c>
      <c r="ER129" s="196">
        <v>0</v>
      </c>
      <c r="ES129" s="196">
        <v>1</v>
      </c>
      <c r="ET129" s="196">
        <v>0</v>
      </c>
      <c r="EU129" s="196">
        <v>2</v>
      </c>
      <c r="EV129" s="196">
        <v>7</v>
      </c>
      <c r="EW129" s="196">
        <v>2</v>
      </c>
      <c r="EX129" s="196">
        <v>22</v>
      </c>
      <c r="EY129" s="196">
        <v>16</v>
      </c>
      <c r="EZ129" s="196">
        <v>355</v>
      </c>
      <c r="FA129" s="196">
        <v>491</v>
      </c>
      <c r="FB129" s="196">
        <v>846</v>
      </c>
      <c r="FC129" s="196">
        <v>25</v>
      </c>
      <c r="FD129" s="196">
        <v>26</v>
      </c>
      <c r="FE129" s="196">
        <v>10</v>
      </c>
      <c r="FF129" s="196">
        <v>16</v>
      </c>
      <c r="FG129" s="196">
        <v>5</v>
      </c>
      <c r="FH129" s="196">
        <v>6</v>
      </c>
      <c r="FI129" s="196">
        <v>18</v>
      </c>
      <c r="FJ129" s="196">
        <v>13</v>
      </c>
      <c r="FK129" s="196">
        <v>925</v>
      </c>
      <c r="FL129" s="196">
        <v>720</v>
      </c>
      <c r="FM129" s="196">
        <v>958</v>
      </c>
      <c r="FN129" s="196">
        <v>740</v>
      </c>
      <c r="FO129" s="196">
        <v>1698</v>
      </c>
      <c r="FP129" s="196">
        <v>5</v>
      </c>
      <c r="FQ129" s="196">
        <v>2</v>
      </c>
      <c r="FR129" s="196">
        <v>27</v>
      </c>
      <c r="FS129" s="196">
        <v>47</v>
      </c>
      <c r="FT129" s="196">
        <v>60</v>
      </c>
      <c r="FU129" s="196">
        <v>84</v>
      </c>
      <c r="FV129" s="196">
        <v>87</v>
      </c>
      <c r="FW129" s="196">
        <v>89</v>
      </c>
      <c r="FX129" s="196">
        <v>112</v>
      </c>
      <c r="FY129" s="196">
        <v>80</v>
      </c>
      <c r="FZ129" s="196">
        <v>74</v>
      </c>
      <c r="GA129" s="196">
        <v>17</v>
      </c>
      <c r="GB129" s="196">
        <v>365</v>
      </c>
      <c r="GC129" s="196">
        <v>319</v>
      </c>
      <c r="GD129" s="196">
        <v>684</v>
      </c>
      <c r="GE129" s="196">
        <v>305</v>
      </c>
      <c r="GF129" s="196">
        <v>281</v>
      </c>
      <c r="GG129" s="196">
        <v>557</v>
      </c>
      <c r="GH129" s="196">
        <v>519</v>
      </c>
      <c r="GI129" s="196">
        <v>438</v>
      </c>
      <c r="GJ129" s="196">
        <v>420</v>
      </c>
      <c r="GK129" s="196">
        <v>315</v>
      </c>
      <c r="GL129" s="196">
        <v>226</v>
      </c>
      <c r="GM129" s="196">
        <v>133</v>
      </c>
      <c r="GN129" s="196">
        <v>62</v>
      </c>
      <c r="GO129" s="196">
        <v>38</v>
      </c>
      <c r="GP129" s="196">
        <v>13</v>
      </c>
      <c r="GQ129" s="196">
        <v>1786</v>
      </c>
      <c r="GR129" s="196">
        <v>1521</v>
      </c>
      <c r="GS129" s="196">
        <v>3307</v>
      </c>
      <c r="GT129" s="196">
        <v>2</v>
      </c>
      <c r="GU129" s="196">
        <v>20</v>
      </c>
      <c r="GV129" s="196">
        <v>6</v>
      </c>
      <c r="GW129" s="196">
        <v>42</v>
      </c>
      <c r="GX129" s="196">
        <v>31</v>
      </c>
      <c r="GY129" s="196">
        <v>58</v>
      </c>
      <c r="GZ129" s="196">
        <v>32</v>
      </c>
      <c r="HA129" s="196">
        <v>33</v>
      </c>
      <c r="HB129" s="196">
        <v>15</v>
      </c>
      <c r="HC129" s="196">
        <v>13</v>
      </c>
      <c r="HD129" s="196">
        <v>2</v>
      </c>
      <c r="HE129" s="196">
        <v>0</v>
      </c>
      <c r="HF129" s="196">
        <v>166</v>
      </c>
      <c r="HG129" s="196">
        <v>88</v>
      </c>
      <c r="HH129" s="196">
        <v>254</v>
      </c>
      <c r="HI129" s="196">
        <v>34</v>
      </c>
      <c r="HJ129" s="196">
        <v>60</v>
      </c>
      <c r="HK129" s="196">
        <v>99</v>
      </c>
      <c r="HL129" s="196">
        <v>156</v>
      </c>
      <c r="HM129" s="196">
        <v>74</v>
      </c>
      <c r="HN129" s="196">
        <v>98</v>
      </c>
      <c r="HO129" s="196">
        <v>54</v>
      </c>
      <c r="HP129" s="196">
        <v>85</v>
      </c>
      <c r="HQ129" s="196">
        <v>28</v>
      </c>
      <c r="HR129" s="196">
        <v>30</v>
      </c>
      <c r="HS129" s="196">
        <v>10</v>
      </c>
      <c r="HT129" s="196">
        <v>10</v>
      </c>
      <c r="HU129" s="196">
        <v>439</v>
      </c>
      <c r="HV129" s="196">
        <v>299</v>
      </c>
      <c r="HW129" s="196">
        <v>738</v>
      </c>
      <c r="HX129" s="196">
        <v>177</v>
      </c>
      <c r="HY129" s="196">
        <v>273</v>
      </c>
      <c r="HZ129" s="196">
        <v>107</v>
      </c>
      <c r="IA129" s="196">
        <v>181</v>
      </c>
      <c r="IB129" s="196">
        <v>136</v>
      </c>
      <c r="IC129" s="196">
        <v>242</v>
      </c>
      <c r="ID129" s="196">
        <v>101</v>
      </c>
      <c r="IE129" s="196">
        <v>172</v>
      </c>
      <c r="IF129" s="196">
        <v>68</v>
      </c>
      <c r="IG129" s="196">
        <v>115</v>
      </c>
      <c r="IH129" s="196">
        <v>47</v>
      </c>
      <c r="II129" s="196">
        <v>105</v>
      </c>
      <c r="IJ129" s="196">
        <v>1088</v>
      </c>
      <c r="IK129" s="196">
        <v>636</v>
      </c>
      <c r="IL129" s="196">
        <v>1724</v>
      </c>
      <c r="IM129" s="196">
        <v>79</v>
      </c>
      <c r="IN129" s="196">
        <v>70</v>
      </c>
      <c r="IO129" s="196">
        <v>54</v>
      </c>
      <c r="IP129" s="196">
        <v>35</v>
      </c>
      <c r="IQ129" s="196">
        <v>5</v>
      </c>
      <c r="IR129" s="196">
        <v>2</v>
      </c>
      <c r="IS129" s="196">
        <v>9</v>
      </c>
      <c r="IT129" s="196">
        <v>9</v>
      </c>
      <c r="IU129" s="196">
        <v>219</v>
      </c>
      <c r="IV129" s="196">
        <v>188</v>
      </c>
      <c r="IW129" s="196">
        <v>312</v>
      </c>
      <c r="IX129" s="196">
        <v>258</v>
      </c>
      <c r="IY129" s="196">
        <v>570</v>
      </c>
      <c r="IZ129" s="196">
        <v>140</v>
      </c>
      <c r="JA129" s="196">
        <v>145</v>
      </c>
      <c r="JB129" s="196">
        <v>57</v>
      </c>
      <c r="JC129" s="196">
        <v>74</v>
      </c>
      <c r="JD129" s="196">
        <v>25</v>
      </c>
      <c r="JE129" s="196">
        <v>17</v>
      </c>
      <c r="JF129" s="196">
        <v>27</v>
      </c>
      <c r="JG129" s="196">
        <v>21</v>
      </c>
      <c r="JH129" s="196">
        <v>1433</v>
      </c>
      <c r="JI129" s="196">
        <v>1090</v>
      </c>
      <c r="JJ129" s="196">
        <v>1681</v>
      </c>
      <c r="JK129" s="196">
        <v>1347</v>
      </c>
      <c r="JL129" s="196">
        <v>3028</v>
      </c>
      <c r="JM129" s="196">
        <v>24</v>
      </c>
      <c r="JN129" s="196">
        <v>39</v>
      </c>
      <c r="JO129" s="196">
        <v>17</v>
      </c>
      <c r="JP129" s="196">
        <v>11</v>
      </c>
      <c r="JQ129" s="196">
        <v>3</v>
      </c>
      <c r="JR129" s="196">
        <v>1</v>
      </c>
      <c r="JS129" s="196">
        <v>3</v>
      </c>
      <c r="JT129" s="196">
        <v>8</v>
      </c>
      <c r="JU129" s="196">
        <v>42</v>
      </c>
      <c r="JV129" s="196">
        <v>105</v>
      </c>
      <c r="JW129" s="196">
        <v>83</v>
      </c>
      <c r="JX129" s="196">
        <v>156</v>
      </c>
      <c r="JY129" s="196">
        <v>239</v>
      </c>
      <c r="JZ129" s="196">
        <v>161</v>
      </c>
      <c r="KA129" s="196">
        <v>200</v>
      </c>
      <c r="KB129" s="196">
        <v>75</v>
      </c>
      <c r="KC129" s="196">
        <v>90</v>
      </c>
      <c r="KD129" s="196">
        <v>4</v>
      </c>
      <c r="KE129" s="196">
        <v>5</v>
      </c>
      <c r="KF129" s="196">
        <v>10</v>
      </c>
      <c r="KG129" s="196">
        <v>19</v>
      </c>
      <c r="KH129" s="196">
        <v>74</v>
      </c>
      <c r="KI129" s="196">
        <v>157</v>
      </c>
      <c r="KJ129" s="196">
        <v>289</v>
      </c>
      <c r="KK129" s="196">
        <v>424</v>
      </c>
      <c r="KL129" s="196">
        <v>713</v>
      </c>
      <c r="KM129" s="196">
        <v>0</v>
      </c>
      <c r="KN129" s="196">
        <v>0</v>
      </c>
      <c r="KO129" s="196">
        <v>0</v>
      </c>
      <c r="KP129" s="196">
        <v>0</v>
      </c>
      <c r="KQ129" s="196">
        <v>0</v>
      </c>
      <c r="KR129" s="196">
        <v>0</v>
      </c>
      <c r="KS129" s="196">
        <v>0</v>
      </c>
      <c r="KT129" s="196">
        <v>0</v>
      </c>
      <c r="KU129" s="196">
        <v>0</v>
      </c>
      <c r="KV129" s="196">
        <v>0</v>
      </c>
      <c r="KW129" s="196">
        <v>0</v>
      </c>
      <c r="KX129" s="196">
        <v>0</v>
      </c>
      <c r="KY129" s="196">
        <v>0</v>
      </c>
      <c r="KZ129" s="196">
        <v>41</v>
      </c>
      <c r="LA129" s="196">
        <v>17</v>
      </c>
      <c r="LB129" s="196">
        <v>7</v>
      </c>
      <c r="LC129" s="196">
        <v>317</v>
      </c>
      <c r="LD129" s="196">
        <v>382</v>
      </c>
    </row>
    <row r="130" spans="1:316">
      <c r="A130" s="1" t="s">
        <v>1</v>
      </c>
      <c r="B130" s="112">
        <v>12</v>
      </c>
      <c r="O130" s="196">
        <v>3</v>
      </c>
      <c r="P130" s="196">
        <v>9</v>
      </c>
      <c r="Q130" s="196">
        <v>0</v>
      </c>
      <c r="R130" s="196">
        <v>1</v>
      </c>
      <c r="S130" s="196">
        <v>8</v>
      </c>
      <c r="T130" s="196">
        <v>12</v>
      </c>
      <c r="U130" s="196">
        <v>1</v>
      </c>
      <c r="V130" s="196">
        <v>4</v>
      </c>
      <c r="W130" s="196">
        <v>9</v>
      </c>
      <c r="X130" s="196">
        <v>12</v>
      </c>
      <c r="Y130" s="196">
        <v>27</v>
      </c>
      <c r="Z130" s="196">
        <v>47</v>
      </c>
      <c r="AA130" s="196">
        <v>48</v>
      </c>
      <c r="AB130" s="196">
        <v>84</v>
      </c>
      <c r="AC130" s="196">
        <v>133</v>
      </c>
      <c r="AD130" s="196">
        <v>248</v>
      </c>
      <c r="AE130" s="196">
        <v>245</v>
      </c>
      <c r="AF130" s="196">
        <v>3</v>
      </c>
      <c r="AG130" s="196">
        <v>9</v>
      </c>
      <c r="AH130" s="196">
        <v>121</v>
      </c>
      <c r="AI130" s="196">
        <v>87</v>
      </c>
      <c r="AJ130" s="196">
        <v>372</v>
      </c>
      <c r="AK130" s="196">
        <v>341</v>
      </c>
      <c r="AL130" s="196">
        <v>713</v>
      </c>
      <c r="AM130" s="196">
        <v>134</v>
      </c>
      <c r="AN130" s="196">
        <v>246</v>
      </c>
      <c r="AO130" s="196">
        <v>380</v>
      </c>
      <c r="AP130" s="196">
        <v>3756</v>
      </c>
      <c r="AQ130" s="196">
        <v>25</v>
      </c>
      <c r="AR130" s="196">
        <v>38</v>
      </c>
      <c r="AS130" s="196">
        <v>0</v>
      </c>
      <c r="AT130" s="196">
        <v>0</v>
      </c>
      <c r="AU130" s="196">
        <v>0</v>
      </c>
      <c r="AV130" s="196">
        <v>0</v>
      </c>
      <c r="AW130" s="196">
        <v>0</v>
      </c>
      <c r="AX130" s="196">
        <v>0</v>
      </c>
      <c r="AY130" s="196">
        <v>0</v>
      </c>
      <c r="AZ130" s="196">
        <v>0</v>
      </c>
      <c r="BA130" s="196">
        <v>0</v>
      </c>
      <c r="BB130" s="196">
        <v>0</v>
      </c>
      <c r="BC130" s="196">
        <v>0</v>
      </c>
      <c r="BD130" s="196">
        <v>0</v>
      </c>
      <c r="BE130" s="196">
        <v>0</v>
      </c>
      <c r="BF130" s="196">
        <v>0</v>
      </c>
      <c r="BG130" s="196">
        <v>0</v>
      </c>
      <c r="BH130" s="196">
        <v>0</v>
      </c>
      <c r="BI130" s="196">
        <v>0</v>
      </c>
      <c r="BJ130" s="196">
        <v>0</v>
      </c>
      <c r="BK130" s="196">
        <v>0</v>
      </c>
      <c r="BL130" s="196">
        <v>0</v>
      </c>
      <c r="BM130" s="196">
        <v>0</v>
      </c>
      <c r="BN130" s="196">
        <v>0</v>
      </c>
      <c r="BO130" s="196">
        <v>6</v>
      </c>
      <c r="BP130" s="196">
        <v>9</v>
      </c>
      <c r="BQ130" s="196">
        <v>26</v>
      </c>
      <c r="BR130" s="196">
        <v>39</v>
      </c>
      <c r="BS130" s="196">
        <v>65</v>
      </c>
      <c r="BT130" s="196">
        <v>96</v>
      </c>
      <c r="BU130" s="196">
        <v>112</v>
      </c>
      <c r="BV130" s="196">
        <v>1</v>
      </c>
      <c r="BW130" s="196">
        <v>0</v>
      </c>
      <c r="BX130" s="196">
        <v>0</v>
      </c>
      <c r="BY130" s="196">
        <v>0</v>
      </c>
      <c r="BZ130" s="196">
        <v>0</v>
      </c>
      <c r="CA130" s="196">
        <v>1</v>
      </c>
      <c r="CB130" s="196">
        <v>0</v>
      </c>
      <c r="CC130" s="196">
        <v>0</v>
      </c>
      <c r="CD130" s="196">
        <v>0</v>
      </c>
      <c r="CE130" s="196">
        <v>0</v>
      </c>
      <c r="CF130" s="196">
        <v>0</v>
      </c>
      <c r="CG130" s="196">
        <v>0</v>
      </c>
      <c r="CH130" s="196">
        <v>0</v>
      </c>
      <c r="CI130" s="196">
        <v>0</v>
      </c>
      <c r="CJ130" s="196">
        <v>1</v>
      </c>
      <c r="CK130" s="196">
        <v>0</v>
      </c>
      <c r="CL130" s="196">
        <v>0</v>
      </c>
      <c r="CM130" s="196">
        <v>0</v>
      </c>
      <c r="CN130" s="196">
        <v>1</v>
      </c>
      <c r="CO130" s="196">
        <v>1</v>
      </c>
      <c r="CP130" s="196">
        <v>1</v>
      </c>
      <c r="CQ130" s="196">
        <v>0</v>
      </c>
      <c r="CR130" s="196">
        <v>46</v>
      </c>
      <c r="CS130" s="196">
        <v>35</v>
      </c>
      <c r="CT130" s="196">
        <v>119</v>
      </c>
      <c r="CU130" s="196">
        <v>127</v>
      </c>
      <c r="CV130" s="196">
        <v>246</v>
      </c>
      <c r="CW130" s="196">
        <v>7</v>
      </c>
      <c r="CX130" s="196">
        <v>15</v>
      </c>
      <c r="CY130" s="196">
        <v>0</v>
      </c>
      <c r="CZ130" s="196">
        <v>0</v>
      </c>
      <c r="DA130" s="196">
        <v>0</v>
      </c>
      <c r="DB130" s="196">
        <v>0</v>
      </c>
      <c r="DC130" s="196">
        <v>0</v>
      </c>
      <c r="DD130" s="196">
        <v>0</v>
      </c>
      <c r="DE130" s="196">
        <v>0</v>
      </c>
      <c r="DF130" s="196">
        <v>0</v>
      </c>
      <c r="DG130" s="196">
        <v>0</v>
      </c>
      <c r="DH130" s="196">
        <v>0</v>
      </c>
      <c r="DI130" s="196">
        <v>0</v>
      </c>
      <c r="DJ130" s="196">
        <v>0</v>
      </c>
      <c r="DK130" s="196">
        <v>0</v>
      </c>
      <c r="DL130" s="196">
        <v>0</v>
      </c>
      <c r="DM130" s="196">
        <v>0</v>
      </c>
      <c r="DN130" s="196">
        <v>0</v>
      </c>
      <c r="DO130" s="196">
        <v>0</v>
      </c>
      <c r="DP130" s="196">
        <v>0</v>
      </c>
      <c r="DQ130" s="196">
        <v>0</v>
      </c>
      <c r="DR130" s="196">
        <v>0</v>
      </c>
      <c r="DS130" s="196">
        <v>0</v>
      </c>
      <c r="DT130" s="196">
        <v>0</v>
      </c>
      <c r="DU130" s="196">
        <v>2</v>
      </c>
      <c r="DV130" s="196">
        <v>1</v>
      </c>
      <c r="DW130" s="196">
        <v>9</v>
      </c>
      <c r="DX130" s="196">
        <v>14</v>
      </c>
      <c r="DY130" s="196">
        <v>23</v>
      </c>
      <c r="DZ130" s="196">
        <v>47</v>
      </c>
      <c r="EA130" s="196">
        <v>65</v>
      </c>
      <c r="EB130" s="196">
        <v>0</v>
      </c>
      <c r="EC130" s="196">
        <v>0</v>
      </c>
      <c r="ED130" s="196">
        <v>0</v>
      </c>
      <c r="EE130" s="196">
        <v>0</v>
      </c>
      <c r="EF130" s="196">
        <v>0</v>
      </c>
      <c r="EG130" s="196">
        <v>1</v>
      </c>
      <c r="EH130" s="196">
        <v>0</v>
      </c>
      <c r="EI130" s="196">
        <v>0</v>
      </c>
      <c r="EJ130" s="196">
        <v>0</v>
      </c>
      <c r="EK130" s="196">
        <v>0</v>
      </c>
      <c r="EL130" s="196">
        <v>0</v>
      </c>
      <c r="EM130" s="196">
        <v>0</v>
      </c>
      <c r="EN130" s="196">
        <v>0</v>
      </c>
      <c r="EO130" s="196">
        <v>0</v>
      </c>
      <c r="EP130" s="196">
        <v>0</v>
      </c>
      <c r="EQ130" s="196">
        <v>0</v>
      </c>
      <c r="ER130" s="196">
        <v>0</v>
      </c>
      <c r="ES130" s="196">
        <v>0</v>
      </c>
      <c r="ET130" s="196">
        <v>0</v>
      </c>
      <c r="EU130" s="196">
        <v>0</v>
      </c>
      <c r="EV130" s="196">
        <v>0</v>
      </c>
      <c r="EW130" s="196">
        <v>0</v>
      </c>
      <c r="EX130" s="196">
        <v>5</v>
      </c>
      <c r="EY130" s="196">
        <v>2</v>
      </c>
      <c r="EZ130" s="196">
        <v>52</v>
      </c>
      <c r="FA130" s="196">
        <v>68</v>
      </c>
      <c r="FB130" s="196">
        <v>120</v>
      </c>
      <c r="FC130" s="196">
        <v>1</v>
      </c>
      <c r="FD130" s="196">
        <v>1</v>
      </c>
      <c r="FE130" s="196">
        <v>2</v>
      </c>
      <c r="FF130" s="196">
        <v>6</v>
      </c>
      <c r="FG130" s="196">
        <v>0</v>
      </c>
      <c r="FH130" s="196">
        <v>0</v>
      </c>
      <c r="FI130" s="196">
        <v>2</v>
      </c>
      <c r="FJ130" s="196">
        <v>3</v>
      </c>
      <c r="FK130" s="196">
        <v>36</v>
      </c>
      <c r="FL130" s="196">
        <v>26</v>
      </c>
      <c r="FM130" s="196">
        <v>37</v>
      </c>
      <c r="FN130" s="196">
        <v>33</v>
      </c>
      <c r="FO130" s="196">
        <v>70</v>
      </c>
      <c r="FP130" s="196">
        <v>0</v>
      </c>
      <c r="FQ130" s="196">
        <v>1</v>
      </c>
      <c r="FR130" s="196">
        <v>1</v>
      </c>
      <c r="FS130" s="196">
        <v>5</v>
      </c>
      <c r="FT130" s="196">
        <v>4</v>
      </c>
      <c r="FU130" s="196">
        <v>15</v>
      </c>
      <c r="FV130" s="196">
        <v>10</v>
      </c>
      <c r="FW130" s="196">
        <v>20</v>
      </c>
      <c r="FX130" s="196">
        <v>13</v>
      </c>
      <c r="FY130" s="196">
        <v>6</v>
      </c>
      <c r="FZ130" s="196">
        <v>3</v>
      </c>
      <c r="GA130" s="196">
        <v>0</v>
      </c>
      <c r="GB130" s="196">
        <v>31</v>
      </c>
      <c r="GC130" s="196">
        <v>47</v>
      </c>
      <c r="GD130" s="196">
        <v>78</v>
      </c>
      <c r="GE130" s="196">
        <v>11</v>
      </c>
      <c r="GF130" s="196">
        <v>17</v>
      </c>
      <c r="GG130" s="196">
        <v>47</v>
      </c>
      <c r="GH130" s="196">
        <v>53</v>
      </c>
      <c r="GI130" s="196">
        <v>45</v>
      </c>
      <c r="GJ130" s="196">
        <v>44</v>
      </c>
      <c r="GK130" s="196">
        <v>27</v>
      </c>
      <c r="GL130" s="196">
        <v>21</v>
      </c>
      <c r="GM130" s="196">
        <v>11</v>
      </c>
      <c r="GN130" s="196">
        <v>3</v>
      </c>
      <c r="GO130" s="196">
        <v>0</v>
      </c>
      <c r="GP130" s="196">
        <v>0</v>
      </c>
      <c r="GQ130" s="196">
        <v>141</v>
      </c>
      <c r="GR130" s="196">
        <v>138</v>
      </c>
      <c r="GS130" s="196">
        <v>279</v>
      </c>
      <c r="GT130" s="196">
        <v>0</v>
      </c>
      <c r="GU130" s="196">
        <v>0</v>
      </c>
      <c r="GV130" s="196">
        <v>0</v>
      </c>
      <c r="GW130" s="196">
        <v>4</v>
      </c>
      <c r="GX130" s="196">
        <v>5</v>
      </c>
      <c r="GY130" s="196">
        <v>4</v>
      </c>
      <c r="GZ130" s="196">
        <v>2</v>
      </c>
      <c r="HA130" s="196">
        <v>5</v>
      </c>
      <c r="HB130" s="196">
        <v>1</v>
      </c>
      <c r="HC130" s="196">
        <v>1</v>
      </c>
      <c r="HD130" s="196">
        <v>0</v>
      </c>
      <c r="HE130" s="196">
        <v>0</v>
      </c>
      <c r="HF130" s="196">
        <v>14</v>
      </c>
      <c r="HG130" s="196">
        <v>8</v>
      </c>
      <c r="HH130" s="196">
        <v>22</v>
      </c>
      <c r="HI130" s="196">
        <v>8</v>
      </c>
      <c r="HJ130" s="196">
        <v>15</v>
      </c>
      <c r="HK130" s="196">
        <v>20</v>
      </c>
      <c r="HL130" s="196">
        <v>20</v>
      </c>
      <c r="HM130" s="196">
        <v>10</v>
      </c>
      <c r="HN130" s="196">
        <v>10</v>
      </c>
      <c r="HO130" s="196">
        <v>5</v>
      </c>
      <c r="HP130" s="196">
        <v>9</v>
      </c>
      <c r="HQ130" s="196">
        <v>2</v>
      </c>
      <c r="HR130" s="196">
        <v>2</v>
      </c>
      <c r="HS130" s="196">
        <v>1</v>
      </c>
      <c r="HT130" s="196">
        <v>3</v>
      </c>
      <c r="HU130" s="196">
        <v>59</v>
      </c>
      <c r="HV130" s="196">
        <v>46</v>
      </c>
      <c r="HW130" s="196">
        <v>105</v>
      </c>
      <c r="HX130" s="196">
        <v>45</v>
      </c>
      <c r="HY130" s="196">
        <v>42</v>
      </c>
      <c r="HZ130" s="196">
        <v>4</v>
      </c>
      <c r="IA130" s="196">
        <v>15</v>
      </c>
      <c r="IB130" s="196">
        <v>7</v>
      </c>
      <c r="IC130" s="196">
        <v>38</v>
      </c>
      <c r="ID130" s="196">
        <v>6</v>
      </c>
      <c r="IE130" s="196">
        <v>14</v>
      </c>
      <c r="IF130" s="196">
        <v>3</v>
      </c>
      <c r="IG130" s="196">
        <v>17</v>
      </c>
      <c r="IH130" s="196">
        <v>10</v>
      </c>
      <c r="II130" s="196">
        <v>22</v>
      </c>
      <c r="IJ130" s="196">
        <v>148</v>
      </c>
      <c r="IK130" s="196">
        <v>75</v>
      </c>
      <c r="IL130" s="196">
        <v>223</v>
      </c>
      <c r="IM130" s="196">
        <v>5</v>
      </c>
      <c r="IN130" s="196">
        <v>7</v>
      </c>
      <c r="IO130" s="196">
        <v>3</v>
      </c>
      <c r="IP130" s="196">
        <v>4</v>
      </c>
      <c r="IQ130" s="196">
        <v>1</v>
      </c>
      <c r="IR130" s="196">
        <v>0</v>
      </c>
      <c r="IS130" s="196">
        <v>1</v>
      </c>
      <c r="IT130" s="196">
        <v>1</v>
      </c>
      <c r="IU130" s="196">
        <v>21</v>
      </c>
      <c r="IV130" s="196">
        <v>35</v>
      </c>
      <c r="IW130" s="196">
        <v>22</v>
      </c>
      <c r="IX130" s="196">
        <v>29</v>
      </c>
      <c r="IY130" s="196">
        <v>51</v>
      </c>
      <c r="IZ130" s="196">
        <v>13</v>
      </c>
      <c r="JA130" s="196">
        <v>23</v>
      </c>
      <c r="JB130" s="196">
        <v>9</v>
      </c>
      <c r="JC130" s="196">
        <v>13</v>
      </c>
      <c r="JD130" s="196">
        <v>0</v>
      </c>
      <c r="JE130" s="196">
        <v>0</v>
      </c>
      <c r="JF130" s="196">
        <v>3</v>
      </c>
      <c r="JG130" s="196">
        <v>8</v>
      </c>
      <c r="JH130" s="196">
        <v>100</v>
      </c>
      <c r="JI130" s="196">
        <v>81</v>
      </c>
      <c r="JJ130" s="196">
        <v>125</v>
      </c>
      <c r="JK130" s="196">
        <v>125</v>
      </c>
      <c r="JL130" s="196">
        <v>250</v>
      </c>
      <c r="JM130" s="196">
        <v>3</v>
      </c>
      <c r="JN130" s="196">
        <v>3</v>
      </c>
      <c r="JO130" s="196">
        <v>2</v>
      </c>
      <c r="JP130" s="196">
        <v>3</v>
      </c>
      <c r="JQ130" s="196">
        <v>1</v>
      </c>
      <c r="JR130" s="196">
        <v>0</v>
      </c>
      <c r="JS130" s="196">
        <v>0</v>
      </c>
      <c r="JT130" s="196">
        <v>2</v>
      </c>
      <c r="JU130" s="196">
        <v>3</v>
      </c>
      <c r="JV130" s="196">
        <v>7</v>
      </c>
      <c r="JW130" s="196">
        <v>9</v>
      </c>
      <c r="JX130" s="196">
        <v>13</v>
      </c>
      <c r="JY130" s="196">
        <v>22</v>
      </c>
      <c r="JZ130" s="196">
        <v>24</v>
      </c>
      <c r="KA130" s="196">
        <v>28</v>
      </c>
      <c r="KB130" s="196">
        <v>14</v>
      </c>
      <c r="KC130" s="196">
        <v>22</v>
      </c>
      <c r="KD130" s="196">
        <v>3</v>
      </c>
      <c r="KE130" s="196">
        <v>2</v>
      </c>
      <c r="KF130" s="196">
        <v>1</v>
      </c>
      <c r="KG130" s="196">
        <v>1</v>
      </c>
      <c r="KH130" s="196">
        <v>10</v>
      </c>
      <c r="KI130" s="196">
        <v>14</v>
      </c>
      <c r="KJ130" s="196">
        <v>49</v>
      </c>
      <c r="KK130" s="196">
        <v>61</v>
      </c>
      <c r="KL130" s="196">
        <v>110</v>
      </c>
      <c r="KM130" s="196">
        <v>0</v>
      </c>
      <c r="KN130" s="196">
        <v>0</v>
      </c>
      <c r="KO130" s="196">
        <v>0</v>
      </c>
      <c r="KP130" s="196">
        <v>0</v>
      </c>
      <c r="KQ130" s="196">
        <v>0</v>
      </c>
      <c r="KR130" s="196">
        <v>0</v>
      </c>
      <c r="KS130" s="196">
        <v>0</v>
      </c>
      <c r="KT130" s="196">
        <v>0</v>
      </c>
      <c r="KU130" s="196">
        <v>0</v>
      </c>
      <c r="KV130" s="196">
        <v>0</v>
      </c>
      <c r="KW130" s="196">
        <v>0</v>
      </c>
      <c r="KX130" s="196">
        <v>0</v>
      </c>
      <c r="KY130" s="196">
        <v>0</v>
      </c>
      <c r="KZ130" s="196">
        <v>5</v>
      </c>
      <c r="LA130" s="196">
        <v>2</v>
      </c>
      <c r="LB130" s="196">
        <v>2</v>
      </c>
      <c r="LC130" s="196">
        <v>29</v>
      </c>
      <c r="LD130" s="196">
        <v>38</v>
      </c>
    </row>
    <row r="131" spans="1:316">
      <c r="A131" s="1" t="s">
        <v>2</v>
      </c>
      <c r="B131" s="112">
        <v>12</v>
      </c>
      <c r="O131" s="196">
        <v>2</v>
      </c>
      <c r="P131" s="196">
        <v>2</v>
      </c>
      <c r="Q131" s="196">
        <v>6</v>
      </c>
      <c r="R131" s="196">
        <v>5</v>
      </c>
      <c r="S131" s="196">
        <v>7</v>
      </c>
      <c r="T131" s="196">
        <v>3</v>
      </c>
      <c r="U131" s="196">
        <v>1</v>
      </c>
      <c r="V131" s="196">
        <v>2</v>
      </c>
      <c r="W131" s="196">
        <v>11</v>
      </c>
      <c r="X131" s="196">
        <v>20</v>
      </c>
      <c r="Y131" s="196">
        <v>6</v>
      </c>
      <c r="Z131" s="196">
        <v>38</v>
      </c>
      <c r="AA131" s="196">
        <v>31</v>
      </c>
      <c r="AB131" s="196">
        <v>67</v>
      </c>
      <c r="AC131" s="196">
        <v>103</v>
      </c>
      <c r="AD131" s="196">
        <v>467</v>
      </c>
      <c r="AE131" s="196">
        <v>214</v>
      </c>
      <c r="AF131" s="196">
        <v>0</v>
      </c>
      <c r="AG131" s="196">
        <v>3</v>
      </c>
      <c r="AH131" s="196">
        <v>40</v>
      </c>
      <c r="AI131" s="196">
        <v>22</v>
      </c>
      <c r="AJ131" s="196">
        <v>507</v>
      </c>
      <c r="AK131" s="196">
        <v>239</v>
      </c>
      <c r="AL131" s="196">
        <v>746</v>
      </c>
      <c r="AM131" s="196">
        <v>91</v>
      </c>
      <c r="AN131" s="196">
        <v>111</v>
      </c>
      <c r="AO131" s="196">
        <v>202</v>
      </c>
      <c r="AP131" s="196">
        <v>5605.5</v>
      </c>
      <c r="AQ131" s="196">
        <v>55</v>
      </c>
      <c r="AR131" s="196">
        <v>34</v>
      </c>
      <c r="AS131" s="196">
        <v>0</v>
      </c>
      <c r="AT131" s="196">
        <v>0</v>
      </c>
      <c r="AU131" s="196">
        <v>0</v>
      </c>
      <c r="AV131" s="196">
        <v>0</v>
      </c>
      <c r="AW131" s="196">
        <v>0</v>
      </c>
      <c r="AX131" s="196">
        <v>0</v>
      </c>
      <c r="AY131" s="196">
        <v>0</v>
      </c>
      <c r="AZ131" s="196">
        <v>0</v>
      </c>
      <c r="BA131" s="196">
        <v>0</v>
      </c>
      <c r="BB131" s="196">
        <v>0</v>
      </c>
      <c r="BC131" s="196">
        <v>0</v>
      </c>
      <c r="BD131" s="196">
        <v>0</v>
      </c>
      <c r="BE131" s="196">
        <v>0</v>
      </c>
      <c r="BF131" s="196">
        <v>0</v>
      </c>
      <c r="BG131" s="196">
        <v>0</v>
      </c>
      <c r="BH131" s="196">
        <v>0</v>
      </c>
      <c r="BI131" s="196">
        <v>0</v>
      </c>
      <c r="BJ131" s="196">
        <v>0</v>
      </c>
      <c r="BK131" s="196">
        <v>0</v>
      </c>
      <c r="BL131" s="196">
        <v>0</v>
      </c>
      <c r="BM131" s="196">
        <v>1</v>
      </c>
      <c r="BN131" s="196">
        <v>0</v>
      </c>
      <c r="BO131" s="196">
        <v>0</v>
      </c>
      <c r="BP131" s="196">
        <v>0</v>
      </c>
      <c r="BQ131" s="196">
        <v>42</v>
      </c>
      <c r="BR131" s="196">
        <v>28</v>
      </c>
      <c r="BS131" s="196">
        <v>70</v>
      </c>
      <c r="BT131" s="196">
        <v>252</v>
      </c>
      <c r="BU131" s="196">
        <v>138</v>
      </c>
      <c r="BV131" s="196">
        <v>0</v>
      </c>
      <c r="BW131" s="196">
        <v>0</v>
      </c>
      <c r="BX131" s="196">
        <v>0</v>
      </c>
      <c r="BY131" s="196">
        <v>0</v>
      </c>
      <c r="BZ131" s="196">
        <v>0</v>
      </c>
      <c r="CA131" s="196">
        <v>0</v>
      </c>
      <c r="CB131" s="196">
        <v>0</v>
      </c>
      <c r="CC131" s="196">
        <v>0</v>
      </c>
      <c r="CD131" s="196">
        <v>0</v>
      </c>
      <c r="CE131" s="196">
        <v>0</v>
      </c>
      <c r="CF131" s="196">
        <v>0</v>
      </c>
      <c r="CG131" s="196">
        <v>0</v>
      </c>
      <c r="CH131" s="196">
        <v>0</v>
      </c>
      <c r="CI131" s="196">
        <v>0</v>
      </c>
      <c r="CJ131" s="196">
        <v>0</v>
      </c>
      <c r="CK131" s="196">
        <v>0</v>
      </c>
      <c r="CL131" s="196">
        <v>0</v>
      </c>
      <c r="CM131" s="196">
        <v>0</v>
      </c>
      <c r="CN131" s="196">
        <v>0</v>
      </c>
      <c r="CO131" s="196">
        <v>0</v>
      </c>
      <c r="CP131" s="196">
        <v>2</v>
      </c>
      <c r="CQ131" s="196">
        <v>2</v>
      </c>
      <c r="CR131" s="196">
        <v>0</v>
      </c>
      <c r="CS131" s="196">
        <v>0</v>
      </c>
      <c r="CT131" s="196">
        <v>254</v>
      </c>
      <c r="CU131" s="196">
        <v>140</v>
      </c>
      <c r="CV131" s="196">
        <v>394</v>
      </c>
      <c r="CW131" s="196">
        <v>7</v>
      </c>
      <c r="CX131" s="196">
        <v>5</v>
      </c>
      <c r="CY131" s="196">
        <v>0</v>
      </c>
      <c r="CZ131" s="196">
        <v>0</v>
      </c>
      <c r="DA131" s="196">
        <v>0</v>
      </c>
      <c r="DB131" s="196">
        <v>0</v>
      </c>
      <c r="DC131" s="196">
        <v>0</v>
      </c>
      <c r="DD131" s="196">
        <v>0</v>
      </c>
      <c r="DE131" s="196">
        <v>0</v>
      </c>
      <c r="DF131" s="196">
        <v>0</v>
      </c>
      <c r="DG131" s="196">
        <v>0</v>
      </c>
      <c r="DH131" s="196">
        <v>0</v>
      </c>
      <c r="DI131" s="196">
        <v>0</v>
      </c>
      <c r="DJ131" s="196">
        <v>0</v>
      </c>
      <c r="DK131" s="196">
        <v>0</v>
      </c>
      <c r="DL131" s="196">
        <v>0</v>
      </c>
      <c r="DM131" s="196">
        <v>0</v>
      </c>
      <c r="DN131" s="196">
        <v>0</v>
      </c>
      <c r="DO131" s="196">
        <v>0</v>
      </c>
      <c r="DP131" s="196">
        <v>0</v>
      </c>
      <c r="DQ131" s="196">
        <v>0</v>
      </c>
      <c r="DR131" s="196">
        <v>0</v>
      </c>
      <c r="DS131" s="196">
        <v>1</v>
      </c>
      <c r="DT131" s="196">
        <v>0</v>
      </c>
      <c r="DU131" s="196">
        <v>0</v>
      </c>
      <c r="DV131" s="196">
        <v>0</v>
      </c>
      <c r="DW131" s="196">
        <v>7</v>
      </c>
      <c r="DX131" s="196">
        <v>4</v>
      </c>
      <c r="DY131" s="196">
        <v>11</v>
      </c>
      <c r="DZ131" s="196">
        <v>39</v>
      </c>
      <c r="EA131" s="196">
        <v>61</v>
      </c>
      <c r="EB131" s="196">
        <v>0</v>
      </c>
      <c r="EC131" s="196">
        <v>0</v>
      </c>
      <c r="ED131" s="196">
        <v>0</v>
      </c>
      <c r="EE131" s="196">
        <v>0</v>
      </c>
      <c r="EF131" s="196">
        <v>0</v>
      </c>
      <c r="EG131" s="196">
        <v>0</v>
      </c>
      <c r="EH131" s="196">
        <v>0</v>
      </c>
      <c r="EI131" s="196">
        <v>0</v>
      </c>
      <c r="EJ131" s="196">
        <v>0</v>
      </c>
      <c r="EK131" s="196">
        <v>0</v>
      </c>
      <c r="EL131" s="196">
        <v>0</v>
      </c>
      <c r="EM131" s="196">
        <v>0</v>
      </c>
      <c r="EN131" s="196">
        <v>0</v>
      </c>
      <c r="EO131" s="196">
        <v>0</v>
      </c>
      <c r="EP131" s="196">
        <v>0</v>
      </c>
      <c r="EQ131" s="196">
        <v>0</v>
      </c>
      <c r="ER131" s="196">
        <v>0</v>
      </c>
      <c r="ES131" s="196">
        <v>0</v>
      </c>
      <c r="ET131" s="196">
        <v>0</v>
      </c>
      <c r="EU131" s="196">
        <v>0</v>
      </c>
      <c r="EV131" s="196">
        <v>0</v>
      </c>
      <c r="EW131" s="196">
        <v>1</v>
      </c>
      <c r="EX131" s="196">
        <v>0</v>
      </c>
      <c r="EY131" s="196">
        <v>1</v>
      </c>
      <c r="EZ131" s="196">
        <v>39</v>
      </c>
      <c r="FA131" s="196">
        <v>63</v>
      </c>
      <c r="FB131" s="196">
        <v>102</v>
      </c>
      <c r="FC131" s="196">
        <v>6</v>
      </c>
      <c r="FD131" s="196">
        <v>2</v>
      </c>
      <c r="FE131" s="196">
        <v>1</v>
      </c>
      <c r="FF131" s="196">
        <v>0</v>
      </c>
      <c r="FG131" s="196">
        <v>0</v>
      </c>
      <c r="FH131" s="196">
        <v>0</v>
      </c>
      <c r="FI131" s="196">
        <v>4</v>
      </c>
      <c r="FJ131" s="196">
        <v>0</v>
      </c>
      <c r="FK131" s="196">
        <v>222</v>
      </c>
      <c r="FL131" s="196">
        <v>128</v>
      </c>
      <c r="FM131" s="196">
        <v>222</v>
      </c>
      <c r="FN131" s="196">
        <v>99</v>
      </c>
      <c r="FO131" s="196">
        <v>321</v>
      </c>
      <c r="FP131" s="196">
        <v>3</v>
      </c>
      <c r="FQ131" s="196">
        <v>0</v>
      </c>
      <c r="FR131" s="196">
        <v>2</v>
      </c>
      <c r="FS131" s="196">
        <v>6</v>
      </c>
      <c r="FT131" s="196">
        <v>5</v>
      </c>
      <c r="FU131" s="196">
        <v>10</v>
      </c>
      <c r="FV131" s="196">
        <v>8</v>
      </c>
      <c r="FW131" s="196">
        <v>11</v>
      </c>
      <c r="FX131" s="196">
        <v>22</v>
      </c>
      <c r="FY131" s="196">
        <v>9</v>
      </c>
      <c r="FZ131" s="196">
        <v>20</v>
      </c>
      <c r="GA131" s="196">
        <v>4</v>
      </c>
      <c r="GB131" s="196">
        <v>60</v>
      </c>
      <c r="GC131" s="196">
        <v>40</v>
      </c>
      <c r="GD131" s="196">
        <v>100</v>
      </c>
      <c r="GE131" s="196">
        <v>80</v>
      </c>
      <c r="GF131" s="196">
        <v>60</v>
      </c>
      <c r="GG131" s="196">
        <v>90</v>
      </c>
      <c r="GH131" s="196">
        <v>48</v>
      </c>
      <c r="GI131" s="196">
        <v>107</v>
      </c>
      <c r="GJ131" s="196">
        <v>50</v>
      </c>
      <c r="GK131" s="196">
        <v>91</v>
      </c>
      <c r="GL131" s="196">
        <v>40</v>
      </c>
      <c r="GM131" s="196">
        <v>68</v>
      </c>
      <c r="GN131" s="196">
        <v>17</v>
      </c>
      <c r="GO131" s="196">
        <v>31</v>
      </c>
      <c r="GP131" s="196">
        <v>6</v>
      </c>
      <c r="GQ131" s="196">
        <v>467</v>
      </c>
      <c r="GR131" s="196">
        <v>221</v>
      </c>
      <c r="GS131" s="196">
        <v>688</v>
      </c>
      <c r="GT131" s="196">
        <v>0</v>
      </c>
      <c r="GU131" s="196">
        <v>0</v>
      </c>
      <c r="GV131" s="196">
        <v>0</v>
      </c>
      <c r="GW131" s="196">
        <v>1</v>
      </c>
      <c r="GX131" s="196">
        <v>3</v>
      </c>
      <c r="GY131" s="196">
        <v>1</v>
      </c>
      <c r="GZ131" s="196">
        <v>2</v>
      </c>
      <c r="HA131" s="196">
        <v>1</v>
      </c>
      <c r="HB131" s="196">
        <v>1</v>
      </c>
      <c r="HC131" s="196">
        <v>4</v>
      </c>
      <c r="HD131" s="196">
        <v>1</v>
      </c>
      <c r="HE131" s="196">
        <v>0</v>
      </c>
      <c r="HF131" s="196">
        <v>7</v>
      </c>
      <c r="HG131" s="196">
        <v>7</v>
      </c>
      <c r="HH131" s="196">
        <v>14</v>
      </c>
      <c r="HI131" s="196">
        <v>5</v>
      </c>
      <c r="HJ131" s="196">
        <v>8</v>
      </c>
      <c r="HK131" s="196">
        <v>18</v>
      </c>
      <c r="HL131" s="196">
        <v>39</v>
      </c>
      <c r="HM131" s="196">
        <v>8</v>
      </c>
      <c r="HN131" s="196">
        <v>17</v>
      </c>
      <c r="HO131" s="196">
        <v>10</v>
      </c>
      <c r="HP131" s="196">
        <v>10</v>
      </c>
      <c r="HQ131" s="196">
        <v>5</v>
      </c>
      <c r="HR131" s="196">
        <v>5</v>
      </c>
      <c r="HS131" s="196">
        <v>5</v>
      </c>
      <c r="HT131" s="196">
        <v>2</v>
      </c>
      <c r="HU131" s="196">
        <v>81</v>
      </c>
      <c r="HV131" s="196">
        <v>51</v>
      </c>
      <c r="HW131" s="196">
        <v>132</v>
      </c>
      <c r="HX131" s="196">
        <v>3</v>
      </c>
      <c r="HY131" s="196">
        <v>7</v>
      </c>
      <c r="HZ131" s="196">
        <v>5</v>
      </c>
      <c r="IA131" s="196">
        <v>9</v>
      </c>
      <c r="IB131" s="196">
        <v>5</v>
      </c>
      <c r="IC131" s="196">
        <v>9</v>
      </c>
      <c r="ID131" s="196">
        <v>3</v>
      </c>
      <c r="IE131" s="196">
        <v>3</v>
      </c>
      <c r="IF131" s="196">
        <v>3</v>
      </c>
      <c r="IG131" s="196">
        <v>1</v>
      </c>
      <c r="IH131" s="196">
        <v>3</v>
      </c>
      <c r="II131" s="196">
        <v>8</v>
      </c>
      <c r="IJ131" s="196">
        <v>37</v>
      </c>
      <c r="IK131" s="196">
        <v>22</v>
      </c>
      <c r="IL131" s="196">
        <v>59</v>
      </c>
      <c r="IM131" s="196">
        <v>12</v>
      </c>
      <c r="IN131" s="196">
        <v>13</v>
      </c>
      <c r="IO131" s="196">
        <v>14</v>
      </c>
      <c r="IP131" s="196">
        <v>8</v>
      </c>
      <c r="IQ131" s="196">
        <v>0</v>
      </c>
      <c r="IR131" s="196">
        <v>0</v>
      </c>
      <c r="IS131" s="196">
        <v>2</v>
      </c>
      <c r="IT131" s="196">
        <v>2</v>
      </c>
      <c r="IU131" s="196">
        <v>28</v>
      </c>
      <c r="IV131" s="196">
        <v>11</v>
      </c>
      <c r="IW131" s="196">
        <v>45</v>
      </c>
      <c r="IX131" s="196">
        <v>32</v>
      </c>
      <c r="IY131" s="196">
        <v>77</v>
      </c>
      <c r="IZ131" s="196">
        <v>22</v>
      </c>
      <c r="JA131" s="196">
        <v>29</v>
      </c>
      <c r="JB131" s="196">
        <v>3</v>
      </c>
      <c r="JC131" s="196">
        <v>2</v>
      </c>
      <c r="JD131" s="196">
        <v>0</v>
      </c>
      <c r="JE131" s="196">
        <v>1</v>
      </c>
      <c r="JF131" s="196">
        <v>5</v>
      </c>
      <c r="JG131" s="196">
        <v>1</v>
      </c>
      <c r="JH131" s="196">
        <v>433</v>
      </c>
      <c r="JI131" s="196">
        <v>186</v>
      </c>
      <c r="JJ131" s="196">
        <v>463</v>
      </c>
      <c r="JK131" s="196">
        <v>219</v>
      </c>
      <c r="JL131" s="196">
        <v>682</v>
      </c>
      <c r="JM131" s="196">
        <v>2</v>
      </c>
      <c r="JN131" s="196">
        <v>1</v>
      </c>
      <c r="JO131" s="196">
        <v>2</v>
      </c>
      <c r="JP131" s="196">
        <v>0</v>
      </c>
      <c r="JQ131" s="196">
        <v>0</v>
      </c>
      <c r="JR131" s="196">
        <v>0</v>
      </c>
      <c r="JS131" s="196">
        <v>1</v>
      </c>
      <c r="JT131" s="196">
        <v>0</v>
      </c>
      <c r="JU131" s="196">
        <v>3</v>
      </c>
      <c r="JV131" s="196">
        <v>5</v>
      </c>
      <c r="JW131" s="196">
        <v>9</v>
      </c>
      <c r="JX131" s="196">
        <v>8</v>
      </c>
      <c r="JY131" s="196">
        <v>17</v>
      </c>
      <c r="JZ131" s="196">
        <v>16</v>
      </c>
      <c r="KA131" s="196">
        <v>26</v>
      </c>
      <c r="KB131" s="196">
        <v>27</v>
      </c>
      <c r="KC131" s="196">
        <v>7</v>
      </c>
      <c r="KD131" s="196">
        <v>0</v>
      </c>
      <c r="KE131" s="196">
        <v>0</v>
      </c>
      <c r="KF131" s="196">
        <v>0</v>
      </c>
      <c r="KG131" s="196">
        <v>2</v>
      </c>
      <c r="KH131" s="196">
        <v>5</v>
      </c>
      <c r="KI131" s="196">
        <v>37</v>
      </c>
      <c r="KJ131" s="196">
        <v>25</v>
      </c>
      <c r="KK131" s="196">
        <v>43</v>
      </c>
      <c r="KL131" s="196">
        <v>68</v>
      </c>
      <c r="KM131" s="196">
        <v>0</v>
      </c>
      <c r="KN131" s="196">
        <v>0</v>
      </c>
      <c r="KO131" s="196">
        <v>0</v>
      </c>
      <c r="KP131" s="196">
        <v>0</v>
      </c>
      <c r="KQ131" s="196">
        <v>0</v>
      </c>
      <c r="KR131" s="196">
        <v>0</v>
      </c>
      <c r="KS131" s="196">
        <v>0</v>
      </c>
      <c r="KT131" s="196">
        <v>0</v>
      </c>
      <c r="KU131" s="196">
        <v>0</v>
      </c>
      <c r="KV131" s="196">
        <v>0</v>
      </c>
      <c r="KW131" s="196">
        <v>0</v>
      </c>
      <c r="KX131" s="196">
        <v>0</v>
      </c>
      <c r="KY131" s="196">
        <v>0</v>
      </c>
      <c r="KZ131" s="196">
        <v>3</v>
      </c>
      <c r="LA131" s="196">
        <v>1</v>
      </c>
      <c r="LB131" s="196">
        <v>0</v>
      </c>
      <c r="LC131" s="196">
        <v>16</v>
      </c>
      <c r="LD131" s="196">
        <v>20</v>
      </c>
    </row>
    <row r="132" spans="1:316">
      <c r="A132" s="1" t="s">
        <v>3</v>
      </c>
      <c r="B132" s="112">
        <v>19</v>
      </c>
      <c r="O132" s="196">
        <v>6</v>
      </c>
      <c r="P132" s="196">
        <v>3</v>
      </c>
      <c r="Q132" s="196">
        <v>2</v>
      </c>
      <c r="R132" s="196">
        <v>7</v>
      </c>
      <c r="S132" s="196">
        <v>4</v>
      </c>
      <c r="T132" s="196">
        <v>9</v>
      </c>
      <c r="U132" s="196">
        <v>6</v>
      </c>
      <c r="V132" s="196">
        <v>6</v>
      </c>
      <c r="W132" s="196">
        <v>4</v>
      </c>
      <c r="X132" s="196">
        <v>4</v>
      </c>
      <c r="Y132" s="196">
        <v>3</v>
      </c>
      <c r="Z132" s="196">
        <v>24</v>
      </c>
      <c r="AA132" s="196">
        <v>17</v>
      </c>
      <c r="AB132" s="196">
        <v>47</v>
      </c>
      <c r="AC132" s="196">
        <v>78</v>
      </c>
      <c r="AD132" s="196">
        <v>239</v>
      </c>
      <c r="AE132" s="196">
        <v>209</v>
      </c>
      <c r="AF132" s="196">
        <v>0</v>
      </c>
      <c r="AG132" s="196">
        <v>0</v>
      </c>
      <c r="AH132" s="196">
        <v>13</v>
      </c>
      <c r="AI132" s="196">
        <v>22</v>
      </c>
      <c r="AJ132" s="196">
        <v>252</v>
      </c>
      <c r="AK132" s="196">
        <v>231</v>
      </c>
      <c r="AL132" s="196">
        <v>483</v>
      </c>
      <c r="AM132" s="196">
        <v>233</v>
      </c>
      <c r="AN132" s="196">
        <v>240</v>
      </c>
      <c r="AO132" s="196">
        <v>473</v>
      </c>
      <c r="AP132" s="196">
        <v>11657</v>
      </c>
      <c r="AQ132" s="196">
        <v>66</v>
      </c>
      <c r="AR132" s="196">
        <v>67</v>
      </c>
      <c r="AS132" s="196">
        <v>0</v>
      </c>
      <c r="AT132" s="196">
        <v>0</v>
      </c>
      <c r="AU132" s="196">
        <v>0</v>
      </c>
      <c r="AV132" s="196">
        <v>1</v>
      </c>
      <c r="AW132" s="196">
        <v>1</v>
      </c>
      <c r="AX132" s="196">
        <v>0</v>
      </c>
      <c r="AY132" s="196">
        <v>0</v>
      </c>
      <c r="AZ132" s="196">
        <v>0</v>
      </c>
      <c r="BA132" s="196">
        <v>0</v>
      </c>
      <c r="BB132" s="196">
        <v>0</v>
      </c>
      <c r="BC132" s="196">
        <v>1</v>
      </c>
      <c r="BD132" s="196">
        <v>0</v>
      </c>
      <c r="BE132" s="196">
        <v>0</v>
      </c>
      <c r="BF132" s="196">
        <v>0</v>
      </c>
      <c r="BG132" s="196">
        <v>0</v>
      </c>
      <c r="BH132" s="196">
        <v>0</v>
      </c>
      <c r="BI132" s="196">
        <v>0</v>
      </c>
      <c r="BJ132" s="196">
        <v>0</v>
      </c>
      <c r="BK132" s="196">
        <v>0</v>
      </c>
      <c r="BL132" s="196">
        <v>0</v>
      </c>
      <c r="BM132" s="196">
        <v>0</v>
      </c>
      <c r="BN132" s="196">
        <v>0</v>
      </c>
      <c r="BO132" s="196">
        <v>0</v>
      </c>
      <c r="BP132" s="196">
        <v>0</v>
      </c>
      <c r="BQ132" s="196">
        <v>46</v>
      </c>
      <c r="BR132" s="196">
        <v>51</v>
      </c>
      <c r="BS132" s="196">
        <v>97</v>
      </c>
      <c r="BT132" s="196">
        <v>213</v>
      </c>
      <c r="BU132" s="196">
        <v>158</v>
      </c>
      <c r="BV132" s="196">
        <v>0</v>
      </c>
      <c r="BW132" s="196">
        <v>0</v>
      </c>
      <c r="BX132" s="196">
        <v>0</v>
      </c>
      <c r="BY132" s="196">
        <v>0</v>
      </c>
      <c r="BZ132" s="196">
        <v>0</v>
      </c>
      <c r="CA132" s="196">
        <v>0</v>
      </c>
      <c r="CB132" s="196">
        <v>0</v>
      </c>
      <c r="CC132" s="196">
        <v>0</v>
      </c>
      <c r="CD132" s="196">
        <v>0</v>
      </c>
      <c r="CE132" s="196">
        <v>0</v>
      </c>
      <c r="CF132" s="196">
        <v>0</v>
      </c>
      <c r="CG132" s="196">
        <v>0</v>
      </c>
      <c r="CH132" s="196">
        <v>0</v>
      </c>
      <c r="CI132" s="196">
        <v>0</v>
      </c>
      <c r="CJ132" s="196">
        <v>0</v>
      </c>
      <c r="CK132" s="196">
        <v>0</v>
      </c>
      <c r="CL132" s="196">
        <v>0</v>
      </c>
      <c r="CM132" s="196">
        <v>0</v>
      </c>
      <c r="CN132" s="196">
        <v>0</v>
      </c>
      <c r="CO132" s="196">
        <v>0</v>
      </c>
      <c r="CP132" s="196">
        <v>0</v>
      </c>
      <c r="CQ132" s="196">
        <v>0</v>
      </c>
      <c r="CR132" s="196">
        <v>0</v>
      </c>
      <c r="CS132" s="196">
        <v>0</v>
      </c>
      <c r="CT132" s="196">
        <v>210</v>
      </c>
      <c r="CU132" s="196">
        <v>156</v>
      </c>
      <c r="CV132" s="196">
        <v>366</v>
      </c>
      <c r="CW132" s="196">
        <v>7</v>
      </c>
      <c r="CX132" s="196">
        <v>15</v>
      </c>
      <c r="CY132" s="196">
        <v>0</v>
      </c>
      <c r="CZ132" s="196">
        <v>0</v>
      </c>
      <c r="DA132" s="196">
        <v>0</v>
      </c>
      <c r="DB132" s="196">
        <v>0</v>
      </c>
      <c r="DC132" s="196">
        <v>0</v>
      </c>
      <c r="DD132" s="196">
        <v>0</v>
      </c>
      <c r="DE132" s="196">
        <v>0</v>
      </c>
      <c r="DF132" s="196">
        <v>0</v>
      </c>
      <c r="DG132" s="196">
        <v>0</v>
      </c>
      <c r="DH132" s="196">
        <v>0</v>
      </c>
      <c r="DI132" s="196">
        <v>0</v>
      </c>
      <c r="DJ132" s="196">
        <v>0</v>
      </c>
      <c r="DK132" s="196">
        <v>0</v>
      </c>
      <c r="DL132" s="196">
        <v>0</v>
      </c>
      <c r="DM132" s="196">
        <v>0</v>
      </c>
      <c r="DN132" s="196">
        <v>0</v>
      </c>
      <c r="DO132" s="196">
        <v>0</v>
      </c>
      <c r="DP132" s="196">
        <v>0</v>
      </c>
      <c r="DQ132" s="196">
        <v>0</v>
      </c>
      <c r="DR132" s="196">
        <v>0</v>
      </c>
      <c r="DS132" s="196">
        <v>0</v>
      </c>
      <c r="DT132" s="196">
        <v>0</v>
      </c>
      <c r="DU132" s="196">
        <v>0</v>
      </c>
      <c r="DV132" s="196">
        <v>0</v>
      </c>
      <c r="DW132" s="196">
        <v>6</v>
      </c>
      <c r="DX132" s="196">
        <v>10</v>
      </c>
      <c r="DY132" s="196">
        <v>16</v>
      </c>
      <c r="DZ132" s="196">
        <v>12</v>
      </c>
      <c r="EA132" s="196">
        <v>37</v>
      </c>
      <c r="EB132" s="196">
        <v>0</v>
      </c>
      <c r="EC132" s="196">
        <v>0</v>
      </c>
      <c r="ED132" s="196">
        <v>0</v>
      </c>
      <c r="EE132" s="196">
        <v>0</v>
      </c>
      <c r="EF132" s="196">
        <v>0</v>
      </c>
      <c r="EG132" s="196">
        <v>1</v>
      </c>
      <c r="EH132" s="196">
        <v>0</v>
      </c>
      <c r="EI132" s="196">
        <v>0</v>
      </c>
      <c r="EJ132" s="196">
        <v>0</v>
      </c>
      <c r="EK132" s="196">
        <v>0</v>
      </c>
      <c r="EL132" s="196">
        <v>0</v>
      </c>
      <c r="EM132" s="196">
        <v>0</v>
      </c>
      <c r="EN132" s="196">
        <v>0</v>
      </c>
      <c r="EO132" s="196">
        <v>0</v>
      </c>
      <c r="EP132" s="196">
        <v>0</v>
      </c>
      <c r="EQ132" s="196">
        <v>0</v>
      </c>
      <c r="ER132" s="196">
        <v>0</v>
      </c>
      <c r="ES132" s="196">
        <v>1</v>
      </c>
      <c r="ET132" s="196">
        <v>0</v>
      </c>
      <c r="EU132" s="196">
        <v>0</v>
      </c>
      <c r="EV132" s="196">
        <v>0</v>
      </c>
      <c r="EW132" s="196">
        <v>0</v>
      </c>
      <c r="EX132" s="196">
        <v>0</v>
      </c>
      <c r="EY132" s="196">
        <v>0</v>
      </c>
      <c r="EZ132" s="196">
        <v>12</v>
      </c>
      <c r="FA132" s="196">
        <v>39</v>
      </c>
      <c r="FB132" s="196">
        <v>51</v>
      </c>
      <c r="FC132" s="196">
        <v>4</v>
      </c>
      <c r="FD132" s="196">
        <v>7</v>
      </c>
      <c r="FE132" s="196">
        <v>0</v>
      </c>
      <c r="FF132" s="196">
        <v>2</v>
      </c>
      <c r="FG132" s="196">
        <v>0</v>
      </c>
      <c r="FH132" s="196">
        <v>3</v>
      </c>
      <c r="FI132" s="196">
        <v>0</v>
      </c>
      <c r="FJ132" s="196">
        <v>0</v>
      </c>
      <c r="FK132" s="196">
        <v>17</v>
      </c>
      <c r="FL132" s="196">
        <v>22</v>
      </c>
      <c r="FM132" s="196">
        <v>20</v>
      </c>
      <c r="FN132" s="196">
        <v>34</v>
      </c>
      <c r="FO132" s="196">
        <v>54</v>
      </c>
      <c r="FP132" s="196">
        <v>1</v>
      </c>
      <c r="FQ132" s="196">
        <v>1</v>
      </c>
      <c r="FR132" s="196">
        <v>6</v>
      </c>
      <c r="FS132" s="196">
        <v>15</v>
      </c>
      <c r="FT132" s="196">
        <v>11</v>
      </c>
      <c r="FU132" s="196">
        <v>14</v>
      </c>
      <c r="FV132" s="196">
        <v>17</v>
      </c>
      <c r="FW132" s="196">
        <v>17</v>
      </c>
      <c r="FX132" s="196">
        <v>13</v>
      </c>
      <c r="FY132" s="196">
        <v>11</v>
      </c>
      <c r="FZ132" s="196">
        <v>10</v>
      </c>
      <c r="GA132" s="196">
        <v>1</v>
      </c>
      <c r="GB132" s="196">
        <v>58</v>
      </c>
      <c r="GC132" s="196">
        <v>59</v>
      </c>
      <c r="GD132" s="196">
        <v>117</v>
      </c>
      <c r="GE132" s="196">
        <v>7</v>
      </c>
      <c r="GF132" s="196">
        <v>15</v>
      </c>
      <c r="GG132" s="196">
        <v>37</v>
      </c>
      <c r="GH132" s="196">
        <v>67</v>
      </c>
      <c r="GI132" s="196">
        <v>30</v>
      </c>
      <c r="GJ132" s="196">
        <v>58</v>
      </c>
      <c r="GK132" s="196">
        <v>13</v>
      </c>
      <c r="GL132" s="196">
        <v>14</v>
      </c>
      <c r="GM132" s="196">
        <v>6</v>
      </c>
      <c r="GN132" s="196">
        <v>19</v>
      </c>
      <c r="GO132" s="196">
        <v>3</v>
      </c>
      <c r="GP132" s="196">
        <v>5</v>
      </c>
      <c r="GQ132" s="196">
        <v>96</v>
      </c>
      <c r="GR132" s="196">
        <v>178</v>
      </c>
      <c r="GS132" s="196">
        <v>274</v>
      </c>
      <c r="GT132" s="196">
        <v>0</v>
      </c>
      <c r="GU132" s="196">
        <v>0</v>
      </c>
      <c r="GV132" s="196">
        <v>0</v>
      </c>
      <c r="GW132" s="196">
        <v>5</v>
      </c>
      <c r="GX132" s="196">
        <v>2</v>
      </c>
      <c r="GY132" s="196">
        <v>7</v>
      </c>
      <c r="GZ132" s="196">
        <v>3</v>
      </c>
      <c r="HA132" s="196">
        <v>1</v>
      </c>
      <c r="HB132" s="196">
        <v>1</v>
      </c>
      <c r="HC132" s="196">
        <v>1</v>
      </c>
      <c r="HD132" s="196">
        <v>0</v>
      </c>
      <c r="HE132" s="196">
        <v>0</v>
      </c>
      <c r="HF132" s="196">
        <v>14</v>
      </c>
      <c r="HG132" s="196">
        <v>6</v>
      </c>
      <c r="HH132" s="196">
        <v>20</v>
      </c>
      <c r="HI132" s="196">
        <v>0</v>
      </c>
      <c r="HJ132" s="196">
        <v>3</v>
      </c>
      <c r="HK132" s="196">
        <v>5</v>
      </c>
      <c r="HL132" s="196">
        <v>8</v>
      </c>
      <c r="HM132" s="196">
        <v>1</v>
      </c>
      <c r="HN132" s="196">
        <v>8</v>
      </c>
      <c r="HO132" s="196">
        <v>4</v>
      </c>
      <c r="HP132" s="196">
        <v>15</v>
      </c>
      <c r="HQ132" s="196">
        <v>2</v>
      </c>
      <c r="HR132" s="196">
        <v>0</v>
      </c>
      <c r="HS132" s="196">
        <v>0</v>
      </c>
      <c r="HT132" s="196">
        <v>1</v>
      </c>
      <c r="HU132" s="196">
        <v>35</v>
      </c>
      <c r="HV132" s="196">
        <v>12</v>
      </c>
      <c r="HW132" s="196">
        <v>47</v>
      </c>
      <c r="HX132" s="196">
        <v>16</v>
      </c>
      <c r="HY132" s="196">
        <v>57</v>
      </c>
      <c r="HZ132" s="196">
        <v>22</v>
      </c>
      <c r="IA132" s="196">
        <v>22</v>
      </c>
      <c r="IB132" s="196">
        <v>22</v>
      </c>
      <c r="IC132" s="196">
        <v>29</v>
      </c>
      <c r="ID132" s="196">
        <v>22</v>
      </c>
      <c r="IE132" s="196">
        <v>32</v>
      </c>
      <c r="IF132" s="196">
        <v>16</v>
      </c>
      <c r="IG132" s="196">
        <v>17</v>
      </c>
      <c r="IH132" s="196">
        <v>8</v>
      </c>
      <c r="II132" s="196">
        <v>16</v>
      </c>
      <c r="IJ132" s="196">
        <v>173</v>
      </c>
      <c r="IK132" s="196">
        <v>106</v>
      </c>
      <c r="IL132" s="196">
        <v>279</v>
      </c>
      <c r="IM132" s="196">
        <v>10</v>
      </c>
      <c r="IN132" s="196">
        <v>11</v>
      </c>
      <c r="IO132" s="196">
        <v>3</v>
      </c>
      <c r="IP132" s="196">
        <v>6</v>
      </c>
      <c r="IQ132" s="196">
        <v>0</v>
      </c>
      <c r="IR132" s="196">
        <v>0</v>
      </c>
      <c r="IS132" s="196">
        <v>0</v>
      </c>
      <c r="IT132" s="196">
        <v>1</v>
      </c>
      <c r="IU132" s="196">
        <v>57</v>
      </c>
      <c r="IV132" s="196">
        <v>50</v>
      </c>
      <c r="IW132" s="196">
        <v>58</v>
      </c>
      <c r="IX132" s="196">
        <v>58</v>
      </c>
      <c r="IY132" s="196">
        <v>116</v>
      </c>
      <c r="IZ132" s="196">
        <v>38</v>
      </c>
      <c r="JA132" s="196">
        <v>27</v>
      </c>
      <c r="JB132" s="196">
        <v>5</v>
      </c>
      <c r="JC132" s="196">
        <v>1</v>
      </c>
      <c r="JD132" s="196">
        <v>0</v>
      </c>
      <c r="JE132" s="196">
        <v>0</v>
      </c>
      <c r="JF132" s="196">
        <v>0</v>
      </c>
      <c r="JG132" s="196">
        <v>0</v>
      </c>
      <c r="JH132" s="196">
        <v>27</v>
      </c>
      <c r="JI132" s="196">
        <v>44</v>
      </c>
      <c r="JJ132" s="196">
        <v>70</v>
      </c>
      <c r="JK132" s="196">
        <v>72</v>
      </c>
      <c r="JL132" s="196">
        <v>142</v>
      </c>
      <c r="JM132" s="196">
        <v>2</v>
      </c>
      <c r="JN132" s="196">
        <v>3</v>
      </c>
      <c r="JO132" s="196">
        <v>1</v>
      </c>
      <c r="JP132" s="196">
        <v>1</v>
      </c>
      <c r="JQ132" s="196">
        <v>0</v>
      </c>
      <c r="JR132" s="196">
        <v>0</v>
      </c>
      <c r="JS132" s="196">
        <v>0</v>
      </c>
      <c r="JT132" s="196">
        <v>1</v>
      </c>
      <c r="JU132" s="196">
        <v>4</v>
      </c>
      <c r="JV132" s="196">
        <v>10</v>
      </c>
      <c r="JW132" s="196">
        <v>6</v>
      </c>
      <c r="JX132" s="196">
        <v>14</v>
      </c>
      <c r="JY132" s="196">
        <v>20</v>
      </c>
      <c r="JZ132" s="196">
        <v>2</v>
      </c>
      <c r="KA132" s="196">
        <v>4</v>
      </c>
      <c r="KB132" s="196">
        <v>1</v>
      </c>
      <c r="KC132" s="196">
        <v>3</v>
      </c>
      <c r="KD132" s="196">
        <v>0</v>
      </c>
      <c r="KE132" s="196">
        <v>0</v>
      </c>
      <c r="KF132" s="196">
        <v>2</v>
      </c>
      <c r="KG132" s="196">
        <v>3</v>
      </c>
      <c r="KH132" s="196">
        <v>7</v>
      </c>
      <c r="KI132" s="196">
        <v>31</v>
      </c>
      <c r="KJ132" s="196">
        <v>10</v>
      </c>
      <c r="KK132" s="196">
        <v>35</v>
      </c>
      <c r="KL132" s="196">
        <v>45</v>
      </c>
      <c r="KM132" s="196">
        <v>0</v>
      </c>
      <c r="KN132" s="196">
        <v>0</v>
      </c>
      <c r="KO132" s="196">
        <v>0</v>
      </c>
      <c r="KP132" s="196">
        <v>0</v>
      </c>
      <c r="KQ132" s="196">
        <v>0</v>
      </c>
      <c r="KR132" s="196">
        <v>0</v>
      </c>
      <c r="KS132" s="196">
        <v>0</v>
      </c>
      <c r="KT132" s="196">
        <v>0</v>
      </c>
      <c r="KU132" s="196">
        <v>0</v>
      </c>
      <c r="KV132" s="196">
        <v>0</v>
      </c>
      <c r="KW132" s="196">
        <v>0</v>
      </c>
      <c r="KX132" s="196">
        <v>0</v>
      </c>
      <c r="KY132" s="196">
        <v>0</v>
      </c>
      <c r="KZ132" s="196">
        <v>4</v>
      </c>
      <c r="LA132" s="196">
        <v>1</v>
      </c>
      <c r="LB132" s="196">
        <v>0</v>
      </c>
      <c r="LC132" s="196">
        <v>34</v>
      </c>
      <c r="LD132" s="196">
        <v>39</v>
      </c>
    </row>
    <row r="133" spans="1:316">
      <c r="A133" s="1" t="s">
        <v>4</v>
      </c>
      <c r="B133" s="112">
        <v>25</v>
      </c>
      <c r="O133" s="196">
        <v>10</v>
      </c>
      <c r="P133" s="196">
        <v>7</v>
      </c>
      <c r="Q133" s="196">
        <v>2</v>
      </c>
      <c r="R133" s="196">
        <v>7</v>
      </c>
      <c r="S133" s="196">
        <v>33</v>
      </c>
      <c r="T133" s="196">
        <v>36</v>
      </c>
      <c r="U133" s="196">
        <v>3</v>
      </c>
      <c r="V133" s="196">
        <v>14</v>
      </c>
      <c r="W133" s="196">
        <v>34</v>
      </c>
      <c r="X133" s="196">
        <v>65</v>
      </c>
      <c r="Y133" s="196">
        <v>72</v>
      </c>
      <c r="Z133" s="196">
        <v>121</v>
      </c>
      <c r="AA133" s="196">
        <v>145</v>
      </c>
      <c r="AB133" s="196">
        <v>240</v>
      </c>
      <c r="AC133" s="196">
        <v>404</v>
      </c>
      <c r="AD133" s="196">
        <v>511</v>
      </c>
      <c r="AE133" s="196">
        <v>796</v>
      </c>
      <c r="AF133" s="196">
        <v>17</v>
      </c>
      <c r="AG133" s="196">
        <v>63</v>
      </c>
      <c r="AH133" s="196">
        <v>181</v>
      </c>
      <c r="AI133" s="196">
        <v>176</v>
      </c>
      <c r="AJ133" s="196">
        <v>709</v>
      </c>
      <c r="AK133" s="196">
        <v>1035</v>
      </c>
      <c r="AL133" s="196">
        <v>1744</v>
      </c>
      <c r="AM133" s="196">
        <v>525</v>
      </c>
      <c r="AN133" s="196">
        <v>800</v>
      </c>
      <c r="AO133" s="196">
        <v>1325</v>
      </c>
      <c r="AP133" s="196">
        <v>28381</v>
      </c>
      <c r="AQ133" s="196">
        <v>95</v>
      </c>
      <c r="AR133" s="196">
        <v>91</v>
      </c>
      <c r="AS133" s="196">
        <v>0</v>
      </c>
      <c r="AT133" s="196">
        <v>1</v>
      </c>
      <c r="AU133" s="196">
        <v>0</v>
      </c>
      <c r="AV133" s="196">
        <v>1</v>
      </c>
      <c r="AW133" s="196">
        <v>2</v>
      </c>
      <c r="AX133" s="196">
        <v>2</v>
      </c>
      <c r="AY133" s="196">
        <v>0</v>
      </c>
      <c r="AZ133" s="196">
        <v>0</v>
      </c>
      <c r="BA133" s="196">
        <v>0</v>
      </c>
      <c r="BB133" s="196">
        <v>0</v>
      </c>
      <c r="BC133" s="196">
        <v>0</v>
      </c>
      <c r="BD133" s="196">
        <v>0</v>
      </c>
      <c r="BE133" s="196">
        <v>0</v>
      </c>
      <c r="BF133" s="196">
        <v>0</v>
      </c>
      <c r="BG133" s="196">
        <v>0</v>
      </c>
      <c r="BH133" s="196">
        <v>0</v>
      </c>
      <c r="BI133" s="196">
        <v>0</v>
      </c>
      <c r="BJ133" s="196">
        <v>0</v>
      </c>
      <c r="BK133" s="196">
        <v>0</v>
      </c>
      <c r="BL133" s="196">
        <v>0</v>
      </c>
      <c r="BM133" s="196">
        <v>1</v>
      </c>
      <c r="BN133" s="196">
        <v>0</v>
      </c>
      <c r="BO133" s="196">
        <v>13</v>
      </c>
      <c r="BP133" s="196">
        <v>4</v>
      </c>
      <c r="BQ133" s="196">
        <v>96</v>
      </c>
      <c r="BR133" s="196">
        <v>86</v>
      </c>
      <c r="BS133" s="196">
        <v>182</v>
      </c>
      <c r="BT133" s="196">
        <v>129</v>
      </c>
      <c r="BU133" s="196">
        <v>286</v>
      </c>
      <c r="BV133" s="196">
        <v>0</v>
      </c>
      <c r="BW133" s="196">
        <v>0</v>
      </c>
      <c r="BX133" s="196">
        <v>4</v>
      </c>
      <c r="BY133" s="196">
        <v>2</v>
      </c>
      <c r="BZ133" s="196">
        <v>1</v>
      </c>
      <c r="CA133" s="196">
        <v>6</v>
      </c>
      <c r="CB133" s="196">
        <v>0</v>
      </c>
      <c r="CC133" s="196">
        <v>1</v>
      </c>
      <c r="CD133" s="196">
        <v>0</v>
      </c>
      <c r="CE133" s="196">
        <v>1</v>
      </c>
      <c r="CF133" s="196">
        <v>1</v>
      </c>
      <c r="CG133" s="196">
        <v>1</v>
      </c>
      <c r="CH133" s="196">
        <v>2</v>
      </c>
      <c r="CI133" s="196">
        <v>1</v>
      </c>
      <c r="CJ133" s="196">
        <v>0</v>
      </c>
      <c r="CK133" s="196">
        <v>1</v>
      </c>
      <c r="CL133" s="196">
        <v>0</v>
      </c>
      <c r="CM133" s="196">
        <v>0</v>
      </c>
      <c r="CN133" s="196">
        <v>5</v>
      </c>
      <c r="CO133" s="196">
        <v>15</v>
      </c>
      <c r="CP133" s="196">
        <v>2</v>
      </c>
      <c r="CQ133" s="196">
        <v>5</v>
      </c>
      <c r="CR133" s="196">
        <v>107</v>
      </c>
      <c r="CS133" s="196">
        <v>184</v>
      </c>
      <c r="CT133" s="196">
        <v>238</v>
      </c>
      <c r="CU133" s="196">
        <v>482</v>
      </c>
      <c r="CV133" s="196">
        <v>720</v>
      </c>
      <c r="CW133" s="196">
        <v>36</v>
      </c>
      <c r="CX133" s="196">
        <v>46</v>
      </c>
      <c r="CY133" s="196">
        <v>0</v>
      </c>
      <c r="CZ133" s="196">
        <v>0</v>
      </c>
      <c r="DA133" s="196">
        <v>0</v>
      </c>
      <c r="DB133" s="196">
        <v>0</v>
      </c>
      <c r="DC133" s="196">
        <v>1</v>
      </c>
      <c r="DD133" s="196">
        <v>1</v>
      </c>
      <c r="DE133" s="196">
        <v>0</v>
      </c>
      <c r="DF133" s="196">
        <v>0</v>
      </c>
      <c r="DG133" s="196">
        <v>0</v>
      </c>
      <c r="DH133" s="196">
        <v>1</v>
      </c>
      <c r="DI133" s="196">
        <v>0</v>
      </c>
      <c r="DJ133" s="196">
        <v>0</v>
      </c>
      <c r="DK133" s="196">
        <v>0</v>
      </c>
      <c r="DL133" s="196">
        <v>0</v>
      </c>
      <c r="DM133" s="196">
        <v>0</v>
      </c>
      <c r="DN133" s="196">
        <v>0</v>
      </c>
      <c r="DO133" s="196">
        <v>0</v>
      </c>
      <c r="DP133" s="196">
        <v>0</v>
      </c>
      <c r="DQ133" s="196">
        <v>0</v>
      </c>
      <c r="DR133" s="196">
        <v>0</v>
      </c>
      <c r="DS133" s="196">
        <v>0</v>
      </c>
      <c r="DT133" s="196">
        <v>0</v>
      </c>
      <c r="DU133" s="196">
        <v>2</v>
      </c>
      <c r="DV133" s="196">
        <v>3</v>
      </c>
      <c r="DW133" s="196">
        <v>38</v>
      </c>
      <c r="DX133" s="196">
        <v>43</v>
      </c>
      <c r="DY133" s="196">
        <v>81</v>
      </c>
      <c r="DZ133" s="196">
        <v>160</v>
      </c>
      <c r="EA133" s="196">
        <v>233</v>
      </c>
      <c r="EB133" s="196">
        <v>0</v>
      </c>
      <c r="EC133" s="196">
        <v>0</v>
      </c>
      <c r="ED133" s="196">
        <v>0</v>
      </c>
      <c r="EE133" s="196">
        <v>0</v>
      </c>
      <c r="EF133" s="196">
        <v>0</v>
      </c>
      <c r="EG133" s="196">
        <v>0</v>
      </c>
      <c r="EH133" s="196">
        <v>0</v>
      </c>
      <c r="EI133" s="196">
        <v>1</v>
      </c>
      <c r="EJ133" s="196">
        <v>0</v>
      </c>
      <c r="EK133" s="196">
        <v>0</v>
      </c>
      <c r="EL133" s="196">
        <v>0</v>
      </c>
      <c r="EM133" s="196">
        <v>0</v>
      </c>
      <c r="EN133" s="196">
        <v>0</v>
      </c>
      <c r="EO133" s="196">
        <v>0</v>
      </c>
      <c r="EP133" s="196">
        <v>0</v>
      </c>
      <c r="EQ133" s="196">
        <v>2</v>
      </c>
      <c r="ER133" s="196">
        <v>0</v>
      </c>
      <c r="ES133" s="196">
        <v>0</v>
      </c>
      <c r="ET133" s="196">
        <v>0</v>
      </c>
      <c r="EU133" s="196">
        <v>1</v>
      </c>
      <c r="EV133" s="196">
        <v>0</v>
      </c>
      <c r="EW133" s="196">
        <v>0</v>
      </c>
      <c r="EX133" s="196">
        <v>1</v>
      </c>
      <c r="EY133" s="196">
        <v>3</v>
      </c>
      <c r="EZ133" s="196">
        <v>162</v>
      </c>
      <c r="FA133" s="196">
        <v>240</v>
      </c>
      <c r="FB133" s="196">
        <v>402</v>
      </c>
      <c r="FC133" s="196">
        <v>8</v>
      </c>
      <c r="FD133" s="196">
        <v>13</v>
      </c>
      <c r="FE133" s="196">
        <v>2</v>
      </c>
      <c r="FF133" s="196">
        <v>3</v>
      </c>
      <c r="FG133" s="196">
        <v>3</v>
      </c>
      <c r="FH133" s="196">
        <v>3</v>
      </c>
      <c r="FI133" s="196">
        <v>10</v>
      </c>
      <c r="FJ133" s="196">
        <v>6</v>
      </c>
      <c r="FK133" s="196">
        <v>92</v>
      </c>
      <c r="FL133" s="196">
        <v>167</v>
      </c>
      <c r="FM133" s="196">
        <v>107</v>
      </c>
      <c r="FN133" s="196">
        <v>185</v>
      </c>
      <c r="FO133" s="196">
        <v>292</v>
      </c>
      <c r="FP133" s="196">
        <v>0</v>
      </c>
      <c r="FQ133" s="196">
        <v>0</v>
      </c>
      <c r="FR133" s="196">
        <v>8</v>
      </c>
      <c r="FS133" s="196">
        <v>7</v>
      </c>
      <c r="FT133" s="196">
        <v>16</v>
      </c>
      <c r="FU133" s="196">
        <v>25</v>
      </c>
      <c r="FV133" s="196">
        <v>32</v>
      </c>
      <c r="FW133" s="196">
        <v>28</v>
      </c>
      <c r="FX133" s="196">
        <v>28</v>
      </c>
      <c r="FY133" s="196">
        <v>30</v>
      </c>
      <c r="FZ133" s="196">
        <v>15</v>
      </c>
      <c r="GA133" s="196">
        <v>5</v>
      </c>
      <c r="GB133" s="196">
        <v>99</v>
      </c>
      <c r="GC133" s="196">
        <v>95</v>
      </c>
      <c r="GD133" s="196">
        <v>194</v>
      </c>
      <c r="GE133" s="196">
        <v>27</v>
      </c>
      <c r="GF133" s="196">
        <v>41</v>
      </c>
      <c r="GG133" s="196">
        <v>59</v>
      </c>
      <c r="GH133" s="196">
        <v>90</v>
      </c>
      <c r="GI133" s="196">
        <v>63</v>
      </c>
      <c r="GJ133" s="196">
        <v>134</v>
      </c>
      <c r="GK133" s="196">
        <v>39</v>
      </c>
      <c r="GL133" s="196">
        <v>101</v>
      </c>
      <c r="GM133" s="196">
        <v>4</v>
      </c>
      <c r="GN133" s="196">
        <v>10</v>
      </c>
      <c r="GO133" s="196">
        <v>0</v>
      </c>
      <c r="GP133" s="196">
        <v>2</v>
      </c>
      <c r="GQ133" s="196">
        <v>192</v>
      </c>
      <c r="GR133" s="196">
        <v>378</v>
      </c>
      <c r="GS133" s="196">
        <v>570</v>
      </c>
      <c r="GT133" s="196">
        <v>2</v>
      </c>
      <c r="GU133" s="196">
        <v>19</v>
      </c>
      <c r="GV133" s="196">
        <v>5</v>
      </c>
      <c r="GW133" s="196">
        <v>25</v>
      </c>
      <c r="GX133" s="196">
        <v>12</v>
      </c>
      <c r="GY133" s="196">
        <v>35</v>
      </c>
      <c r="GZ133" s="196">
        <v>17</v>
      </c>
      <c r="HA133" s="196">
        <v>18</v>
      </c>
      <c r="HB133" s="196">
        <v>6</v>
      </c>
      <c r="HC133" s="196">
        <v>3</v>
      </c>
      <c r="HD133" s="196">
        <v>1</v>
      </c>
      <c r="HE133" s="196">
        <v>0</v>
      </c>
      <c r="HF133" s="196">
        <v>100</v>
      </c>
      <c r="HG133" s="196">
        <v>43</v>
      </c>
      <c r="HH133" s="196">
        <v>143</v>
      </c>
      <c r="HI133" s="196">
        <v>14</v>
      </c>
      <c r="HJ133" s="196">
        <v>26</v>
      </c>
      <c r="HK133" s="196">
        <v>32</v>
      </c>
      <c r="HL133" s="196">
        <v>66</v>
      </c>
      <c r="HM133" s="196">
        <v>36</v>
      </c>
      <c r="HN133" s="196">
        <v>41</v>
      </c>
      <c r="HO133" s="196">
        <v>25</v>
      </c>
      <c r="HP133" s="196">
        <v>41</v>
      </c>
      <c r="HQ133" s="196">
        <v>13</v>
      </c>
      <c r="HR133" s="196">
        <v>19</v>
      </c>
      <c r="HS133" s="196">
        <v>4</v>
      </c>
      <c r="HT133" s="196">
        <v>4</v>
      </c>
      <c r="HU133" s="196">
        <v>197</v>
      </c>
      <c r="HV133" s="196">
        <v>124</v>
      </c>
      <c r="HW133" s="196">
        <v>321</v>
      </c>
      <c r="HX133" s="196">
        <v>51</v>
      </c>
      <c r="HY133" s="196">
        <v>97</v>
      </c>
      <c r="HZ133" s="196">
        <v>31</v>
      </c>
      <c r="IA133" s="196">
        <v>68</v>
      </c>
      <c r="IB133" s="196">
        <v>75</v>
      </c>
      <c r="IC133" s="196">
        <v>125</v>
      </c>
      <c r="ID133" s="196">
        <v>49</v>
      </c>
      <c r="IE133" s="196">
        <v>83</v>
      </c>
      <c r="IF133" s="196">
        <v>34</v>
      </c>
      <c r="IG133" s="196">
        <v>42</v>
      </c>
      <c r="IH133" s="196">
        <v>19</v>
      </c>
      <c r="II133" s="196">
        <v>35</v>
      </c>
      <c r="IJ133" s="196">
        <v>450</v>
      </c>
      <c r="IK133" s="196">
        <v>259</v>
      </c>
      <c r="IL133" s="196">
        <v>709</v>
      </c>
      <c r="IM133" s="196">
        <v>33</v>
      </c>
      <c r="IN133" s="196">
        <v>31</v>
      </c>
      <c r="IO133" s="196">
        <v>19</v>
      </c>
      <c r="IP133" s="196">
        <v>14</v>
      </c>
      <c r="IQ133" s="196">
        <v>3</v>
      </c>
      <c r="IR133" s="196">
        <v>2</v>
      </c>
      <c r="IS133" s="196">
        <v>5</v>
      </c>
      <c r="IT133" s="196">
        <v>3</v>
      </c>
      <c r="IU133" s="196">
        <v>41</v>
      </c>
      <c r="IV133" s="196">
        <v>39</v>
      </c>
      <c r="IW133" s="196">
        <v>93</v>
      </c>
      <c r="IX133" s="196">
        <v>77</v>
      </c>
      <c r="IY133" s="196">
        <v>170</v>
      </c>
      <c r="IZ133" s="196">
        <v>22</v>
      </c>
      <c r="JA133" s="196">
        <v>21</v>
      </c>
      <c r="JB133" s="196">
        <v>10</v>
      </c>
      <c r="JC133" s="196">
        <v>11</v>
      </c>
      <c r="JD133" s="196">
        <v>3</v>
      </c>
      <c r="JE133" s="196">
        <v>9</v>
      </c>
      <c r="JF133" s="196">
        <v>0</v>
      </c>
      <c r="JG133" s="196">
        <v>2</v>
      </c>
      <c r="JH133" s="196">
        <v>171</v>
      </c>
      <c r="JI133" s="196">
        <v>343</v>
      </c>
      <c r="JJ133" s="196">
        <v>205</v>
      </c>
      <c r="JK133" s="196">
        <v>386</v>
      </c>
      <c r="JL133" s="196">
        <v>591</v>
      </c>
      <c r="JM133" s="196">
        <v>13</v>
      </c>
      <c r="JN133" s="196">
        <v>22</v>
      </c>
      <c r="JO133" s="196">
        <v>8</v>
      </c>
      <c r="JP133" s="196">
        <v>4</v>
      </c>
      <c r="JQ133" s="196">
        <v>1</v>
      </c>
      <c r="JR133" s="196">
        <v>1</v>
      </c>
      <c r="JS133" s="196">
        <v>2</v>
      </c>
      <c r="JT133" s="196">
        <v>4</v>
      </c>
      <c r="JU133" s="196">
        <v>17</v>
      </c>
      <c r="JV133" s="196">
        <v>69</v>
      </c>
      <c r="JW133" s="196">
        <v>33</v>
      </c>
      <c r="JX133" s="196">
        <v>95</v>
      </c>
      <c r="JY133" s="196">
        <v>128</v>
      </c>
      <c r="JZ133" s="196">
        <v>97</v>
      </c>
      <c r="KA133" s="196">
        <v>126</v>
      </c>
      <c r="KB133" s="196">
        <v>23</v>
      </c>
      <c r="KC133" s="196">
        <v>47</v>
      </c>
      <c r="KD133" s="196">
        <v>0</v>
      </c>
      <c r="KE133" s="196">
        <v>1</v>
      </c>
      <c r="KF133" s="196">
        <v>5</v>
      </c>
      <c r="KG133" s="196">
        <v>9</v>
      </c>
      <c r="KH133" s="196">
        <v>35</v>
      </c>
      <c r="KI133" s="196">
        <v>49</v>
      </c>
      <c r="KJ133" s="196">
        <v>153</v>
      </c>
      <c r="KK133" s="196">
        <v>227</v>
      </c>
      <c r="KL133" s="196">
        <v>380</v>
      </c>
      <c r="KM133" s="196">
        <v>0</v>
      </c>
      <c r="KN133" s="196">
        <v>0</v>
      </c>
      <c r="KO133" s="196">
        <v>0</v>
      </c>
      <c r="KP133" s="196">
        <v>0</v>
      </c>
      <c r="KQ133" s="196">
        <v>0</v>
      </c>
      <c r="KR133" s="196">
        <v>0</v>
      </c>
      <c r="KS133" s="196">
        <v>0</v>
      </c>
      <c r="KT133" s="196">
        <v>0</v>
      </c>
      <c r="KU133" s="196">
        <v>0</v>
      </c>
      <c r="KV133" s="196">
        <v>0</v>
      </c>
      <c r="KW133" s="196">
        <v>0</v>
      </c>
      <c r="KX133" s="196">
        <v>0</v>
      </c>
      <c r="KY133" s="196">
        <v>0</v>
      </c>
      <c r="KZ133" s="196">
        <v>24</v>
      </c>
      <c r="LA133" s="196">
        <v>11</v>
      </c>
      <c r="LB133" s="196">
        <v>4</v>
      </c>
      <c r="LC133" s="196">
        <v>176</v>
      </c>
      <c r="LD133" s="196">
        <v>215</v>
      </c>
    </row>
    <row r="134" spans="1:316">
      <c r="A134" s="1" t="s">
        <v>8</v>
      </c>
      <c r="B134" s="112">
        <v>4</v>
      </c>
      <c r="O134" s="196">
        <v>2</v>
      </c>
      <c r="P134" s="196">
        <v>0</v>
      </c>
      <c r="Q134" s="196">
        <v>2</v>
      </c>
      <c r="R134" s="196">
        <v>0</v>
      </c>
      <c r="S134" s="196">
        <v>4</v>
      </c>
      <c r="T134" s="196">
        <v>3</v>
      </c>
      <c r="U134" s="196">
        <v>0</v>
      </c>
      <c r="V134" s="196">
        <v>0</v>
      </c>
      <c r="W134" s="196">
        <v>0</v>
      </c>
      <c r="X134" s="196">
        <v>3</v>
      </c>
      <c r="Y134" s="196">
        <v>1</v>
      </c>
      <c r="Z134" s="196">
        <v>4</v>
      </c>
      <c r="AA134" s="196">
        <v>9</v>
      </c>
      <c r="AB134" s="196">
        <v>10</v>
      </c>
      <c r="AC134" s="196">
        <v>19</v>
      </c>
      <c r="AD134" s="196">
        <v>262</v>
      </c>
      <c r="AE134" s="196">
        <v>201</v>
      </c>
      <c r="AF134" s="196">
        <v>2</v>
      </c>
      <c r="AG134" s="196">
        <v>1</v>
      </c>
      <c r="AH134" s="196">
        <v>11</v>
      </c>
      <c r="AI134" s="196">
        <v>12</v>
      </c>
      <c r="AJ134" s="196">
        <v>275</v>
      </c>
      <c r="AK134" s="196">
        <v>214</v>
      </c>
      <c r="AL134" s="196">
        <v>489</v>
      </c>
      <c r="AM134" s="196">
        <v>82</v>
      </c>
      <c r="AN134" s="196">
        <v>107</v>
      </c>
      <c r="AO134" s="196">
        <v>189</v>
      </c>
      <c r="AP134" s="196">
        <v>2458</v>
      </c>
      <c r="AQ134" s="196">
        <v>22</v>
      </c>
      <c r="AR134" s="196">
        <v>8</v>
      </c>
      <c r="AS134" s="196">
        <v>0</v>
      </c>
      <c r="AT134" s="196">
        <v>0</v>
      </c>
      <c r="AU134" s="196">
        <v>0</v>
      </c>
      <c r="AV134" s="196">
        <v>0</v>
      </c>
      <c r="AW134" s="196">
        <v>0</v>
      </c>
      <c r="AX134" s="196">
        <v>0</v>
      </c>
      <c r="AY134" s="196">
        <v>0</v>
      </c>
      <c r="AZ134" s="196">
        <v>0</v>
      </c>
      <c r="BA134" s="196">
        <v>0</v>
      </c>
      <c r="BB134" s="196">
        <v>0</v>
      </c>
      <c r="BC134" s="196">
        <v>0</v>
      </c>
      <c r="BD134" s="196">
        <v>0</v>
      </c>
      <c r="BE134" s="196">
        <v>0</v>
      </c>
      <c r="BF134" s="196">
        <v>0</v>
      </c>
      <c r="BG134" s="196">
        <v>0</v>
      </c>
      <c r="BH134" s="196">
        <v>0</v>
      </c>
      <c r="BI134" s="196">
        <v>0</v>
      </c>
      <c r="BJ134" s="196">
        <v>0</v>
      </c>
      <c r="BK134" s="196">
        <v>0</v>
      </c>
      <c r="BL134" s="196">
        <v>0</v>
      </c>
      <c r="BM134" s="196">
        <v>0</v>
      </c>
      <c r="BN134" s="196">
        <v>0</v>
      </c>
      <c r="BO134" s="196">
        <v>0</v>
      </c>
      <c r="BP134" s="196">
        <v>0</v>
      </c>
      <c r="BQ134" s="196">
        <v>12</v>
      </c>
      <c r="BR134" s="196">
        <v>8</v>
      </c>
      <c r="BS134" s="196">
        <v>20</v>
      </c>
      <c r="BT134" s="196">
        <v>154</v>
      </c>
      <c r="BU134" s="196">
        <v>130</v>
      </c>
      <c r="BV134" s="196">
        <v>0</v>
      </c>
      <c r="BW134" s="196">
        <v>0</v>
      </c>
      <c r="BX134" s="196">
        <v>6</v>
      </c>
      <c r="BY134" s="196">
        <v>6</v>
      </c>
      <c r="BZ134" s="196">
        <v>13</v>
      </c>
      <c r="CA134" s="196">
        <v>0</v>
      </c>
      <c r="CB134" s="196">
        <v>0</v>
      </c>
      <c r="CC134" s="196">
        <v>0</v>
      </c>
      <c r="CD134" s="196">
        <v>0</v>
      </c>
      <c r="CE134" s="196">
        <v>0</v>
      </c>
      <c r="CF134" s="196">
        <v>0</v>
      </c>
      <c r="CG134" s="196">
        <v>0</v>
      </c>
      <c r="CH134" s="196">
        <v>0</v>
      </c>
      <c r="CI134" s="196">
        <v>0</v>
      </c>
      <c r="CJ134" s="196">
        <v>1</v>
      </c>
      <c r="CK134" s="196">
        <v>0</v>
      </c>
      <c r="CL134" s="196">
        <v>2</v>
      </c>
      <c r="CM134" s="196">
        <v>0</v>
      </c>
      <c r="CN134" s="196">
        <v>1</v>
      </c>
      <c r="CO134" s="196">
        <v>2</v>
      </c>
      <c r="CP134" s="196">
        <v>0</v>
      </c>
      <c r="CQ134" s="196">
        <v>0</v>
      </c>
      <c r="CR134" s="196">
        <v>0</v>
      </c>
      <c r="CS134" s="196">
        <v>0</v>
      </c>
      <c r="CT134" s="196">
        <v>155</v>
      </c>
      <c r="CU134" s="196">
        <v>133</v>
      </c>
      <c r="CV134" s="196">
        <v>288</v>
      </c>
      <c r="CW134" s="196">
        <v>3</v>
      </c>
      <c r="CX134" s="196">
        <v>4</v>
      </c>
      <c r="CY134" s="196">
        <v>0</v>
      </c>
      <c r="CZ134" s="196">
        <v>0</v>
      </c>
      <c r="DA134" s="196">
        <v>0</v>
      </c>
      <c r="DB134" s="196">
        <v>0</v>
      </c>
      <c r="DC134" s="196">
        <v>0</v>
      </c>
      <c r="DD134" s="196">
        <v>0</v>
      </c>
      <c r="DE134" s="196">
        <v>0</v>
      </c>
      <c r="DF134" s="196">
        <v>0</v>
      </c>
      <c r="DG134" s="196">
        <v>0</v>
      </c>
      <c r="DH134" s="196">
        <v>0</v>
      </c>
      <c r="DI134" s="196">
        <v>0</v>
      </c>
      <c r="DJ134" s="196">
        <v>0</v>
      </c>
      <c r="DK134" s="196">
        <v>0</v>
      </c>
      <c r="DL134" s="196">
        <v>0</v>
      </c>
      <c r="DM134" s="196">
        <v>0</v>
      </c>
      <c r="DN134" s="196">
        <v>0</v>
      </c>
      <c r="DO134" s="196">
        <v>0</v>
      </c>
      <c r="DP134" s="196">
        <v>0</v>
      </c>
      <c r="DQ134" s="196">
        <v>0</v>
      </c>
      <c r="DR134" s="196">
        <v>0</v>
      </c>
      <c r="DS134" s="196">
        <v>0</v>
      </c>
      <c r="DT134" s="196">
        <v>0</v>
      </c>
      <c r="DU134" s="196">
        <v>0</v>
      </c>
      <c r="DV134" s="196">
        <v>0</v>
      </c>
      <c r="DW134" s="196">
        <v>3</v>
      </c>
      <c r="DX134" s="196">
        <v>4</v>
      </c>
      <c r="DY134" s="196">
        <v>7</v>
      </c>
      <c r="DZ134" s="196">
        <v>14</v>
      </c>
      <c r="EA134" s="196">
        <v>18</v>
      </c>
      <c r="EB134" s="196">
        <v>0</v>
      </c>
      <c r="EC134" s="196">
        <v>0</v>
      </c>
      <c r="ED134" s="196">
        <v>0</v>
      </c>
      <c r="EE134" s="196">
        <v>0</v>
      </c>
      <c r="EF134" s="196">
        <v>0</v>
      </c>
      <c r="EG134" s="196">
        <v>0</v>
      </c>
      <c r="EH134" s="196">
        <v>0</v>
      </c>
      <c r="EI134" s="196">
        <v>0</v>
      </c>
      <c r="EJ134" s="196">
        <v>0</v>
      </c>
      <c r="EK134" s="196">
        <v>0</v>
      </c>
      <c r="EL134" s="196">
        <v>0</v>
      </c>
      <c r="EM134" s="196">
        <v>0</v>
      </c>
      <c r="EN134" s="196">
        <v>0</v>
      </c>
      <c r="EO134" s="196">
        <v>0</v>
      </c>
      <c r="EP134" s="196">
        <v>0</v>
      </c>
      <c r="EQ134" s="196">
        <v>0</v>
      </c>
      <c r="ER134" s="196">
        <v>0</v>
      </c>
      <c r="ES134" s="196">
        <v>0</v>
      </c>
      <c r="ET134" s="196">
        <v>0</v>
      </c>
      <c r="EU134" s="196">
        <v>0</v>
      </c>
      <c r="EV134" s="196">
        <v>0</v>
      </c>
      <c r="EW134" s="196">
        <v>0</v>
      </c>
      <c r="EX134" s="196">
        <v>0</v>
      </c>
      <c r="EY134" s="196">
        <v>0</v>
      </c>
      <c r="EZ134" s="196">
        <v>14</v>
      </c>
      <c r="FA134" s="196">
        <v>18</v>
      </c>
      <c r="FB134" s="196">
        <v>32</v>
      </c>
      <c r="FC134" s="196">
        <v>5</v>
      </c>
      <c r="FD134" s="196">
        <v>3</v>
      </c>
      <c r="FE134" s="196">
        <v>4</v>
      </c>
      <c r="FF134" s="196">
        <v>2</v>
      </c>
      <c r="FG134" s="196">
        <v>2</v>
      </c>
      <c r="FH134" s="196">
        <v>0</v>
      </c>
      <c r="FI134" s="196">
        <v>0</v>
      </c>
      <c r="FJ134" s="196">
        <v>3</v>
      </c>
      <c r="FK134" s="196">
        <v>0</v>
      </c>
      <c r="FL134" s="196">
        <v>0</v>
      </c>
      <c r="FM134" s="196">
        <v>10</v>
      </c>
      <c r="FN134" s="196">
        <v>8</v>
      </c>
      <c r="FO134" s="196">
        <v>18</v>
      </c>
      <c r="FP134" s="196">
        <v>1</v>
      </c>
      <c r="FQ134" s="196">
        <v>0</v>
      </c>
      <c r="FR134" s="196">
        <v>4</v>
      </c>
      <c r="FS134" s="196">
        <v>1</v>
      </c>
      <c r="FT134" s="196">
        <v>11</v>
      </c>
      <c r="FU134" s="196">
        <v>4</v>
      </c>
      <c r="FV134" s="196">
        <v>3</v>
      </c>
      <c r="FW134" s="196">
        <v>3</v>
      </c>
      <c r="FX134" s="196">
        <v>2</v>
      </c>
      <c r="FY134" s="196">
        <v>0</v>
      </c>
      <c r="FZ134" s="196">
        <v>1</v>
      </c>
      <c r="GA134" s="196">
        <v>0</v>
      </c>
      <c r="GB134" s="196">
        <v>22</v>
      </c>
      <c r="GC134" s="196">
        <v>8</v>
      </c>
      <c r="GD134" s="196">
        <v>30</v>
      </c>
      <c r="GE134" s="196">
        <v>16</v>
      </c>
      <c r="GF134" s="196">
        <v>23</v>
      </c>
      <c r="GG134" s="196">
        <v>63</v>
      </c>
      <c r="GH134" s="196">
        <v>57</v>
      </c>
      <c r="GI134" s="196">
        <v>97</v>
      </c>
      <c r="GJ134" s="196">
        <v>87</v>
      </c>
      <c r="GK134" s="196">
        <v>73</v>
      </c>
      <c r="GL134" s="196">
        <v>34</v>
      </c>
      <c r="GM134" s="196">
        <v>16</v>
      </c>
      <c r="GN134" s="196">
        <v>5</v>
      </c>
      <c r="GO134" s="196">
        <v>0</v>
      </c>
      <c r="GP134" s="196">
        <v>0</v>
      </c>
      <c r="GQ134" s="196">
        <v>265</v>
      </c>
      <c r="GR134" s="196">
        <v>206</v>
      </c>
      <c r="GS134" s="196">
        <v>471</v>
      </c>
      <c r="GT134" s="196">
        <v>0</v>
      </c>
      <c r="GU134" s="196">
        <v>0</v>
      </c>
      <c r="GV134" s="196">
        <v>0</v>
      </c>
      <c r="GW134" s="196">
        <v>2</v>
      </c>
      <c r="GX134" s="196">
        <v>0</v>
      </c>
      <c r="GY134" s="196">
        <v>1</v>
      </c>
      <c r="GZ134" s="196">
        <v>2</v>
      </c>
      <c r="HA134" s="196">
        <v>0</v>
      </c>
      <c r="HB134" s="196">
        <v>1</v>
      </c>
      <c r="HC134" s="196">
        <v>1</v>
      </c>
      <c r="HD134" s="196">
        <v>0</v>
      </c>
      <c r="HE134" s="196">
        <v>0</v>
      </c>
      <c r="HF134" s="196">
        <v>4</v>
      </c>
      <c r="HG134" s="196">
        <v>3</v>
      </c>
      <c r="HH134" s="196">
        <v>7</v>
      </c>
      <c r="HI134" s="196">
        <v>0</v>
      </c>
      <c r="HJ134" s="196">
        <v>1</v>
      </c>
      <c r="HK134" s="196">
        <v>1</v>
      </c>
      <c r="HL134" s="196">
        <v>4</v>
      </c>
      <c r="HM134" s="196">
        <v>3</v>
      </c>
      <c r="HN134" s="196">
        <v>7</v>
      </c>
      <c r="HO134" s="196">
        <v>7</v>
      </c>
      <c r="HP134" s="196">
        <v>4</v>
      </c>
      <c r="HQ134" s="196">
        <v>0</v>
      </c>
      <c r="HR134" s="196">
        <v>1</v>
      </c>
      <c r="HS134" s="196">
        <v>0</v>
      </c>
      <c r="HT134" s="196">
        <v>0</v>
      </c>
      <c r="HU134" s="196">
        <v>17</v>
      </c>
      <c r="HV134" s="196">
        <v>11</v>
      </c>
      <c r="HW134" s="196">
        <v>28</v>
      </c>
      <c r="HX134" s="196">
        <v>24</v>
      </c>
      <c r="HY134" s="196">
        <v>22</v>
      </c>
      <c r="HZ134" s="196">
        <v>22</v>
      </c>
      <c r="IA134" s="196">
        <v>24</v>
      </c>
      <c r="IB134" s="196">
        <v>15</v>
      </c>
      <c r="IC134" s="196">
        <v>13</v>
      </c>
      <c r="ID134" s="196">
        <v>7</v>
      </c>
      <c r="IE134" s="196">
        <v>15</v>
      </c>
      <c r="IF134" s="196">
        <v>0</v>
      </c>
      <c r="IG134" s="196">
        <v>3</v>
      </c>
      <c r="IH134" s="196">
        <v>1</v>
      </c>
      <c r="II134" s="196">
        <v>0</v>
      </c>
      <c r="IJ134" s="196">
        <v>77</v>
      </c>
      <c r="IK134" s="196">
        <v>69</v>
      </c>
      <c r="IL134" s="196">
        <v>146</v>
      </c>
      <c r="IM134" s="196">
        <v>1</v>
      </c>
      <c r="IN134" s="196">
        <v>1</v>
      </c>
      <c r="IO134" s="196">
        <v>3</v>
      </c>
      <c r="IP134" s="196">
        <v>0</v>
      </c>
      <c r="IQ134" s="196">
        <v>0</v>
      </c>
      <c r="IR134" s="196">
        <v>0</v>
      </c>
      <c r="IS134" s="196">
        <v>0</v>
      </c>
      <c r="IT134" s="196">
        <v>1</v>
      </c>
      <c r="IU134" s="196">
        <v>15</v>
      </c>
      <c r="IV134" s="196">
        <v>3</v>
      </c>
      <c r="IW134" s="196">
        <v>9</v>
      </c>
      <c r="IX134" s="196">
        <v>5</v>
      </c>
      <c r="IY134" s="196">
        <v>14</v>
      </c>
      <c r="IZ134" s="196">
        <v>16</v>
      </c>
      <c r="JA134" s="196">
        <v>16</v>
      </c>
      <c r="JB134" s="196">
        <v>15</v>
      </c>
      <c r="JC134" s="196">
        <v>29</v>
      </c>
      <c r="JD134" s="196">
        <v>22</v>
      </c>
      <c r="JE134" s="196">
        <v>7</v>
      </c>
      <c r="JF134" s="196">
        <v>17</v>
      </c>
      <c r="JG134" s="196">
        <v>10</v>
      </c>
      <c r="JH134" s="196">
        <v>105</v>
      </c>
      <c r="JI134" s="196">
        <v>76</v>
      </c>
      <c r="JJ134" s="196">
        <v>175</v>
      </c>
      <c r="JK134" s="196">
        <v>138</v>
      </c>
      <c r="JL134" s="196">
        <v>313</v>
      </c>
      <c r="JM134" s="196">
        <v>0</v>
      </c>
      <c r="JN134" s="196">
        <v>0</v>
      </c>
      <c r="JO134" s="196">
        <v>1</v>
      </c>
      <c r="JP134" s="196">
        <v>2</v>
      </c>
      <c r="JQ134" s="196">
        <v>0</v>
      </c>
      <c r="JR134" s="196">
        <v>0</v>
      </c>
      <c r="JS134" s="196">
        <v>0</v>
      </c>
      <c r="JT134" s="196">
        <v>0</v>
      </c>
      <c r="JU134" s="196">
        <v>3</v>
      </c>
      <c r="JV134" s="196">
        <v>0</v>
      </c>
      <c r="JW134" s="196">
        <v>3</v>
      </c>
      <c r="JX134" s="196">
        <v>2</v>
      </c>
      <c r="JY134" s="196">
        <v>5</v>
      </c>
      <c r="JZ134" s="196">
        <v>1</v>
      </c>
      <c r="KA134" s="196">
        <v>4</v>
      </c>
      <c r="KB134" s="196">
        <v>4</v>
      </c>
      <c r="KC134" s="196">
        <v>6</v>
      </c>
      <c r="KD134" s="196">
        <v>0</v>
      </c>
      <c r="KE134" s="196">
        <v>0</v>
      </c>
      <c r="KF134" s="196">
        <v>2</v>
      </c>
      <c r="KG134" s="196">
        <v>3</v>
      </c>
      <c r="KH134" s="196">
        <v>4</v>
      </c>
      <c r="KI134" s="196">
        <v>3</v>
      </c>
      <c r="KJ134" s="196">
        <v>11</v>
      </c>
      <c r="KK134" s="196">
        <v>16</v>
      </c>
      <c r="KL134" s="196">
        <v>27</v>
      </c>
      <c r="KM134" s="196">
        <v>0</v>
      </c>
      <c r="KN134" s="196">
        <v>0</v>
      </c>
      <c r="KO134" s="196">
        <v>0</v>
      </c>
      <c r="KP134" s="196">
        <v>0</v>
      </c>
      <c r="KQ134" s="196">
        <v>0</v>
      </c>
      <c r="KR134" s="196">
        <v>0</v>
      </c>
      <c r="KS134" s="196">
        <v>0</v>
      </c>
      <c r="KT134" s="196">
        <v>0</v>
      </c>
      <c r="KU134" s="196">
        <v>0</v>
      </c>
      <c r="KV134" s="196">
        <v>0</v>
      </c>
      <c r="KW134" s="196">
        <v>0</v>
      </c>
      <c r="KX134" s="196">
        <v>0</v>
      </c>
      <c r="KY134" s="196">
        <v>0</v>
      </c>
      <c r="KZ134" s="196">
        <v>0</v>
      </c>
      <c r="LA134" s="196">
        <v>0</v>
      </c>
      <c r="LB134" s="196">
        <v>0</v>
      </c>
      <c r="LC134" s="196">
        <v>1</v>
      </c>
      <c r="LD134" s="196">
        <v>1</v>
      </c>
    </row>
    <row r="135" spans="1:316">
      <c r="A135" s="1" t="s">
        <v>5</v>
      </c>
      <c r="B135" s="112">
        <v>13</v>
      </c>
      <c r="O135" s="196">
        <v>45</v>
      </c>
      <c r="P135" s="196">
        <v>23</v>
      </c>
      <c r="Q135" s="196">
        <v>6</v>
      </c>
      <c r="R135" s="196">
        <v>3</v>
      </c>
      <c r="S135" s="196">
        <v>13</v>
      </c>
      <c r="T135" s="196">
        <v>11</v>
      </c>
      <c r="U135" s="196">
        <v>2</v>
      </c>
      <c r="V135" s="196">
        <v>2</v>
      </c>
      <c r="W135" s="196">
        <v>17</v>
      </c>
      <c r="X135" s="196">
        <v>17</v>
      </c>
      <c r="Y135" s="196">
        <v>7</v>
      </c>
      <c r="Z135" s="196">
        <v>10</v>
      </c>
      <c r="AA135" s="196">
        <v>89</v>
      </c>
      <c r="AB135" s="196">
        <v>65</v>
      </c>
      <c r="AC135" s="196">
        <v>156</v>
      </c>
      <c r="AD135" s="196">
        <v>849</v>
      </c>
      <c r="AE135" s="196">
        <v>516</v>
      </c>
      <c r="AF135" s="196">
        <v>3</v>
      </c>
      <c r="AG135" s="196">
        <v>8</v>
      </c>
      <c r="AH135" s="196">
        <v>34</v>
      </c>
      <c r="AI135" s="196">
        <v>25</v>
      </c>
      <c r="AJ135" s="196">
        <v>886</v>
      </c>
      <c r="AK135" s="196">
        <v>549</v>
      </c>
      <c r="AL135" s="196">
        <v>1435</v>
      </c>
      <c r="AM135" s="196">
        <v>350</v>
      </c>
      <c r="AN135" s="196">
        <v>357</v>
      </c>
      <c r="AO135" s="196">
        <v>707</v>
      </c>
      <c r="AP135" s="196">
        <v>11997</v>
      </c>
      <c r="AQ135" s="196">
        <v>59</v>
      </c>
      <c r="AR135" s="196">
        <v>36</v>
      </c>
      <c r="AS135" s="196">
        <v>0</v>
      </c>
      <c r="AT135" s="196">
        <v>0</v>
      </c>
      <c r="AU135" s="196">
        <v>0</v>
      </c>
      <c r="AV135" s="196">
        <v>0</v>
      </c>
      <c r="AW135" s="196">
        <v>1</v>
      </c>
      <c r="AX135" s="196">
        <v>0</v>
      </c>
      <c r="AY135" s="196">
        <v>0</v>
      </c>
      <c r="AZ135" s="196">
        <v>0</v>
      </c>
      <c r="BA135" s="196">
        <v>0</v>
      </c>
      <c r="BB135" s="196">
        <v>0</v>
      </c>
      <c r="BC135" s="196">
        <v>0</v>
      </c>
      <c r="BD135" s="196">
        <v>0</v>
      </c>
      <c r="BE135" s="196">
        <v>0</v>
      </c>
      <c r="BF135" s="196">
        <v>0</v>
      </c>
      <c r="BG135" s="196">
        <v>0</v>
      </c>
      <c r="BH135" s="196">
        <v>0</v>
      </c>
      <c r="BI135" s="196">
        <v>0</v>
      </c>
      <c r="BJ135" s="196">
        <v>0</v>
      </c>
      <c r="BK135" s="196">
        <v>0</v>
      </c>
      <c r="BL135" s="196">
        <v>0</v>
      </c>
      <c r="BM135" s="196">
        <v>0</v>
      </c>
      <c r="BN135" s="196">
        <v>0</v>
      </c>
      <c r="BO135" s="196">
        <v>0</v>
      </c>
      <c r="BP135" s="196">
        <v>0</v>
      </c>
      <c r="BQ135" s="196">
        <v>49</v>
      </c>
      <c r="BR135" s="196">
        <v>25</v>
      </c>
      <c r="BS135" s="196">
        <v>74</v>
      </c>
      <c r="BT135" s="196">
        <v>96</v>
      </c>
      <c r="BU135" s="196">
        <v>61</v>
      </c>
      <c r="BV135" s="196">
        <v>0</v>
      </c>
      <c r="BW135" s="196">
        <v>0</v>
      </c>
      <c r="BX135" s="196">
        <v>0</v>
      </c>
      <c r="BY135" s="196">
        <v>0</v>
      </c>
      <c r="BZ135" s="196">
        <v>0</v>
      </c>
      <c r="CA135" s="196">
        <v>0</v>
      </c>
      <c r="CB135" s="196">
        <v>0</v>
      </c>
      <c r="CC135" s="196">
        <v>0</v>
      </c>
      <c r="CD135" s="196">
        <v>0</v>
      </c>
      <c r="CE135" s="196">
        <v>0</v>
      </c>
      <c r="CF135" s="196">
        <v>0</v>
      </c>
      <c r="CG135" s="196">
        <v>0</v>
      </c>
      <c r="CH135" s="196">
        <v>0</v>
      </c>
      <c r="CI135" s="196">
        <v>0</v>
      </c>
      <c r="CJ135" s="196">
        <v>0</v>
      </c>
      <c r="CK135" s="196">
        <v>0</v>
      </c>
      <c r="CL135" s="196">
        <v>0</v>
      </c>
      <c r="CM135" s="196">
        <v>0</v>
      </c>
      <c r="CN135" s="196">
        <v>10</v>
      </c>
      <c r="CO135" s="196">
        <v>12</v>
      </c>
      <c r="CP135" s="196">
        <v>10</v>
      </c>
      <c r="CQ135" s="196">
        <v>10</v>
      </c>
      <c r="CR135" s="196">
        <v>2</v>
      </c>
      <c r="CS135" s="196">
        <v>2</v>
      </c>
      <c r="CT135" s="196">
        <v>586</v>
      </c>
      <c r="CU135" s="196">
        <v>359</v>
      </c>
      <c r="CV135" s="196">
        <v>945</v>
      </c>
      <c r="CW135" s="196">
        <v>17</v>
      </c>
      <c r="CX135" s="196">
        <v>17</v>
      </c>
      <c r="CY135" s="196">
        <v>0</v>
      </c>
      <c r="CZ135" s="196">
        <v>0</v>
      </c>
      <c r="DA135" s="196">
        <v>0</v>
      </c>
      <c r="DB135" s="196">
        <v>0</v>
      </c>
      <c r="DC135" s="196">
        <v>0</v>
      </c>
      <c r="DD135" s="196">
        <v>0</v>
      </c>
      <c r="DE135" s="196">
        <v>0</v>
      </c>
      <c r="DF135" s="196">
        <v>0</v>
      </c>
      <c r="DG135" s="196">
        <v>0</v>
      </c>
      <c r="DH135" s="196">
        <v>0</v>
      </c>
      <c r="DI135" s="196">
        <v>0</v>
      </c>
      <c r="DJ135" s="196">
        <v>0</v>
      </c>
      <c r="DK135" s="196">
        <v>0</v>
      </c>
      <c r="DL135" s="196">
        <v>0</v>
      </c>
      <c r="DM135" s="196">
        <v>0</v>
      </c>
      <c r="DN135" s="196">
        <v>0</v>
      </c>
      <c r="DO135" s="196">
        <v>0</v>
      </c>
      <c r="DP135" s="196">
        <v>0</v>
      </c>
      <c r="DQ135" s="196">
        <v>0</v>
      </c>
      <c r="DR135" s="196">
        <v>0</v>
      </c>
      <c r="DS135" s="196">
        <v>0</v>
      </c>
      <c r="DT135" s="196">
        <v>0</v>
      </c>
      <c r="DU135" s="196">
        <v>0</v>
      </c>
      <c r="DV135" s="196">
        <v>0</v>
      </c>
      <c r="DW135" s="196">
        <v>12</v>
      </c>
      <c r="DX135" s="196">
        <v>14</v>
      </c>
      <c r="DY135" s="196">
        <v>26</v>
      </c>
      <c r="DZ135" s="196">
        <v>49</v>
      </c>
      <c r="EA135" s="196">
        <v>36</v>
      </c>
      <c r="EB135" s="196">
        <v>0</v>
      </c>
      <c r="EC135" s="196">
        <v>0</v>
      </c>
      <c r="ED135" s="196">
        <v>0</v>
      </c>
      <c r="EE135" s="196">
        <v>0</v>
      </c>
      <c r="EF135" s="196">
        <v>0</v>
      </c>
      <c r="EG135" s="196">
        <v>0</v>
      </c>
      <c r="EH135" s="196">
        <v>0</v>
      </c>
      <c r="EI135" s="196">
        <v>0</v>
      </c>
      <c r="EJ135" s="196">
        <v>0</v>
      </c>
      <c r="EK135" s="196">
        <v>0</v>
      </c>
      <c r="EL135" s="196">
        <v>0</v>
      </c>
      <c r="EM135" s="196">
        <v>1</v>
      </c>
      <c r="EN135" s="196">
        <v>0</v>
      </c>
      <c r="EO135" s="196">
        <v>0</v>
      </c>
      <c r="EP135" s="196">
        <v>0</v>
      </c>
      <c r="EQ135" s="196">
        <v>0</v>
      </c>
      <c r="ER135" s="196">
        <v>0</v>
      </c>
      <c r="ES135" s="196">
        <v>0</v>
      </c>
      <c r="ET135" s="196">
        <v>0</v>
      </c>
      <c r="EU135" s="196">
        <v>0</v>
      </c>
      <c r="EV135" s="196">
        <v>7</v>
      </c>
      <c r="EW135" s="196">
        <v>1</v>
      </c>
      <c r="EX135" s="196">
        <v>15</v>
      </c>
      <c r="EY135" s="196">
        <v>10</v>
      </c>
      <c r="EZ135" s="196">
        <v>71</v>
      </c>
      <c r="FA135" s="196">
        <v>55</v>
      </c>
      <c r="FB135" s="196">
        <v>126</v>
      </c>
      <c r="FC135" s="196">
        <v>0</v>
      </c>
      <c r="FD135" s="196">
        <v>0</v>
      </c>
      <c r="FE135" s="196">
        <v>1</v>
      </c>
      <c r="FF135" s="196">
        <v>2</v>
      </c>
      <c r="FG135" s="196">
        <v>0</v>
      </c>
      <c r="FH135" s="196">
        <v>0</v>
      </c>
      <c r="FI135" s="196">
        <v>2</v>
      </c>
      <c r="FJ135" s="196">
        <v>1</v>
      </c>
      <c r="FK135" s="196">
        <v>518</v>
      </c>
      <c r="FL135" s="196">
        <v>331</v>
      </c>
      <c r="FM135" s="196">
        <v>521</v>
      </c>
      <c r="FN135" s="196">
        <v>334</v>
      </c>
      <c r="FO135" s="196">
        <v>855</v>
      </c>
      <c r="FP135" s="196">
        <v>0</v>
      </c>
      <c r="FQ135" s="196">
        <v>0</v>
      </c>
      <c r="FR135" s="196">
        <v>4</v>
      </c>
      <c r="FS135" s="196">
        <v>5</v>
      </c>
      <c r="FT135" s="196">
        <v>9</v>
      </c>
      <c r="FU135" s="196">
        <v>7</v>
      </c>
      <c r="FV135" s="196">
        <v>15</v>
      </c>
      <c r="FW135" s="196">
        <v>3</v>
      </c>
      <c r="FX135" s="196">
        <v>20</v>
      </c>
      <c r="FY135" s="196">
        <v>17</v>
      </c>
      <c r="FZ135" s="196">
        <v>12</v>
      </c>
      <c r="GA135" s="196">
        <v>4</v>
      </c>
      <c r="GB135" s="196">
        <v>60</v>
      </c>
      <c r="GC135" s="196">
        <v>36</v>
      </c>
      <c r="GD135" s="196">
        <v>96</v>
      </c>
      <c r="GE135" s="196">
        <v>164</v>
      </c>
      <c r="GF135" s="196">
        <v>122</v>
      </c>
      <c r="GG135" s="196">
        <v>260</v>
      </c>
      <c r="GH135" s="196">
        <v>201</v>
      </c>
      <c r="GI135" s="196">
        <v>93</v>
      </c>
      <c r="GJ135" s="196">
        <v>43</v>
      </c>
      <c r="GK135" s="196">
        <v>70</v>
      </c>
      <c r="GL135" s="196">
        <v>11</v>
      </c>
      <c r="GM135" s="196">
        <v>27</v>
      </c>
      <c r="GN135" s="196">
        <v>7</v>
      </c>
      <c r="GO135" s="196">
        <v>4</v>
      </c>
      <c r="GP135" s="196">
        <v>0</v>
      </c>
      <c r="GQ135" s="196">
        <v>618</v>
      </c>
      <c r="GR135" s="196">
        <v>384</v>
      </c>
      <c r="GS135" s="196">
        <v>1002</v>
      </c>
      <c r="GT135" s="196">
        <v>0</v>
      </c>
      <c r="GU135" s="196">
        <v>0</v>
      </c>
      <c r="GV135" s="196">
        <v>1</v>
      </c>
      <c r="GW135" s="196">
        <v>2</v>
      </c>
      <c r="GX135" s="196">
        <v>8</v>
      </c>
      <c r="GY135" s="196">
        <v>6</v>
      </c>
      <c r="GZ135" s="196">
        <v>4</v>
      </c>
      <c r="HA135" s="196">
        <v>7</v>
      </c>
      <c r="HB135" s="196">
        <v>4</v>
      </c>
      <c r="HC135" s="196">
        <v>2</v>
      </c>
      <c r="HD135" s="196">
        <v>0</v>
      </c>
      <c r="HE135" s="196">
        <v>0</v>
      </c>
      <c r="HF135" s="196">
        <v>17</v>
      </c>
      <c r="HG135" s="196">
        <v>17</v>
      </c>
      <c r="HH135" s="196">
        <v>34</v>
      </c>
      <c r="HI135" s="196">
        <v>7</v>
      </c>
      <c r="HJ135" s="196">
        <v>6</v>
      </c>
      <c r="HK135" s="196">
        <v>22</v>
      </c>
      <c r="HL135" s="196">
        <v>19</v>
      </c>
      <c r="HM135" s="196">
        <v>14</v>
      </c>
      <c r="HN135" s="196">
        <v>10</v>
      </c>
      <c r="HO135" s="196">
        <v>3</v>
      </c>
      <c r="HP135" s="196">
        <v>4</v>
      </c>
      <c r="HQ135" s="196">
        <v>5</v>
      </c>
      <c r="HR135" s="196">
        <v>3</v>
      </c>
      <c r="HS135" s="196">
        <v>0</v>
      </c>
      <c r="HT135" s="196">
        <v>0</v>
      </c>
      <c r="HU135" s="196">
        <v>42</v>
      </c>
      <c r="HV135" s="196">
        <v>51</v>
      </c>
      <c r="HW135" s="196">
        <v>93</v>
      </c>
      <c r="HX135" s="196">
        <v>30</v>
      </c>
      <c r="HY135" s="196">
        <v>23</v>
      </c>
      <c r="HZ135" s="196">
        <v>23</v>
      </c>
      <c r="IA135" s="196">
        <v>36</v>
      </c>
      <c r="IB135" s="196">
        <v>10</v>
      </c>
      <c r="IC135" s="196">
        <v>22</v>
      </c>
      <c r="ID135" s="196">
        <v>14</v>
      </c>
      <c r="IE135" s="196">
        <v>16</v>
      </c>
      <c r="IF135" s="196">
        <v>9</v>
      </c>
      <c r="IG135" s="196">
        <v>13</v>
      </c>
      <c r="IH135" s="196">
        <v>4</v>
      </c>
      <c r="II135" s="196">
        <v>5</v>
      </c>
      <c r="IJ135" s="196">
        <v>115</v>
      </c>
      <c r="IK135" s="196">
        <v>90</v>
      </c>
      <c r="IL135" s="196">
        <v>205</v>
      </c>
      <c r="IM135" s="196">
        <v>12</v>
      </c>
      <c r="IN135" s="196">
        <v>3</v>
      </c>
      <c r="IO135" s="196">
        <v>8</v>
      </c>
      <c r="IP135" s="196">
        <v>2</v>
      </c>
      <c r="IQ135" s="196">
        <v>1</v>
      </c>
      <c r="IR135" s="196">
        <v>0</v>
      </c>
      <c r="IS135" s="196">
        <v>1</v>
      </c>
      <c r="IT135" s="196">
        <v>1</v>
      </c>
      <c r="IU135" s="196">
        <v>40</v>
      </c>
      <c r="IV135" s="196">
        <v>28</v>
      </c>
      <c r="IW135" s="196">
        <v>55</v>
      </c>
      <c r="IX135" s="196">
        <v>30</v>
      </c>
      <c r="IY135" s="196">
        <v>85</v>
      </c>
      <c r="IZ135" s="196">
        <v>27</v>
      </c>
      <c r="JA135" s="196">
        <v>17</v>
      </c>
      <c r="JB135" s="196">
        <v>12</v>
      </c>
      <c r="JC135" s="196">
        <v>11</v>
      </c>
      <c r="JD135" s="196">
        <v>0</v>
      </c>
      <c r="JE135" s="196">
        <v>0</v>
      </c>
      <c r="JF135" s="196">
        <v>1</v>
      </c>
      <c r="JG135" s="196">
        <v>0</v>
      </c>
      <c r="JH135" s="196">
        <v>576</v>
      </c>
      <c r="JI135" s="196">
        <v>342</v>
      </c>
      <c r="JJ135" s="196">
        <v>616</v>
      </c>
      <c r="JK135" s="196">
        <v>370</v>
      </c>
      <c r="JL135" s="196">
        <v>986</v>
      </c>
      <c r="JM135" s="196">
        <v>3</v>
      </c>
      <c r="JN135" s="196">
        <v>6</v>
      </c>
      <c r="JO135" s="196">
        <v>3</v>
      </c>
      <c r="JP135" s="196">
        <v>1</v>
      </c>
      <c r="JQ135" s="196">
        <v>1</v>
      </c>
      <c r="JR135" s="196">
        <v>0</v>
      </c>
      <c r="JS135" s="196">
        <v>0</v>
      </c>
      <c r="JT135" s="196">
        <v>1</v>
      </c>
      <c r="JU135" s="196">
        <v>10</v>
      </c>
      <c r="JV135" s="196">
        <v>9</v>
      </c>
      <c r="JW135" s="196">
        <v>15</v>
      </c>
      <c r="JX135" s="196">
        <v>15</v>
      </c>
      <c r="JY135" s="196">
        <v>30</v>
      </c>
      <c r="JZ135" s="196">
        <v>18</v>
      </c>
      <c r="KA135" s="196">
        <v>10</v>
      </c>
      <c r="KB135" s="196">
        <v>6</v>
      </c>
      <c r="KC135" s="196">
        <v>5</v>
      </c>
      <c r="KD135" s="196">
        <v>1</v>
      </c>
      <c r="KE135" s="196">
        <v>2</v>
      </c>
      <c r="KF135" s="196">
        <v>0</v>
      </c>
      <c r="KG135" s="196">
        <v>1</v>
      </c>
      <c r="KH135" s="196">
        <v>10</v>
      </c>
      <c r="KI135" s="196">
        <v>18</v>
      </c>
      <c r="KJ135" s="196">
        <v>35</v>
      </c>
      <c r="KK135" s="196">
        <v>35</v>
      </c>
      <c r="KL135" s="196">
        <v>70</v>
      </c>
      <c r="KM135" s="196">
        <v>0</v>
      </c>
      <c r="KN135" s="196">
        <v>0</v>
      </c>
      <c r="KO135" s="196">
        <v>0</v>
      </c>
      <c r="KP135" s="196">
        <v>0</v>
      </c>
      <c r="KQ135" s="196">
        <v>0</v>
      </c>
      <c r="KR135" s="196">
        <v>0</v>
      </c>
      <c r="KS135" s="196">
        <v>0</v>
      </c>
      <c r="KT135" s="196">
        <v>0</v>
      </c>
      <c r="KU135" s="196">
        <v>0</v>
      </c>
      <c r="KV135" s="196">
        <v>0</v>
      </c>
      <c r="KW135" s="196">
        <v>0</v>
      </c>
      <c r="KX135" s="196">
        <v>0</v>
      </c>
      <c r="KY135" s="196">
        <v>0</v>
      </c>
      <c r="KZ135" s="196">
        <v>3</v>
      </c>
      <c r="LA135" s="196">
        <v>1</v>
      </c>
      <c r="LB135" s="196">
        <v>1</v>
      </c>
      <c r="LC135" s="196">
        <v>49</v>
      </c>
      <c r="LD135" s="196">
        <v>54</v>
      </c>
    </row>
    <row r="136" spans="1:316">
      <c r="A136" s="1" t="s">
        <v>6</v>
      </c>
      <c r="B136" s="112">
        <v>5</v>
      </c>
      <c r="O136" s="196">
        <v>2</v>
      </c>
      <c r="P136" s="196">
        <v>0</v>
      </c>
      <c r="Q136" s="196">
        <v>0</v>
      </c>
      <c r="R136" s="196">
        <v>1</v>
      </c>
      <c r="S136" s="196">
        <v>1</v>
      </c>
      <c r="T136" s="196">
        <v>2</v>
      </c>
      <c r="U136" s="196">
        <v>0</v>
      </c>
      <c r="V136" s="196">
        <v>3</v>
      </c>
      <c r="W136" s="196">
        <v>1</v>
      </c>
      <c r="X136" s="196">
        <v>1</v>
      </c>
      <c r="Y136" s="196">
        <v>1</v>
      </c>
      <c r="Z136" s="196">
        <v>2</v>
      </c>
      <c r="AA136" s="196">
        <v>4</v>
      </c>
      <c r="AB136" s="196">
        <v>7</v>
      </c>
      <c r="AC136" s="196">
        <v>14</v>
      </c>
      <c r="AD136" s="196">
        <v>60</v>
      </c>
      <c r="AE136" s="196">
        <v>67</v>
      </c>
      <c r="AF136" s="196">
        <v>0</v>
      </c>
      <c r="AG136" s="196">
        <v>3</v>
      </c>
      <c r="AH136" s="196">
        <v>1</v>
      </c>
      <c r="AI136" s="196">
        <v>5</v>
      </c>
      <c r="AJ136" s="196">
        <v>61</v>
      </c>
      <c r="AK136" s="196">
        <v>75</v>
      </c>
      <c r="AL136" s="196">
        <v>136</v>
      </c>
      <c r="AM136" s="196">
        <v>11</v>
      </c>
      <c r="AN136" s="196">
        <v>43</v>
      </c>
      <c r="AO136" s="196">
        <v>54</v>
      </c>
      <c r="AP136" s="196">
        <v>1685</v>
      </c>
      <c r="AQ136" s="196">
        <v>7</v>
      </c>
      <c r="AR136" s="196">
        <v>15</v>
      </c>
      <c r="AS136" s="196">
        <v>0</v>
      </c>
      <c r="AT136" s="196">
        <v>0</v>
      </c>
      <c r="AU136" s="196">
        <v>0</v>
      </c>
      <c r="AV136" s="196">
        <v>0</v>
      </c>
      <c r="AW136" s="196">
        <v>0</v>
      </c>
      <c r="AX136" s="196">
        <v>0</v>
      </c>
      <c r="AY136" s="196">
        <v>0</v>
      </c>
      <c r="AZ136" s="196">
        <v>0</v>
      </c>
      <c r="BA136" s="196">
        <v>0</v>
      </c>
      <c r="BB136" s="196">
        <v>0</v>
      </c>
      <c r="BC136" s="196">
        <v>0</v>
      </c>
      <c r="BD136" s="196">
        <v>0</v>
      </c>
      <c r="BE136" s="196">
        <v>0</v>
      </c>
      <c r="BF136" s="196">
        <v>0</v>
      </c>
      <c r="BG136" s="196">
        <v>0</v>
      </c>
      <c r="BH136" s="196">
        <v>0</v>
      </c>
      <c r="BI136" s="196">
        <v>0</v>
      </c>
      <c r="BJ136" s="196">
        <v>0</v>
      </c>
      <c r="BK136" s="196">
        <v>0</v>
      </c>
      <c r="BL136" s="196">
        <v>0</v>
      </c>
      <c r="BM136" s="196">
        <v>0</v>
      </c>
      <c r="BN136" s="196">
        <v>0</v>
      </c>
      <c r="BO136" s="196">
        <v>3</v>
      </c>
      <c r="BP136" s="196">
        <v>4</v>
      </c>
      <c r="BQ136" s="196">
        <v>9</v>
      </c>
      <c r="BR136" s="196">
        <v>15</v>
      </c>
      <c r="BS136" s="196">
        <v>24</v>
      </c>
      <c r="BT136" s="196">
        <v>13</v>
      </c>
      <c r="BU136" s="196">
        <v>14</v>
      </c>
      <c r="BV136" s="196">
        <v>0</v>
      </c>
      <c r="BW136" s="196">
        <v>0</v>
      </c>
      <c r="BX136" s="196">
        <v>0</v>
      </c>
      <c r="BY136" s="196">
        <v>0</v>
      </c>
      <c r="BZ136" s="196">
        <v>0</v>
      </c>
      <c r="CA136" s="196">
        <v>0</v>
      </c>
      <c r="CB136" s="196">
        <v>0</v>
      </c>
      <c r="CC136" s="196">
        <v>0</v>
      </c>
      <c r="CD136" s="196">
        <v>0</v>
      </c>
      <c r="CE136" s="196">
        <v>0</v>
      </c>
      <c r="CF136" s="196">
        <v>0</v>
      </c>
      <c r="CG136" s="196">
        <v>0</v>
      </c>
      <c r="CH136" s="196">
        <v>0</v>
      </c>
      <c r="CI136" s="196">
        <v>0</v>
      </c>
      <c r="CJ136" s="196">
        <v>0</v>
      </c>
      <c r="CK136" s="196">
        <v>0</v>
      </c>
      <c r="CL136" s="196">
        <v>0</v>
      </c>
      <c r="CM136" s="196">
        <v>0</v>
      </c>
      <c r="CN136" s="196">
        <v>0</v>
      </c>
      <c r="CO136" s="196">
        <v>0</v>
      </c>
      <c r="CP136" s="196">
        <v>0</v>
      </c>
      <c r="CQ136" s="196">
        <v>0</v>
      </c>
      <c r="CR136" s="196">
        <v>18</v>
      </c>
      <c r="CS136" s="196">
        <v>12</v>
      </c>
      <c r="CT136" s="196">
        <v>30</v>
      </c>
      <c r="CU136" s="196">
        <v>26</v>
      </c>
      <c r="CV136" s="196">
        <v>56</v>
      </c>
      <c r="CW136" s="196">
        <v>1</v>
      </c>
      <c r="CX136" s="196">
        <v>4</v>
      </c>
      <c r="CY136" s="196">
        <v>0</v>
      </c>
      <c r="CZ136" s="196">
        <v>0</v>
      </c>
      <c r="DA136" s="196">
        <v>0</v>
      </c>
      <c r="DB136" s="196">
        <v>0</v>
      </c>
      <c r="DC136" s="196">
        <v>0</v>
      </c>
      <c r="DD136" s="196">
        <v>0</v>
      </c>
      <c r="DE136" s="196">
        <v>0</v>
      </c>
      <c r="DF136" s="196">
        <v>0</v>
      </c>
      <c r="DG136" s="196">
        <v>0</v>
      </c>
      <c r="DH136" s="196">
        <v>0</v>
      </c>
      <c r="DI136" s="196">
        <v>0</v>
      </c>
      <c r="DJ136" s="196">
        <v>0</v>
      </c>
      <c r="DK136" s="196">
        <v>0</v>
      </c>
      <c r="DL136" s="196">
        <v>0</v>
      </c>
      <c r="DM136" s="196">
        <v>0</v>
      </c>
      <c r="DN136" s="196">
        <v>0</v>
      </c>
      <c r="DO136" s="196">
        <v>0</v>
      </c>
      <c r="DP136" s="196">
        <v>0</v>
      </c>
      <c r="DQ136" s="196">
        <v>0</v>
      </c>
      <c r="DR136" s="196">
        <v>0</v>
      </c>
      <c r="DS136" s="196">
        <v>0</v>
      </c>
      <c r="DT136" s="196">
        <v>0</v>
      </c>
      <c r="DU136" s="196">
        <v>0</v>
      </c>
      <c r="DV136" s="196">
        <v>3</v>
      </c>
      <c r="DW136" s="196">
        <v>1</v>
      </c>
      <c r="DX136" s="196">
        <v>6</v>
      </c>
      <c r="DY136" s="196">
        <v>7</v>
      </c>
      <c r="DZ136" s="196">
        <v>0</v>
      </c>
      <c r="EA136" s="196">
        <v>4</v>
      </c>
      <c r="EB136" s="196">
        <v>0</v>
      </c>
      <c r="EC136" s="196">
        <v>0</v>
      </c>
      <c r="ED136" s="196">
        <v>0</v>
      </c>
      <c r="EE136" s="196">
        <v>0</v>
      </c>
      <c r="EF136" s="196">
        <v>0</v>
      </c>
      <c r="EG136" s="196">
        <v>0</v>
      </c>
      <c r="EH136" s="196">
        <v>0</v>
      </c>
      <c r="EI136" s="196">
        <v>0</v>
      </c>
      <c r="EJ136" s="196">
        <v>0</v>
      </c>
      <c r="EK136" s="196">
        <v>0</v>
      </c>
      <c r="EL136" s="196">
        <v>0</v>
      </c>
      <c r="EM136" s="196">
        <v>0</v>
      </c>
      <c r="EN136" s="196">
        <v>0</v>
      </c>
      <c r="EO136" s="196">
        <v>0</v>
      </c>
      <c r="EP136" s="196">
        <v>0</v>
      </c>
      <c r="EQ136" s="196">
        <v>0</v>
      </c>
      <c r="ER136" s="196">
        <v>0</v>
      </c>
      <c r="ES136" s="196">
        <v>0</v>
      </c>
      <c r="ET136" s="196">
        <v>0</v>
      </c>
      <c r="EU136" s="196">
        <v>0</v>
      </c>
      <c r="EV136" s="196">
        <v>0</v>
      </c>
      <c r="EW136" s="196">
        <v>0</v>
      </c>
      <c r="EX136" s="196">
        <v>1</v>
      </c>
      <c r="EY136" s="196">
        <v>0</v>
      </c>
      <c r="EZ136" s="196">
        <v>1</v>
      </c>
      <c r="FA136" s="196">
        <v>4</v>
      </c>
      <c r="FB136" s="196">
        <v>5</v>
      </c>
      <c r="FC136" s="196">
        <v>0</v>
      </c>
      <c r="FD136" s="196">
        <v>0</v>
      </c>
      <c r="FE136" s="196">
        <v>0</v>
      </c>
      <c r="FF136" s="196">
        <v>1</v>
      </c>
      <c r="FG136" s="196">
        <v>0</v>
      </c>
      <c r="FH136" s="196">
        <v>0</v>
      </c>
      <c r="FI136" s="196">
        <v>0</v>
      </c>
      <c r="FJ136" s="196">
        <v>0</v>
      </c>
      <c r="FK136" s="196">
        <v>26</v>
      </c>
      <c r="FL136" s="196">
        <v>23</v>
      </c>
      <c r="FM136" s="196">
        <v>26</v>
      </c>
      <c r="FN136" s="196">
        <v>24</v>
      </c>
      <c r="FO136" s="196">
        <v>50</v>
      </c>
      <c r="FP136" s="196">
        <v>0</v>
      </c>
      <c r="FQ136" s="196">
        <v>0</v>
      </c>
      <c r="FR136" s="196">
        <v>1</v>
      </c>
      <c r="FS136" s="196">
        <v>0</v>
      </c>
      <c r="FT136" s="196">
        <v>3</v>
      </c>
      <c r="FU136" s="196">
        <v>5</v>
      </c>
      <c r="FV136" s="196">
        <v>0</v>
      </c>
      <c r="FW136" s="196">
        <v>2</v>
      </c>
      <c r="FX136" s="196">
        <v>3</v>
      </c>
      <c r="FY136" s="196">
        <v>7</v>
      </c>
      <c r="FZ136" s="196">
        <v>2</v>
      </c>
      <c r="GA136" s="196">
        <v>1</v>
      </c>
      <c r="GB136" s="196">
        <v>9</v>
      </c>
      <c r="GC136" s="196">
        <v>15</v>
      </c>
      <c r="GD136" s="196">
        <v>24</v>
      </c>
      <c r="GE136" s="196">
        <v>0</v>
      </c>
      <c r="GF136" s="196">
        <v>0</v>
      </c>
      <c r="GG136" s="196">
        <v>1</v>
      </c>
      <c r="GH136" s="196">
        <v>3</v>
      </c>
      <c r="GI136" s="196">
        <v>1</v>
      </c>
      <c r="GJ136" s="196">
        <v>1</v>
      </c>
      <c r="GK136" s="196">
        <v>0</v>
      </c>
      <c r="GL136" s="196">
        <v>2</v>
      </c>
      <c r="GM136" s="196">
        <v>1</v>
      </c>
      <c r="GN136" s="196">
        <v>0</v>
      </c>
      <c r="GO136" s="196">
        <v>0</v>
      </c>
      <c r="GP136" s="196">
        <v>0</v>
      </c>
      <c r="GQ136" s="196">
        <v>3</v>
      </c>
      <c r="GR136" s="196">
        <v>6</v>
      </c>
      <c r="GS136" s="196">
        <v>9</v>
      </c>
      <c r="GT136" s="196">
        <v>0</v>
      </c>
      <c r="GU136" s="196">
        <v>0</v>
      </c>
      <c r="GV136" s="196">
        <v>0</v>
      </c>
      <c r="GW136" s="196">
        <v>0</v>
      </c>
      <c r="GX136" s="196">
        <v>1</v>
      </c>
      <c r="GY136" s="196">
        <v>2</v>
      </c>
      <c r="GZ136" s="196">
        <v>0</v>
      </c>
      <c r="HA136" s="196">
        <v>0</v>
      </c>
      <c r="HB136" s="196">
        <v>0</v>
      </c>
      <c r="HC136" s="196">
        <v>0</v>
      </c>
      <c r="HD136" s="196">
        <v>0</v>
      </c>
      <c r="HE136" s="196">
        <v>0</v>
      </c>
      <c r="HF136" s="196">
        <v>2</v>
      </c>
      <c r="HG136" s="196">
        <v>1</v>
      </c>
      <c r="HH136" s="196">
        <v>3</v>
      </c>
      <c r="HI136" s="196">
        <v>0</v>
      </c>
      <c r="HJ136" s="196">
        <v>1</v>
      </c>
      <c r="HK136" s="196">
        <v>1</v>
      </c>
      <c r="HL136" s="196">
        <v>0</v>
      </c>
      <c r="HM136" s="196">
        <v>1</v>
      </c>
      <c r="HN136" s="196">
        <v>3</v>
      </c>
      <c r="HO136" s="196">
        <v>0</v>
      </c>
      <c r="HP136" s="196">
        <v>0</v>
      </c>
      <c r="HQ136" s="196">
        <v>0</v>
      </c>
      <c r="HR136" s="196">
        <v>0</v>
      </c>
      <c r="HS136" s="196">
        <v>0</v>
      </c>
      <c r="HT136" s="196">
        <v>0</v>
      </c>
      <c r="HU136" s="196">
        <v>4</v>
      </c>
      <c r="HV136" s="196">
        <v>2</v>
      </c>
      <c r="HW136" s="196">
        <v>6</v>
      </c>
      <c r="HX136" s="196">
        <v>2</v>
      </c>
      <c r="HY136" s="196">
        <v>8</v>
      </c>
      <c r="HZ136" s="196">
        <v>0</v>
      </c>
      <c r="IA136" s="196">
        <v>0</v>
      </c>
      <c r="IB136" s="196">
        <v>0</v>
      </c>
      <c r="IC136" s="196">
        <v>1</v>
      </c>
      <c r="ID136" s="196">
        <v>0</v>
      </c>
      <c r="IE136" s="196">
        <v>1</v>
      </c>
      <c r="IF136" s="196">
        <v>0</v>
      </c>
      <c r="IG136" s="196">
        <v>8</v>
      </c>
      <c r="IH136" s="196">
        <v>0</v>
      </c>
      <c r="II136" s="196">
        <v>2</v>
      </c>
      <c r="IJ136" s="196">
        <v>20</v>
      </c>
      <c r="IK136" s="196">
        <v>2</v>
      </c>
      <c r="IL136" s="196">
        <v>22</v>
      </c>
      <c r="IM136" s="196">
        <v>0</v>
      </c>
      <c r="IN136" s="196">
        <v>1</v>
      </c>
      <c r="IO136" s="196">
        <v>0</v>
      </c>
      <c r="IP136" s="196">
        <v>0</v>
      </c>
      <c r="IQ136" s="196">
        <v>0</v>
      </c>
      <c r="IR136" s="196">
        <v>0</v>
      </c>
      <c r="IS136" s="196">
        <v>0</v>
      </c>
      <c r="IT136" s="196">
        <v>0</v>
      </c>
      <c r="IU136" s="196">
        <v>10</v>
      </c>
      <c r="IV136" s="196">
        <v>18</v>
      </c>
      <c r="IW136" s="196">
        <v>13</v>
      </c>
      <c r="IX136" s="196">
        <v>19</v>
      </c>
      <c r="IY136" s="196">
        <v>32</v>
      </c>
      <c r="IZ136" s="196">
        <v>0</v>
      </c>
      <c r="JA136" s="196">
        <v>0</v>
      </c>
      <c r="JB136" s="196">
        <v>0</v>
      </c>
      <c r="JC136" s="196">
        <v>0</v>
      </c>
      <c r="JD136" s="196">
        <v>0</v>
      </c>
      <c r="JE136" s="196">
        <v>0</v>
      </c>
      <c r="JF136" s="196">
        <v>1</v>
      </c>
      <c r="JG136" s="196">
        <v>0</v>
      </c>
      <c r="JH136" s="196">
        <v>20</v>
      </c>
      <c r="JI136" s="196">
        <v>17</v>
      </c>
      <c r="JJ136" s="196">
        <v>21</v>
      </c>
      <c r="JK136" s="196">
        <v>17</v>
      </c>
      <c r="JL136" s="196">
        <v>38</v>
      </c>
      <c r="JM136" s="196">
        <v>0</v>
      </c>
      <c r="JN136" s="196">
        <v>1</v>
      </c>
      <c r="JO136" s="196">
        <v>0</v>
      </c>
      <c r="JP136" s="196">
        <v>0</v>
      </c>
      <c r="JQ136" s="196">
        <v>0</v>
      </c>
      <c r="JR136" s="196">
        <v>0</v>
      </c>
      <c r="JS136" s="196">
        <v>0</v>
      </c>
      <c r="JT136" s="196">
        <v>0</v>
      </c>
      <c r="JU136" s="196">
        <v>1</v>
      </c>
      <c r="JV136" s="196">
        <v>4</v>
      </c>
      <c r="JW136" s="196">
        <v>6</v>
      </c>
      <c r="JX136" s="196">
        <v>5</v>
      </c>
      <c r="JY136" s="196">
        <v>11</v>
      </c>
      <c r="JZ136" s="196">
        <v>0</v>
      </c>
      <c r="KA136" s="196">
        <v>0</v>
      </c>
      <c r="KB136" s="196">
        <v>0</v>
      </c>
      <c r="KC136" s="196">
        <v>0</v>
      </c>
      <c r="KD136" s="196">
        <v>0</v>
      </c>
      <c r="KE136" s="196">
        <v>0</v>
      </c>
      <c r="KF136" s="196">
        <v>0</v>
      </c>
      <c r="KG136" s="196">
        <v>0</v>
      </c>
      <c r="KH136" s="196">
        <v>3</v>
      </c>
      <c r="KI136" s="196">
        <v>5</v>
      </c>
      <c r="KJ136" s="196">
        <v>3</v>
      </c>
      <c r="KK136" s="196">
        <v>5</v>
      </c>
      <c r="KL136" s="196">
        <v>8</v>
      </c>
      <c r="KM136" s="196">
        <v>0</v>
      </c>
      <c r="KN136" s="196">
        <v>0</v>
      </c>
      <c r="KO136" s="196">
        <v>0</v>
      </c>
      <c r="KP136" s="196">
        <v>0</v>
      </c>
      <c r="KQ136" s="196">
        <v>0</v>
      </c>
      <c r="KR136" s="196">
        <v>0</v>
      </c>
      <c r="KS136" s="196">
        <v>0</v>
      </c>
      <c r="KT136" s="196">
        <v>0</v>
      </c>
      <c r="KU136" s="196">
        <v>0</v>
      </c>
      <c r="KV136" s="196">
        <v>0</v>
      </c>
      <c r="KW136" s="196">
        <v>0</v>
      </c>
      <c r="KX136" s="196">
        <v>0</v>
      </c>
      <c r="KY136" s="196">
        <v>0</v>
      </c>
      <c r="KZ136" s="196">
        <v>0</v>
      </c>
      <c r="LA136" s="196">
        <v>1</v>
      </c>
      <c r="LB136" s="196">
        <v>0</v>
      </c>
      <c r="LC136" s="196">
        <v>4</v>
      </c>
      <c r="LD136" s="196">
        <v>5</v>
      </c>
    </row>
    <row r="137" spans="1:316">
      <c r="A137" s="1" t="s">
        <v>7</v>
      </c>
      <c r="B137" s="112">
        <v>4</v>
      </c>
      <c r="O137" s="196">
        <v>1</v>
      </c>
      <c r="P137" s="196">
        <v>4</v>
      </c>
      <c r="Q137" s="196">
        <v>1</v>
      </c>
      <c r="R137" s="196">
        <v>8</v>
      </c>
      <c r="S137" s="196">
        <v>3</v>
      </c>
      <c r="T137" s="196">
        <v>3</v>
      </c>
      <c r="U137" s="196">
        <v>0</v>
      </c>
      <c r="V137" s="196">
        <v>3</v>
      </c>
      <c r="W137" s="196">
        <v>0</v>
      </c>
      <c r="X137" s="196">
        <v>4</v>
      </c>
      <c r="Y137" s="196">
        <v>2</v>
      </c>
      <c r="Z137" s="196">
        <v>1</v>
      </c>
      <c r="AA137" s="196">
        <v>7</v>
      </c>
      <c r="AB137" s="196">
        <v>23</v>
      </c>
      <c r="AC137" s="196">
        <v>30</v>
      </c>
      <c r="AD137" s="196">
        <v>4</v>
      </c>
      <c r="AE137" s="196">
        <v>9</v>
      </c>
      <c r="AF137" s="196">
        <v>0</v>
      </c>
      <c r="AG137" s="196">
        <v>0</v>
      </c>
      <c r="AH137" s="196">
        <v>0</v>
      </c>
      <c r="AI137" s="196">
        <v>0</v>
      </c>
      <c r="AJ137" s="196">
        <v>4</v>
      </c>
      <c r="AK137" s="196">
        <v>9</v>
      </c>
      <c r="AL137" s="196">
        <v>13</v>
      </c>
      <c r="AM137" s="196">
        <v>20</v>
      </c>
      <c r="AN137" s="196">
        <v>74</v>
      </c>
      <c r="AO137" s="196">
        <v>94</v>
      </c>
      <c r="AP137" s="196">
        <v>8509</v>
      </c>
      <c r="AQ137" s="196">
        <v>25</v>
      </c>
      <c r="AR137" s="196">
        <v>11</v>
      </c>
      <c r="AS137" s="196">
        <v>0</v>
      </c>
      <c r="AT137" s="196">
        <v>0</v>
      </c>
      <c r="AU137" s="196">
        <v>0</v>
      </c>
      <c r="AV137" s="196">
        <v>0</v>
      </c>
      <c r="AW137" s="196">
        <v>0</v>
      </c>
      <c r="AX137" s="196">
        <v>0</v>
      </c>
      <c r="AY137" s="196">
        <v>0</v>
      </c>
      <c r="AZ137" s="196">
        <v>0</v>
      </c>
      <c r="BA137" s="196">
        <v>0</v>
      </c>
      <c r="BB137" s="196">
        <v>0</v>
      </c>
      <c r="BC137" s="196">
        <v>0</v>
      </c>
      <c r="BD137" s="196">
        <v>0</v>
      </c>
      <c r="BE137" s="196">
        <v>0</v>
      </c>
      <c r="BF137" s="196">
        <v>0</v>
      </c>
      <c r="BG137" s="196">
        <v>0</v>
      </c>
      <c r="BH137" s="196">
        <v>0</v>
      </c>
      <c r="BI137" s="196">
        <v>0</v>
      </c>
      <c r="BJ137" s="196">
        <v>0</v>
      </c>
      <c r="BK137" s="196">
        <v>0</v>
      </c>
      <c r="BL137" s="196">
        <v>0</v>
      </c>
      <c r="BM137" s="196">
        <v>0</v>
      </c>
      <c r="BN137" s="196">
        <v>0</v>
      </c>
      <c r="BO137" s="196">
        <v>0</v>
      </c>
      <c r="BP137" s="196">
        <v>0</v>
      </c>
      <c r="BQ137" s="196">
        <v>18</v>
      </c>
      <c r="BR137" s="196">
        <v>7</v>
      </c>
      <c r="BS137" s="196">
        <v>25</v>
      </c>
      <c r="BT137" s="196">
        <v>5</v>
      </c>
      <c r="BU137" s="196">
        <v>19</v>
      </c>
      <c r="BV137" s="196">
        <v>0</v>
      </c>
      <c r="BW137" s="196">
        <v>0</v>
      </c>
      <c r="BX137" s="196">
        <v>0</v>
      </c>
      <c r="BY137" s="196">
        <v>0</v>
      </c>
      <c r="BZ137" s="196">
        <v>1</v>
      </c>
      <c r="CA137" s="196">
        <v>0</v>
      </c>
      <c r="CB137" s="196">
        <v>0</v>
      </c>
      <c r="CC137" s="196">
        <v>0</v>
      </c>
      <c r="CD137" s="196">
        <v>0</v>
      </c>
      <c r="CE137" s="196">
        <v>0</v>
      </c>
      <c r="CF137" s="196">
        <v>0</v>
      </c>
      <c r="CG137" s="196">
        <v>0</v>
      </c>
      <c r="CH137" s="196">
        <v>0</v>
      </c>
      <c r="CI137" s="196">
        <v>0</v>
      </c>
      <c r="CJ137" s="196">
        <v>0</v>
      </c>
      <c r="CK137" s="196">
        <v>1</v>
      </c>
      <c r="CL137" s="196">
        <v>0</v>
      </c>
      <c r="CM137" s="196">
        <v>0</v>
      </c>
      <c r="CN137" s="196">
        <v>0</v>
      </c>
      <c r="CO137" s="196">
        <v>0</v>
      </c>
      <c r="CP137" s="196">
        <v>0</v>
      </c>
      <c r="CQ137" s="196">
        <v>0</v>
      </c>
      <c r="CR137" s="196">
        <v>0</v>
      </c>
      <c r="CS137" s="196">
        <v>0</v>
      </c>
      <c r="CT137" s="196">
        <v>6</v>
      </c>
      <c r="CU137" s="196">
        <v>20</v>
      </c>
      <c r="CV137" s="196">
        <v>26</v>
      </c>
      <c r="CW137" s="196">
        <v>3</v>
      </c>
      <c r="CX137" s="196">
        <v>9</v>
      </c>
      <c r="CY137" s="196">
        <v>0</v>
      </c>
      <c r="CZ137" s="196">
        <v>0</v>
      </c>
      <c r="DA137" s="196">
        <v>0</v>
      </c>
      <c r="DB137" s="196">
        <v>0</v>
      </c>
      <c r="DC137" s="196">
        <v>0</v>
      </c>
      <c r="DD137" s="196">
        <v>0</v>
      </c>
      <c r="DE137" s="196">
        <v>0</v>
      </c>
      <c r="DF137" s="196">
        <v>0</v>
      </c>
      <c r="DG137" s="196">
        <v>0</v>
      </c>
      <c r="DH137" s="196">
        <v>0</v>
      </c>
      <c r="DI137" s="196">
        <v>0</v>
      </c>
      <c r="DJ137" s="196">
        <v>0</v>
      </c>
      <c r="DK137" s="196">
        <v>0</v>
      </c>
      <c r="DL137" s="196">
        <v>0</v>
      </c>
      <c r="DM137" s="196">
        <v>0</v>
      </c>
      <c r="DN137" s="196">
        <v>0</v>
      </c>
      <c r="DO137" s="196">
        <v>0</v>
      </c>
      <c r="DP137" s="196">
        <v>0</v>
      </c>
      <c r="DQ137" s="196">
        <v>0</v>
      </c>
      <c r="DR137" s="196">
        <v>0</v>
      </c>
      <c r="DS137" s="196">
        <v>0</v>
      </c>
      <c r="DT137" s="196">
        <v>0</v>
      </c>
      <c r="DU137" s="196">
        <v>0</v>
      </c>
      <c r="DV137" s="196">
        <v>0</v>
      </c>
      <c r="DW137" s="196">
        <v>2</v>
      </c>
      <c r="DX137" s="196">
        <v>4</v>
      </c>
      <c r="DY137" s="196">
        <v>6</v>
      </c>
      <c r="DZ137" s="196">
        <v>3</v>
      </c>
      <c r="EA137" s="196">
        <v>2</v>
      </c>
      <c r="EB137" s="196">
        <v>0</v>
      </c>
      <c r="EC137" s="196">
        <v>0</v>
      </c>
      <c r="ED137" s="196">
        <v>0</v>
      </c>
      <c r="EE137" s="196">
        <v>0</v>
      </c>
      <c r="EF137" s="196">
        <v>0</v>
      </c>
      <c r="EG137" s="196">
        <v>1</v>
      </c>
      <c r="EH137" s="196">
        <v>0</v>
      </c>
      <c r="EI137" s="196">
        <v>0</v>
      </c>
      <c r="EJ137" s="196">
        <v>0</v>
      </c>
      <c r="EK137" s="196">
        <v>0</v>
      </c>
      <c r="EL137" s="196">
        <v>0</v>
      </c>
      <c r="EM137" s="196">
        <v>0</v>
      </c>
      <c r="EN137" s="196">
        <v>0</v>
      </c>
      <c r="EO137" s="196">
        <v>0</v>
      </c>
      <c r="EP137" s="196">
        <v>0</v>
      </c>
      <c r="EQ137" s="196">
        <v>0</v>
      </c>
      <c r="ER137" s="196">
        <v>0</v>
      </c>
      <c r="ES137" s="196">
        <v>0</v>
      </c>
      <c r="ET137" s="196">
        <v>0</v>
      </c>
      <c r="EU137" s="196">
        <v>1</v>
      </c>
      <c r="EV137" s="196">
        <v>0</v>
      </c>
      <c r="EW137" s="196">
        <v>0</v>
      </c>
      <c r="EX137" s="196">
        <v>0</v>
      </c>
      <c r="EY137" s="196">
        <v>0</v>
      </c>
      <c r="EZ137" s="196">
        <v>4</v>
      </c>
      <c r="FA137" s="196">
        <v>4</v>
      </c>
      <c r="FB137" s="196">
        <v>8</v>
      </c>
      <c r="FC137" s="196">
        <v>1</v>
      </c>
      <c r="FD137" s="196">
        <v>0</v>
      </c>
      <c r="FE137" s="196">
        <v>0</v>
      </c>
      <c r="FF137" s="196">
        <v>0</v>
      </c>
      <c r="FG137" s="196">
        <v>0</v>
      </c>
      <c r="FH137" s="196">
        <v>0</v>
      </c>
      <c r="FI137" s="196">
        <v>0</v>
      </c>
      <c r="FJ137" s="196">
        <v>0</v>
      </c>
      <c r="FK137" s="196">
        <v>14</v>
      </c>
      <c r="FL137" s="196">
        <v>23</v>
      </c>
      <c r="FM137" s="196">
        <v>15</v>
      </c>
      <c r="FN137" s="196">
        <v>23</v>
      </c>
      <c r="FO137" s="196">
        <v>38</v>
      </c>
      <c r="FP137" s="196">
        <v>0</v>
      </c>
      <c r="FQ137" s="196">
        <v>0</v>
      </c>
      <c r="FR137" s="196">
        <v>1</v>
      </c>
      <c r="FS137" s="196">
        <v>8</v>
      </c>
      <c r="FT137" s="196">
        <v>1</v>
      </c>
      <c r="FU137" s="196">
        <v>4</v>
      </c>
      <c r="FV137" s="196">
        <v>2</v>
      </c>
      <c r="FW137" s="196">
        <v>5</v>
      </c>
      <c r="FX137" s="196">
        <v>11</v>
      </c>
      <c r="FY137" s="196">
        <v>0</v>
      </c>
      <c r="FZ137" s="196">
        <v>11</v>
      </c>
      <c r="GA137" s="196">
        <v>2</v>
      </c>
      <c r="GB137" s="196">
        <v>26</v>
      </c>
      <c r="GC137" s="196">
        <v>19</v>
      </c>
      <c r="GD137" s="196">
        <v>45</v>
      </c>
      <c r="GE137" s="196">
        <v>0</v>
      </c>
      <c r="GF137" s="196">
        <v>3</v>
      </c>
      <c r="GG137" s="196">
        <v>0</v>
      </c>
      <c r="GH137" s="196">
        <v>0</v>
      </c>
      <c r="GI137" s="196">
        <v>2</v>
      </c>
      <c r="GJ137" s="196">
        <v>3</v>
      </c>
      <c r="GK137" s="196">
        <v>2</v>
      </c>
      <c r="GL137" s="196">
        <v>3</v>
      </c>
      <c r="GM137" s="196">
        <v>0</v>
      </c>
      <c r="GN137" s="196">
        <v>1</v>
      </c>
      <c r="GO137" s="196">
        <v>0</v>
      </c>
      <c r="GP137" s="196">
        <v>0</v>
      </c>
      <c r="GQ137" s="196">
        <v>4</v>
      </c>
      <c r="GR137" s="196">
        <v>10</v>
      </c>
      <c r="GS137" s="196">
        <v>14</v>
      </c>
      <c r="GT137" s="196">
        <v>0</v>
      </c>
      <c r="GU137" s="196">
        <v>1</v>
      </c>
      <c r="GV137" s="196">
        <v>0</v>
      </c>
      <c r="GW137" s="196">
        <v>3</v>
      </c>
      <c r="GX137" s="196">
        <v>0</v>
      </c>
      <c r="GY137" s="196">
        <v>2</v>
      </c>
      <c r="GZ137" s="196">
        <v>2</v>
      </c>
      <c r="HA137" s="196">
        <v>1</v>
      </c>
      <c r="HB137" s="196">
        <v>1</v>
      </c>
      <c r="HC137" s="196">
        <v>1</v>
      </c>
      <c r="HD137" s="196">
        <v>0</v>
      </c>
      <c r="HE137" s="196">
        <v>0</v>
      </c>
      <c r="HF137" s="196">
        <v>8</v>
      </c>
      <c r="HG137" s="196">
        <v>3</v>
      </c>
      <c r="HH137" s="196">
        <v>11</v>
      </c>
      <c r="HI137" s="196">
        <v>0</v>
      </c>
      <c r="HJ137" s="196">
        <v>0</v>
      </c>
      <c r="HK137" s="196">
        <v>0</v>
      </c>
      <c r="HL137" s="196">
        <v>0</v>
      </c>
      <c r="HM137" s="196">
        <v>1</v>
      </c>
      <c r="HN137" s="196">
        <v>2</v>
      </c>
      <c r="HO137" s="196">
        <v>0</v>
      </c>
      <c r="HP137" s="196">
        <v>2</v>
      </c>
      <c r="HQ137" s="196">
        <v>1</v>
      </c>
      <c r="HR137" s="196">
        <v>0</v>
      </c>
      <c r="HS137" s="196">
        <v>0</v>
      </c>
      <c r="HT137" s="196">
        <v>0</v>
      </c>
      <c r="HU137" s="196">
        <v>4</v>
      </c>
      <c r="HV137" s="196">
        <v>2</v>
      </c>
      <c r="HW137" s="196">
        <v>6</v>
      </c>
      <c r="HX137" s="196">
        <v>6</v>
      </c>
      <c r="HY137" s="196">
        <v>17</v>
      </c>
      <c r="HZ137" s="196">
        <v>0</v>
      </c>
      <c r="IA137" s="196">
        <v>7</v>
      </c>
      <c r="IB137" s="196">
        <v>2</v>
      </c>
      <c r="IC137" s="196">
        <v>5</v>
      </c>
      <c r="ID137" s="196">
        <v>0</v>
      </c>
      <c r="IE137" s="196">
        <v>8</v>
      </c>
      <c r="IF137" s="196">
        <v>3</v>
      </c>
      <c r="IG137" s="196">
        <v>14</v>
      </c>
      <c r="IH137" s="196">
        <v>2</v>
      </c>
      <c r="II137" s="196">
        <v>17</v>
      </c>
      <c r="IJ137" s="196">
        <v>68</v>
      </c>
      <c r="IK137" s="196">
        <v>13</v>
      </c>
      <c r="IL137" s="196">
        <v>81</v>
      </c>
      <c r="IM137" s="196">
        <v>6</v>
      </c>
      <c r="IN137" s="196">
        <v>3</v>
      </c>
      <c r="IO137" s="196">
        <v>4</v>
      </c>
      <c r="IP137" s="196">
        <v>1</v>
      </c>
      <c r="IQ137" s="196">
        <v>0</v>
      </c>
      <c r="IR137" s="196">
        <v>0</v>
      </c>
      <c r="IS137" s="196">
        <v>0</v>
      </c>
      <c r="IT137" s="196">
        <v>0</v>
      </c>
      <c r="IU137" s="196">
        <v>7</v>
      </c>
      <c r="IV137" s="196">
        <v>4</v>
      </c>
      <c r="IW137" s="196">
        <v>17</v>
      </c>
      <c r="IX137" s="196">
        <v>8</v>
      </c>
      <c r="IY137" s="196">
        <v>25</v>
      </c>
      <c r="IZ137" s="196">
        <v>2</v>
      </c>
      <c r="JA137" s="196">
        <v>12</v>
      </c>
      <c r="JB137" s="196">
        <v>3</v>
      </c>
      <c r="JC137" s="196">
        <v>7</v>
      </c>
      <c r="JD137" s="196">
        <v>0</v>
      </c>
      <c r="JE137" s="196">
        <v>0</v>
      </c>
      <c r="JF137" s="196">
        <v>0</v>
      </c>
      <c r="JG137" s="196">
        <v>0</v>
      </c>
      <c r="JH137" s="196">
        <v>1</v>
      </c>
      <c r="JI137" s="196">
        <v>1</v>
      </c>
      <c r="JJ137" s="196">
        <v>6</v>
      </c>
      <c r="JK137" s="196">
        <v>20</v>
      </c>
      <c r="JL137" s="196">
        <v>26</v>
      </c>
      <c r="JM137" s="196">
        <v>1</v>
      </c>
      <c r="JN137" s="196">
        <v>3</v>
      </c>
      <c r="JO137" s="196">
        <v>0</v>
      </c>
      <c r="JP137" s="196">
        <v>0</v>
      </c>
      <c r="JQ137" s="196">
        <v>0</v>
      </c>
      <c r="JR137" s="196">
        <v>0</v>
      </c>
      <c r="JS137" s="196">
        <v>0</v>
      </c>
      <c r="JT137" s="196">
        <v>0</v>
      </c>
      <c r="JU137" s="196">
        <v>1</v>
      </c>
      <c r="JV137" s="196">
        <v>1</v>
      </c>
      <c r="JW137" s="196">
        <v>2</v>
      </c>
      <c r="JX137" s="196">
        <v>4</v>
      </c>
      <c r="JY137" s="196">
        <v>6</v>
      </c>
      <c r="JZ137" s="196">
        <v>3</v>
      </c>
      <c r="KA137" s="196">
        <v>2</v>
      </c>
      <c r="KB137" s="196">
        <v>0</v>
      </c>
      <c r="KC137" s="196">
        <v>0</v>
      </c>
      <c r="KD137" s="196">
        <v>0</v>
      </c>
      <c r="KE137" s="196">
        <v>0</v>
      </c>
      <c r="KF137" s="196">
        <v>0</v>
      </c>
      <c r="KG137" s="196">
        <v>0</v>
      </c>
      <c r="KH137" s="196">
        <v>0</v>
      </c>
      <c r="KI137" s="196">
        <v>0</v>
      </c>
      <c r="KJ137" s="196">
        <v>3</v>
      </c>
      <c r="KK137" s="196">
        <v>2</v>
      </c>
      <c r="KL137" s="196">
        <v>5</v>
      </c>
      <c r="KM137" s="196">
        <v>0</v>
      </c>
      <c r="KN137" s="196">
        <v>0</v>
      </c>
      <c r="KO137" s="196">
        <v>0</v>
      </c>
      <c r="KP137" s="196">
        <v>0</v>
      </c>
      <c r="KQ137" s="196">
        <v>0</v>
      </c>
      <c r="KR137" s="196">
        <v>0</v>
      </c>
      <c r="KS137" s="196">
        <v>0</v>
      </c>
      <c r="KT137" s="196">
        <v>0</v>
      </c>
      <c r="KU137" s="196">
        <v>0</v>
      </c>
      <c r="KV137" s="196">
        <v>0</v>
      </c>
      <c r="KW137" s="196">
        <v>0</v>
      </c>
      <c r="KX137" s="196">
        <v>0</v>
      </c>
      <c r="KY137" s="196">
        <v>0</v>
      </c>
      <c r="KZ137" s="196">
        <v>2</v>
      </c>
      <c r="LA137" s="196">
        <v>0</v>
      </c>
      <c r="LB137" s="196">
        <v>0</v>
      </c>
      <c r="LC137" s="196">
        <v>8</v>
      </c>
      <c r="LD137" s="196">
        <v>10</v>
      </c>
    </row>
    <row r="138" spans="1:316">
      <c r="A138" s="1" t="s">
        <v>9</v>
      </c>
      <c r="B138" s="112">
        <v>43</v>
      </c>
      <c r="O138" s="196">
        <v>7</v>
      </c>
      <c r="P138" s="196">
        <v>5</v>
      </c>
      <c r="Q138" s="196">
        <v>8</v>
      </c>
      <c r="R138" s="196">
        <v>13</v>
      </c>
      <c r="S138" s="196">
        <v>9</v>
      </c>
      <c r="T138" s="196">
        <v>15</v>
      </c>
      <c r="U138" s="196">
        <v>8</v>
      </c>
      <c r="V138" s="196">
        <v>15</v>
      </c>
      <c r="W138" s="196">
        <v>5</v>
      </c>
      <c r="X138" s="196">
        <v>12</v>
      </c>
      <c r="Y138" s="196">
        <v>4</v>
      </c>
      <c r="Z138" s="196">
        <v>39</v>
      </c>
      <c r="AA138" s="196">
        <v>29</v>
      </c>
      <c r="AB138" s="196">
        <v>86</v>
      </c>
      <c r="AC138" s="196">
        <v>140</v>
      </c>
      <c r="AD138" s="196">
        <v>871</v>
      </c>
      <c r="AE138" s="196">
        <v>598</v>
      </c>
      <c r="AF138" s="196">
        <v>3</v>
      </c>
      <c r="AG138" s="196">
        <v>11</v>
      </c>
      <c r="AH138" s="196">
        <v>101</v>
      </c>
      <c r="AI138" s="196">
        <v>70</v>
      </c>
      <c r="AJ138" s="196">
        <v>975</v>
      </c>
      <c r="AK138" s="196">
        <v>679</v>
      </c>
      <c r="AL138" s="196">
        <v>1654</v>
      </c>
      <c r="AM138" s="196">
        <v>687</v>
      </c>
      <c r="AN138" s="196">
        <v>689</v>
      </c>
      <c r="AO138" s="196">
        <v>1376</v>
      </c>
      <c r="AP138" s="196">
        <v>20559.5</v>
      </c>
      <c r="AQ138" s="196">
        <v>153</v>
      </c>
      <c r="AR138" s="196">
        <v>147</v>
      </c>
      <c r="AS138" s="196">
        <v>0</v>
      </c>
      <c r="AT138" s="196">
        <v>0</v>
      </c>
      <c r="AU138" s="196">
        <v>0</v>
      </c>
      <c r="AV138" s="196">
        <v>1</v>
      </c>
      <c r="AW138" s="196">
        <v>0</v>
      </c>
      <c r="AX138" s="196">
        <v>0</v>
      </c>
      <c r="AY138" s="196">
        <v>0</v>
      </c>
      <c r="AZ138" s="196">
        <v>0</v>
      </c>
      <c r="BA138" s="196">
        <v>0</v>
      </c>
      <c r="BB138" s="196">
        <v>0</v>
      </c>
      <c r="BC138" s="196">
        <v>1</v>
      </c>
      <c r="BD138" s="196">
        <v>0</v>
      </c>
      <c r="BE138" s="196">
        <v>0</v>
      </c>
      <c r="BF138" s="196">
        <v>0</v>
      </c>
      <c r="BG138" s="196">
        <v>0</v>
      </c>
      <c r="BH138" s="196">
        <v>0</v>
      </c>
      <c r="BI138" s="196">
        <v>0</v>
      </c>
      <c r="BJ138" s="196">
        <v>0</v>
      </c>
      <c r="BK138" s="196">
        <v>0</v>
      </c>
      <c r="BL138" s="196">
        <v>0</v>
      </c>
      <c r="BM138" s="196">
        <v>0</v>
      </c>
      <c r="BN138" s="196">
        <v>0</v>
      </c>
      <c r="BO138" s="196">
        <v>7</v>
      </c>
      <c r="BP138" s="196">
        <v>5</v>
      </c>
      <c r="BQ138" s="196">
        <v>111</v>
      </c>
      <c r="BR138" s="196">
        <v>115</v>
      </c>
      <c r="BS138" s="196">
        <v>226</v>
      </c>
      <c r="BT138" s="196">
        <v>490</v>
      </c>
      <c r="BU138" s="196">
        <v>363</v>
      </c>
      <c r="BV138" s="196">
        <v>0</v>
      </c>
      <c r="BW138" s="196">
        <v>0</v>
      </c>
      <c r="BX138" s="196">
        <v>0</v>
      </c>
      <c r="BY138" s="196">
        <v>0</v>
      </c>
      <c r="BZ138" s="196">
        <v>0</v>
      </c>
      <c r="CA138" s="196">
        <v>0</v>
      </c>
      <c r="CB138" s="196">
        <v>0</v>
      </c>
      <c r="CC138" s="196">
        <v>0</v>
      </c>
      <c r="CD138" s="196">
        <v>0</v>
      </c>
      <c r="CE138" s="196">
        <v>0</v>
      </c>
      <c r="CF138" s="196">
        <v>0</v>
      </c>
      <c r="CG138" s="196">
        <v>0</v>
      </c>
      <c r="CH138" s="196">
        <v>0</v>
      </c>
      <c r="CI138" s="196">
        <v>0</v>
      </c>
      <c r="CJ138" s="196">
        <v>0</v>
      </c>
      <c r="CK138" s="196">
        <v>0</v>
      </c>
      <c r="CL138" s="196">
        <v>0</v>
      </c>
      <c r="CM138" s="196">
        <v>0</v>
      </c>
      <c r="CN138" s="196">
        <v>0</v>
      </c>
      <c r="CO138" s="196">
        <v>3</v>
      </c>
      <c r="CP138" s="196">
        <v>0</v>
      </c>
      <c r="CQ138" s="196">
        <v>0</v>
      </c>
      <c r="CR138" s="196">
        <v>27</v>
      </c>
      <c r="CS138" s="196">
        <v>33</v>
      </c>
      <c r="CT138" s="196">
        <v>474</v>
      </c>
      <c r="CU138" s="196">
        <v>367</v>
      </c>
      <c r="CV138" s="196">
        <v>841</v>
      </c>
      <c r="CW138" s="196">
        <v>11</v>
      </c>
      <c r="CX138" s="196">
        <v>28</v>
      </c>
      <c r="CY138" s="196">
        <v>0</v>
      </c>
      <c r="CZ138" s="196">
        <v>0</v>
      </c>
      <c r="DA138" s="196">
        <v>0</v>
      </c>
      <c r="DB138" s="196">
        <v>0</v>
      </c>
      <c r="DC138" s="196">
        <v>0</v>
      </c>
      <c r="DD138" s="196">
        <v>0</v>
      </c>
      <c r="DE138" s="196">
        <v>0</v>
      </c>
      <c r="DF138" s="196">
        <v>0</v>
      </c>
      <c r="DG138" s="196">
        <v>0</v>
      </c>
      <c r="DH138" s="196">
        <v>0</v>
      </c>
      <c r="DI138" s="196">
        <v>0</v>
      </c>
      <c r="DJ138" s="196">
        <v>0</v>
      </c>
      <c r="DK138" s="196">
        <v>0</v>
      </c>
      <c r="DL138" s="196">
        <v>0</v>
      </c>
      <c r="DM138" s="196">
        <v>0</v>
      </c>
      <c r="DN138" s="196">
        <v>0</v>
      </c>
      <c r="DO138" s="196">
        <v>0</v>
      </c>
      <c r="DP138" s="196">
        <v>0</v>
      </c>
      <c r="DQ138" s="196">
        <v>0</v>
      </c>
      <c r="DR138" s="196">
        <v>0</v>
      </c>
      <c r="DS138" s="196">
        <v>0</v>
      </c>
      <c r="DT138" s="196">
        <v>0</v>
      </c>
      <c r="DU138" s="196">
        <v>1</v>
      </c>
      <c r="DV138" s="196">
        <v>4</v>
      </c>
      <c r="DW138" s="196">
        <v>10</v>
      </c>
      <c r="DX138" s="196">
        <v>27</v>
      </c>
      <c r="DY138" s="196">
        <v>37</v>
      </c>
      <c r="DZ138" s="196">
        <v>74</v>
      </c>
      <c r="EA138" s="196">
        <v>69</v>
      </c>
      <c r="EB138" s="196">
        <v>0</v>
      </c>
      <c r="EC138" s="196">
        <v>0</v>
      </c>
      <c r="ED138" s="196">
        <v>0</v>
      </c>
      <c r="EE138" s="196">
        <v>0</v>
      </c>
      <c r="EF138" s="196">
        <v>0</v>
      </c>
      <c r="EG138" s="196">
        <v>0</v>
      </c>
      <c r="EH138" s="196">
        <v>0</v>
      </c>
      <c r="EI138" s="196">
        <v>0</v>
      </c>
      <c r="EJ138" s="196">
        <v>0</v>
      </c>
      <c r="EK138" s="196">
        <v>0</v>
      </c>
      <c r="EL138" s="196">
        <v>0</v>
      </c>
      <c r="EM138" s="196">
        <v>0</v>
      </c>
      <c r="EN138" s="196">
        <v>0</v>
      </c>
      <c r="EO138" s="196">
        <v>0</v>
      </c>
      <c r="EP138" s="196">
        <v>0</v>
      </c>
      <c r="EQ138" s="196">
        <v>0</v>
      </c>
      <c r="ER138" s="196">
        <v>0</v>
      </c>
      <c r="ES138" s="196">
        <v>0</v>
      </c>
      <c r="ET138" s="196">
        <v>0</v>
      </c>
      <c r="EU138" s="196">
        <v>0</v>
      </c>
      <c r="EV138" s="196">
        <v>7</v>
      </c>
      <c r="EW138" s="196">
        <v>1</v>
      </c>
      <c r="EX138" s="196">
        <v>2</v>
      </c>
      <c r="EY138" s="196">
        <v>1</v>
      </c>
      <c r="EZ138" s="196">
        <v>83</v>
      </c>
      <c r="FA138" s="196">
        <v>78</v>
      </c>
      <c r="FB138" s="196">
        <v>161</v>
      </c>
      <c r="FC138" s="196">
        <v>11</v>
      </c>
      <c r="FD138" s="196">
        <v>8</v>
      </c>
      <c r="FE138" s="196">
        <v>5</v>
      </c>
      <c r="FF138" s="196">
        <v>8</v>
      </c>
      <c r="FG138" s="196">
        <v>0</v>
      </c>
      <c r="FH138" s="196">
        <v>0</v>
      </c>
      <c r="FI138" s="196">
        <v>5</v>
      </c>
      <c r="FJ138" s="196">
        <v>3</v>
      </c>
      <c r="FK138" s="196">
        <v>293</v>
      </c>
      <c r="FL138" s="196">
        <v>177</v>
      </c>
      <c r="FM138" s="196">
        <v>304</v>
      </c>
      <c r="FN138" s="196">
        <v>192</v>
      </c>
      <c r="FO138" s="196">
        <v>496</v>
      </c>
      <c r="FP138" s="196">
        <v>5</v>
      </c>
      <c r="FQ138" s="196">
        <v>2</v>
      </c>
      <c r="FR138" s="196">
        <v>13</v>
      </c>
      <c r="FS138" s="196">
        <v>25</v>
      </c>
      <c r="FT138" s="196">
        <v>27</v>
      </c>
      <c r="FU138" s="196">
        <v>37</v>
      </c>
      <c r="FV138" s="196">
        <v>21</v>
      </c>
      <c r="FW138" s="196">
        <v>39</v>
      </c>
      <c r="FX138" s="196">
        <v>44</v>
      </c>
      <c r="FY138" s="196">
        <v>31</v>
      </c>
      <c r="FZ138" s="196">
        <v>37</v>
      </c>
      <c r="GA138" s="196">
        <v>7</v>
      </c>
      <c r="GB138" s="196">
        <v>147</v>
      </c>
      <c r="GC138" s="196">
        <v>141</v>
      </c>
      <c r="GD138" s="196">
        <v>288</v>
      </c>
      <c r="GE138" s="196">
        <v>82</v>
      </c>
      <c r="GF138" s="196">
        <v>75</v>
      </c>
      <c r="GG138" s="196">
        <v>166</v>
      </c>
      <c r="GH138" s="196">
        <v>150</v>
      </c>
      <c r="GI138" s="196">
        <v>160</v>
      </c>
      <c r="GJ138" s="196">
        <v>135</v>
      </c>
      <c r="GK138" s="196">
        <v>104</v>
      </c>
      <c r="GL138" s="196">
        <v>57</v>
      </c>
      <c r="GM138" s="196">
        <v>67</v>
      </c>
      <c r="GN138" s="196">
        <v>38</v>
      </c>
      <c r="GO138" s="196">
        <v>33</v>
      </c>
      <c r="GP138" s="196">
        <v>7</v>
      </c>
      <c r="GQ138" s="196">
        <v>612</v>
      </c>
      <c r="GR138" s="196">
        <v>462</v>
      </c>
      <c r="GS138" s="196">
        <v>1074</v>
      </c>
      <c r="GT138" s="196">
        <v>0</v>
      </c>
      <c r="GU138" s="196">
        <v>0</v>
      </c>
      <c r="GV138" s="196">
        <v>0</v>
      </c>
      <c r="GW138" s="196">
        <v>5</v>
      </c>
      <c r="GX138" s="196">
        <v>5</v>
      </c>
      <c r="GY138" s="196">
        <v>9</v>
      </c>
      <c r="GZ138" s="196">
        <v>1</v>
      </c>
      <c r="HA138" s="196">
        <v>6</v>
      </c>
      <c r="HB138" s="196">
        <v>3</v>
      </c>
      <c r="HC138" s="196">
        <v>5</v>
      </c>
      <c r="HD138" s="196">
        <v>1</v>
      </c>
      <c r="HE138" s="196">
        <v>0</v>
      </c>
      <c r="HF138" s="196">
        <v>25</v>
      </c>
      <c r="HG138" s="196">
        <v>10</v>
      </c>
      <c r="HH138" s="196">
        <v>35</v>
      </c>
      <c r="HI138" s="196">
        <v>2</v>
      </c>
      <c r="HJ138" s="196">
        <v>9</v>
      </c>
      <c r="HK138" s="196">
        <v>30</v>
      </c>
      <c r="HL138" s="196">
        <v>28</v>
      </c>
      <c r="HM138" s="196">
        <v>15</v>
      </c>
      <c r="HN138" s="196">
        <v>18</v>
      </c>
      <c r="HO138" s="196">
        <v>9</v>
      </c>
      <c r="HP138" s="196">
        <v>10</v>
      </c>
      <c r="HQ138" s="196">
        <v>3</v>
      </c>
      <c r="HR138" s="196">
        <v>5</v>
      </c>
      <c r="HS138" s="196">
        <v>5</v>
      </c>
      <c r="HT138" s="196">
        <v>3</v>
      </c>
      <c r="HU138" s="196">
        <v>73</v>
      </c>
      <c r="HV138" s="196">
        <v>64</v>
      </c>
      <c r="HW138" s="196">
        <v>137</v>
      </c>
      <c r="HX138" s="196">
        <v>46</v>
      </c>
      <c r="HY138" s="196">
        <v>49</v>
      </c>
      <c r="HZ138" s="196">
        <v>32</v>
      </c>
      <c r="IA138" s="196">
        <v>49</v>
      </c>
      <c r="IB138" s="196">
        <v>34</v>
      </c>
      <c r="IC138" s="196">
        <v>68</v>
      </c>
      <c r="ID138" s="196">
        <v>36</v>
      </c>
      <c r="IE138" s="196">
        <v>55</v>
      </c>
      <c r="IF138" s="196">
        <v>26</v>
      </c>
      <c r="IG138" s="196">
        <v>40</v>
      </c>
      <c r="IH138" s="196">
        <v>10</v>
      </c>
      <c r="II138" s="196">
        <v>25</v>
      </c>
      <c r="IJ138" s="196">
        <v>286</v>
      </c>
      <c r="IK138" s="196">
        <v>184</v>
      </c>
      <c r="IL138" s="196">
        <v>470</v>
      </c>
      <c r="IM138" s="196">
        <v>31</v>
      </c>
      <c r="IN138" s="196">
        <v>32</v>
      </c>
      <c r="IO138" s="196">
        <v>17</v>
      </c>
      <c r="IP138" s="196">
        <v>15</v>
      </c>
      <c r="IQ138" s="196">
        <v>1</v>
      </c>
      <c r="IR138" s="196">
        <v>0</v>
      </c>
      <c r="IS138" s="196">
        <v>4</v>
      </c>
      <c r="IT138" s="196">
        <v>7</v>
      </c>
      <c r="IU138" s="196">
        <v>105</v>
      </c>
      <c r="IV138" s="196">
        <v>99</v>
      </c>
      <c r="IW138" s="196">
        <v>122</v>
      </c>
      <c r="IX138" s="196">
        <v>124</v>
      </c>
      <c r="IY138" s="196">
        <v>246</v>
      </c>
      <c r="IZ138" s="196">
        <v>80</v>
      </c>
      <c r="JA138" s="196">
        <v>82</v>
      </c>
      <c r="JB138" s="196">
        <v>15</v>
      </c>
      <c r="JC138" s="196">
        <v>18</v>
      </c>
      <c r="JD138" s="196">
        <v>0</v>
      </c>
      <c r="JE138" s="196">
        <v>1</v>
      </c>
      <c r="JF138" s="196">
        <v>8</v>
      </c>
      <c r="JG138" s="196">
        <v>4</v>
      </c>
      <c r="JH138" s="196">
        <v>514</v>
      </c>
      <c r="JI138" s="196">
        <v>278</v>
      </c>
      <c r="JJ138" s="196">
        <v>617</v>
      </c>
      <c r="JK138" s="196">
        <v>383</v>
      </c>
      <c r="JL138" s="196">
        <v>1000</v>
      </c>
      <c r="JM138" s="196">
        <v>4</v>
      </c>
      <c r="JN138" s="196">
        <v>7</v>
      </c>
      <c r="JO138" s="196">
        <v>2</v>
      </c>
      <c r="JP138" s="196">
        <v>0</v>
      </c>
      <c r="JQ138" s="196">
        <v>0</v>
      </c>
      <c r="JR138" s="196">
        <v>0</v>
      </c>
      <c r="JS138" s="196">
        <v>1</v>
      </c>
      <c r="JT138" s="196">
        <v>4</v>
      </c>
      <c r="JU138" s="196">
        <v>6</v>
      </c>
      <c r="JV138" s="196">
        <v>20</v>
      </c>
      <c r="JW138" s="196">
        <v>15</v>
      </c>
      <c r="JX138" s="196">
        <v>28</v>
      </c>
      <c r="JY138" s="196">
        <v>43</v>
      </c>
      <c r="JZ138" s="196">
        <v>24</v>
      </c>
      <c r="KA138" s="196">
        <v>28</v>
      </c>
      <c r="KB138" s="196">
        <v>25</v>
      </c>
      <c r="KC138" s="196">
        <v>8</v>
      </c>
      <c r="KD138" s="196">
        <v>1</v>
      </c>
      <c r="KE138" s="196">
        <v>1</v>
      </c>
      <c r="KF138" s="196">
        <v>3</v>
      </c>
      <c r="KG138" s="196">
        <v>7</v>
      </c>
      <c r="KH138" s="196">
        <v>22</v>
      </c>
      <c r="KI138" s="196">
        <v>36</v>
      </c>
      <c r="KJ138" s="196">
        <v>50</v>
      </c>
      <c r="KK138" s="196">
        <v>69</v>
      </c>
      <c r="KL138" s="196">
        <v>119</v>
      </c>
      <c r="KM138" s="196">
        <v>0</v>
      </c>
      <c r="KN138" s="196">
        <v>0</v>
      </c>
      <c r="KO138" s="196">
        <v>0</v>
      </c>
      <c r="KP138" s="196">
        <v>0</v>
      </c>
      <c r="KQ138" s="196">
        <v>0</v>
      </c>
      <c r="KR138" s="196">
        <v>0</v>
      </c>
      <c r="KS138" s="196">
        <v>0</v>
      </c>
      <c r="KT138" s="196">
        <v>0</v>
      </c>
      <c r="KU138" s="196">
        <v>0</v>
      </c>
      <c r="KV138" s="196">
        <v>0</v>
      </c>
      <c r="KW138" s="196">
        <v>0</v>
      </c>
      <c r="KX138" s="196">
        <v>0</v>
      </c>
      <c r="KY138" s="196">
        <v>0</v>
      </c>
      <c r="KZ138" s="196">
        <v>4</v>
      </c>
      <c r="LA138" s="196">
        <v>1</v>
      </c>
      <c r="LB138" s="196">
        <v>2</v>
      </c>
      <c r="LC138" s="196">
        <v>61</v>
      </c>
      <c r="LD138" s="196">
        <v>68</v>
      </c>
    </row>
    <row r="139" spans="1:316">
      <c r="A139" s="1" t="s">
        <v>10</v>
      </c>
      <c r="B139" s="112">
        <v>42</v>
      </c>
      <c r="O139" s="196">
        <v>18</v>
      </c>
      <c r="P139" s="196">
        <v>15</v>
      </c>
      <c r="Q139" s="196">
        <v>5</v>
      </c>
      <c r="R139" s="196">
        <v>15</v>
      </c>
      <c r="S139" s="196">
        <v>31</v>
      </c>
      <c r="T139" s="196">
        <v>37</v>
      </c>
      <c r="U139" s="196">
        <v>5</v>
      </c>
      <c r="V139" s="196">
        <v>18</v>
      </c>
      <c r="W139" s="196">
        <v>23</v>
      </c>
      <c r="X139" s="196">
        <v>53</v>
      </c>
      <c r="Y139" s="196">
        <v>20</v>
      </c>
      <c r="Z139" s="196">
        <v>68</v>
      </c>
      <c r="AA139" s="196">
        <v>93</v>
      </c>
      <c r="AB139" s="196">
        <v>195</v>
      </c>
      <c r="AC139" s="196">
        <v>308</v>
      </c>
      <c r="AD139" s="196">
        <v>1403</v>
      </c>
      <c r="AE139" s="196">
        <v>1323</v>
      </c>
      <c r="AF139" s="196">
        <v>17</v>
      </c>
      <c r="AG139" s="196">
        <v>71</v>
      </c>
      <c r="AH139" s="196">
        <v>254</v>
      </c>
      <c r="AI139" s="196">
        <v>214</v>
      </c>
      <c r="AJ139" s="196">
        <v>1674</v>
      </c>
      <c r="AK139" s="196">
        <v>1608</v>
      </c>
      <c r="AL139" s="196">
        <v>3282</v>
      </c>
      <c r="AM139" s="196">
        <v>577</v>
      </c>
      <c r="AN139" s="196">
        <v>965</v>
      </c>
      <c r="AO139" s="196">
        <v>1542</v>
      </c>
      <c r="AP139" s="196">
        <v>41843</v>
      </c>
      <c r="AQ139" s="196">
        <v>152</v>
      </c>
      <c r="AR139" s="196">
        <v>126</v>
      </c>
      <c r="AS139" s="196">
        <v>0</v>
      </c>
      <c r="AT139" s="196">
        <v>1</v>
      </c>
      <c r="AU139" s="196">
        <v>0</v>
      </c>
      <c r="AV139" s="196">
        <v>1</v>
      </c>
      <c r="AW139" s="196">
        <v>4</v>
      </c>
      <c r="AX139" s="196">
        <v>1</v>
      </c>
      <c r="AY139" s="196">
        <v>0</v>
      </c>
      <c r="AZ139" s="196">
        <v>0</v>
      </c>
      <c r="BA139" s="196">
        <v>0</v>
      </c>
      <c r="BB139" s="196">
        <v>0</v>
      </c>
      <c r="BC139" s="196">
        <v>0</v>
      </c>
      <c r="BD139" s="196">
        <v>0</v>
      </c>
      <c r="BE139" s="196">
        <v>0</v>
      </c>
      <c r="BF139" s="196">
        <v>0</v>
      </c>
      <c r="BG139" s="196">
        <v>0</v>
      </c>
      <c r="BH139" s="196">
        <v>0</v>
      </c>
      <c r="BI139" s="196">
        <v>0</v>
      </c>
      <c r="BJ139" s="196">
        <v>0</v>
      </c>
      <c r="BK139" s="196">
        <v>0</v>
      </c>
      <c r="BL139" s="196">
        <v>0</v>
      </c>
      <c r="BM139" s="196">
        <v>1</v>
      </c>
      <c r="BN139" s="196">
        <v>0</v>
      </c>
      <c r="BO139" s="196">
        <v>15</v>
      </c>
      <c r="BP139" s="196">
        <v>12</v>
      </c>
      <c r="BQ139" s="196">
        <v>139</v>
      </c>
      <c r="BR139" s="196">
        <v>119</v>
      </c>
      <c r="BS139" s="196">
        <v>258</v>
      </c>
      <c r="BT139" s="196">
        <v>416</v>
      </c>
      <c r="BU139" s="196">
        <v>522</v>
      </c>
      <c r="BV139" s="196">
        <v>1</v>
      </c>
      <c r="BW139" s="196">
        <v>0</v>
      </c>
      <c r="BX139" s="196">
        <v>10</v>
      </c>
      <c r="BY139" s="196">
        <v>8</v>
      </c>
      <c r="BZ139" s="196">
        <v>15</v>
      </c>
      <c r="CA139" s="196">
        <v>7</v>
      </c>
      <c r="CB139" s="196">
        <v>0</v>
      </c>
      <c r="CC139" s="196">
        <v>1</v>
      </c>
      <c r="CD139" s="196">
        <v>0</v>
      </c>
      <c r="CE139" s="196">
        <v>1</v>
      </c>
      <c r="CF139" s="196">
        <v>1</v>
      </c>
      <c r="CG139" s="196">
        <v>1</v>
      </c>
      <c r="CH139" s="196">
        <v>2</v>
      </c>
      <c r="CI139" s="196">
        <v>1</v>
      </c>
      <c r="CJ139" s="196">
        <v>2</v>
      </c>
      <c r="CK139" s="196">
        <v>2</v>
      </c>
      <c r="CL139" s="196">
        <v>2</v>
      </c>
      <c r="CM139" s="196">
        <v>0</v>
      </c>
      <c r="CN139" s="196">
        <v>17</v>
      </c>
      <c r="CO139" s="196">
        <v>27</v>
      </c>
      <c r="CP139" s="196">
        <v>15</v>
      </c>
      <c r="CQ139" s="196">
        <v>17</v>
      </c>
      <c r="CR139" s="196">
        <v>48</v>
      </c>
      <c r="CS139" s="196">
        <v>37</v>
      </c>
      <c r="CT139" s="196">
        <v>975</v>
      </c>
      <c r="CU139" s="196">
        <v>880</v>
      </c>
      <c r="CV139" s="196">
        <v>1855</v>
      </c>
      <c r="CW139" s="196">
        <v>34</v>
      </c>
      <c r="CX139" s="196">
        <v>58</v>
      </c>
      <c r="CY139" s="196">
        <v>0</v>
      </c>
      <c r="CZ139" s="196">
        <v>0</v>
      </c>
      <c r="DA139" s="196">
        <v>0</v>
      </c>
      <c r="DB139" s="196">
        <v>0</v>
      </c>
      <c r="DC139" s="196">
        <v>1</v>
      </c>
      <c r="DD139" s="196">
        <v>1</v>
      </c>
      <c r="DE139" s="196">
        <v>0</v>
      </c>
      <c r="DF139" s="196">
        <v>0</v>
      </c>
      <c r="DG139" s="196">
        <v>0</v>
      </c>
      <c r="DH139" s="196">
        <v>1</v>
      </c>
      <c r="DI139" s="196">
        <v>0</v>
      </c>
      <c r="DJ139" s="196">
        <v>0</v>
      </c>
      <c r="DK139" s="196">
        <v>0</v>
      </c>
      <c r="DL139" s="196">
        <v>0</v>
      </c>
      <c r="DM139" s="196">
        <v>0</v>
      </c>
      <c r="DN139" s="196">
        <v>0</v>
      </c>
      <c r="DO139" s="196">
        <v>0</v>
      </c>
      <c r="DP139" s="196">
        <v>0</v>
      </c>
      <c r="DQ139" s="196">
        <v>0</v>
      </c>
      <c r="DR139" s="196">
        <v>0</v>
      </c>
      <c r="DS139" s="196">
        <v>1</v>
      </c>
      <c r="DT139" s="196">
        <v>0</v>
      </c>
      <c r="DU139" s="196">
        <v>3</v>
      </c>
      <c r="DV139" s="196">
        <v>3</v>
      </c>
      <c r="DW139" s="196">
        <v>33</v>
      </c>
      <c r="DX139" s="196">
        <v>47</v>
      </c>
      <c r="DY139" s="196">
        <v>80</v>
      </c>
      <c r="DZ139" s="196">
        <v>78</v>
      </c>
      <c r="EA139" s="196">
        <v>159</v>
      </c>
      <c r="EB139" s="196">
        <v>0</v>
      </c>
      <c r="EC139" s="196">
        <v>0</v>
      </c>
      <c r="ED139" s="196">
        <v>0</v>
      </c>
      <c r="EE139" s="196">
        <v>0</v>
      </c>
      <c r="EF139" s="196">
        <v>0</v>
      </c>
      <c r="EG139" s="196">
        <v>2</v>
      </c>
      <c r="EH139" s="196">
        <v>0</v>
      </c>
      <c r="EI139" s="196">
        <v>1</v>
      </c>
      <c r="EJ139" s="196">
        <v>0</v>
      </c>
      <c r="EK139" s="196">
        <v>0</v>
      </c>
      <c r="EL139" s="196">
        <v>0</v>
      </c>
      <c r="EM139" s="196">
        <v>1</v>
      </c>
      <c r="EN139" s="196">
        <v>0</v>
      </c>
      <c r="EO139" s="196">
        <v>0</v>
      </c>
      <c r="EP139" s="196">
        <v>0</v>
      </c>
      <c r="EQ139" s="196">
        <v>0</v>
      </c>
      <c r="ER139" s="196">
        <v>0</v>
      </c>
      <c r="ES139" s="196">
        <v>1</v>
      </c>
      <c r="ET139" s="196">
        <v>0</v>
      </c>
      <c r="EU139" s="196">
        <v>2</v>
      </c>
      <c r="EV139" s="196">
        <v>0</v>
      </c>
      <c r="EW139" s="196">
        <v>1</v>
      </c>
      <c r="EX139" s="196">
        <v>17</v>
      </c>
      <c r="EY139" s="196">
        <v>15</v>
      </c>
      <c r="EZ139" s="196">
        <v>97</v>
      </c>
      <c r="FA139" s="196">
        <v>182</v>
      </c>
      <c r="FB139" s="196">
        <v>279</v>
      </c>
      <c r="FC139" s="196">
        <v>14</v>
      </c>
      <c r="FD139" s="196">
        <v>18</v>
      </c>
      <c r="FE139" s="196">
        <v>5</v>
      </c>
      <c r="FF139" s="196">
        <v>8</v>
      </c>
      <c r="FG139" s="196">
        <v>4</v>
      </c>
      <c r="FH139" s="196">
        <v>6</v>
      </c>
      <c r="FI139" s="196">
        <v>8</v>
      </c>
      <c r="FJ139" s="196">
        <v>5</v>
      </c>
      <c r="FK139" s="196">
        <v>627</v>
      </c>
      <c r="FL139" s="196">
        <v>542</v>
      </c>
      <c r="FM139" s="196">
        <v>643</v>
      </c>
      <c r="FN139" s="196">
        <v>542</v>
      </c>
      <c r="FO139" s="196">
        <v>1185</v>
      </c>
      <c r="FP139" s="196">
        <v>0</v>
      </c>
      <c r="FQ139" s="196">
        <v>0</v>
      </c>
      <c r="FR139" s="196">
        <v>9</v>
      </c>
      <c r="FS139" s="196">
        <v>18</v>
      </c>
      <c r="FT139" s="196">
        <v>25</v>
      </c>
      <c r="FU139" s="196">
        <v>42</v>
      </c>
      <c r="FV139" s="196">
        <v>53</v>
      </c>
      <c r="FW139" s="196">
        <v>38</v>
      </c>
      <c r="FX139" s="196">
        <v>52</v>
      </c>
      <c r="FY139" s="196">
        <v>43</v>
      </c>
      <c r="FZ139" s="196">
        <v>29</v>
      </c>
      <c r="GA139" s="196">
        <v>9</v>
      </c>
      <c r="GB139" s="196">
        <v>168</v>
      </c>
      <c r="GC139" s="196">
        <v>150</v>
      </c>
      <c r="GD139" s="196">
        <v>318</v>
      </c>
      <c r="GE139" s="196">
        <v>223</v>
      </c>
      <c r="GF139" s="196">
        <v>205</v>
      </c>
      <c r="GG139" s="196">
        <v>382</v>
      </c>
      <c r="GH139" s="196">
        <v>357</v>
      </c>
      <c r="GI139" s="196">
        <v>264</v>
      </c>
      <c r="GJ139" s="196">
        <v>279</v>
      </c>
      <c r="GK139" s="196">
        <v>195</v>
      </c>
      <c r="GL139" s="196">
        <v>162</v>
      </c>
      <c r="GM139" s="196">
        <v>53</v>
      </c>
      <c r="GN139" s="196">
        <v>19</v>
      </c>
      <c r="GO139" s="196">
        <v>5</v>
      </c>
      <c r="GP139" s="196">
        <v>6</v>
      </c>
      <c r="GQ139" s="196">
        <v>1122</v>
      </c>
      <c r="GR139" s="196">
        <v>1028</v>
      </c>
      <c r="GS139" s="196">
        <v>2150</v>
      </c>
      <c r="GT139" s="196">
        <v>2</v>
      </c>
      <c r="GU139" s="196">
        <v>20</v>
      </c>
      <c r="GV139" s="196">
        <v>5</v>
      </c>
      <c r="GW139" s="196">
        <v>31</v>
      </c>
      <c r="GX139" s="196">
        <v>14</v>
      </c>
      <c r="GY139" s="196">
        <v>37</v>
      </c>
      <c r="GZ139" s="196">
        <v>18</v>
      </c>
      <c r="HA139" s="196">
        <v>17</v>
      </c>
      <c r="HB139" s="196">
        <v>6</v>
      </c>
      <c r="HC139" s="196">
        <v>7</v>
      </c>
      <c r="HD139" s="196">
        <v>1</v>
      </c>
      <c r="HE139" s="196">
        <v>0</v>
      </c>
      <c r="HF139" s="196">
        <v>112</v>
      </c>
      <c r="HG139" s="196">
        <v>46</v>
      </c>
      <c r="HH139" s="196">
        <v>158</v>
      </c>
      <c r="HI139" s="196">
        <v>11</v>
      </c>
      <c r="HJ139" s="196">
        <v>17</v>
      </c>
      <c r="HK139" s="196">
        <v>19</v>
      </c>
      <c r="HL139" s="196">
        <v>57</v>
      </c>
      <c r="HM139" s="196">
        <v>24</v>
      </c>
      <c r="HN139" s="196">
        <v>39</v>
      </c>
      <c r="HO139" s="196">
        <v>21</v>
      </c>
      <c r="HP139" s="196">
        <v>45</v>
      </c>
      <c r="HQ139" s="196">
        <v>11</v>
      </c>
      <c r="HR139" s="196">
        <v>9</v>
      </c>
      <c r="HS139" s="196">
        <v>2</v>
      </c>
      <c r="HT139" s="196">
        <v>1</v>
      </c>
      <c r="HU139" s="196">
        <v>168</v>
      </c>
      <c r="HV139" s="196">
        <v>88</v>
      </c>
      <c r="HW139" s="196">
        <v>256</v>
      </c>
      <c r="HX139" s="196">
        <v>129</v>
      </c>
      <c r="HY139" s="196">
        <v>216</v>
      </c>
      <c r="HZ139" s="196">
        <v>74</v>
      </c>
      <c r="IA139" s="196">
        <v>120</v>
      </c>
      <c r="IB139" s="196">
        <v>97</v>
      </c>
      <c r="IC139" s="196">
        <v>162</v>
      </c>
      <c r="ID139" s="196">
        <v>60</v>
      </c>
      <c r="IE139" s="196">
        <v>100</v>
      </c>
      <c r="IF139" s="196">
        <v>34</v>
      </c>
      <c r="IG139" s="196">
        <v>49</v>
      </c>
      <c r="IH139" s="196">
        <v>22</v>
      </c>
      <c r="II139" s="196">
        <v>53</v>
      </c>
      <c r="IJ139" s="196">
        <v>700</v>
      </c>
      <c r="IK139" s="196">
        <v>416</v>
      </c>
      <c r="IL139" s="196">
        <v>1116</v>
      </c>
      <c r="IM139" s="196">
        <v>24</v>
      </c>
      <c r="IN139" s="196">
        <v>24</v>
      </c>
      <c r="IO139" s="196">
        <v>21</v>
      </c>
      <c r="IP139" s="196">
        <v>14</v>
      </c>
      <c r="IQ139" s="196">
        <v>3</v>
      </c>
      <c r="IR139" s="196">
        <v>1</v>
      </c>
      <c r="IS139" s="196">
        <v>3</v>
      </c>
      <c r="IT139" s="196">
        <v>2</v>
      </c>
      <c r="IU139" s="196">
        <v>107</v>
      </c>
      <c r="IV139" s="196">
        <v>87</v>
      </c>
      <c r="IW139" s="196">
        <v>139</v>
      </c>
      <c r="IX139" s="196">
        <v>111</v>
      </c>
      <c r="IY139" s="196">
        <v>250</v>
      </c>
      <c r="IZ139" s="196">
        <v>45</v>
      </c>
      <c r="JA139" s="196">
        <v>54</v>
      </c>
      <c r="JB139" s="196">
        <v>31</v>
      </c>
      <c r="JC139" s="196">
        <v>45</v>
      </c>
      <c r="JD139" s="196">
        <v>25</v>
      </c>
      <c r="JE139" s="196">
        <v>16</v>
      </c>
      <c r="JF139" s="196">
        <v>19</v>
      </c>
      <c r="JG139" s="196">
        <v>17</v>
      </c>
      <c r="JH139" s="196">
        <v>894</v>
      </c>
      <c r="JI139" s="196">
        <v>803</v>
      </c>
      <c r="JJ139" s="196">
        <v>1013</v>
      </c>
      <c r="JK139" s="196">
        <v>935</v>
      </c>
      <c r="JL139" s="196">
        <v>1948</v>
      </c>
      <c r="JM139" s="196">
        <v>4</v>
      </c>
      <c r="JN139" s="196">
        <v>12</v>
      </c>
      <c r="JO139" s="196">
        <v>5</v>
      </c>
      <c r="JP139" s="196">
        <v>5</v>
      </c>
      <c r="JQ139" s="196">
        <v>1</v>
      </c>
      <c r="JR139" s="196">
        <v>1</v>
      </c>
      <c r="JS139" s="196">
        <v>2</v>
      </c>
      <c r="JT139" s="196">
        <v>3</v>
      </c>
      <c r="JU139" s="196">
        <v>35</v>
      </c>
      <c r="JV139" s="196">
        <v>85</v>
      </c>
      <c r="JW139" s="196">
        <v>36</v>
      </c>
      <c r="JX139" s="196">
        <v>102</v>
      </c>
      <c r="JY139" s="196">
        <v>138</v>
      </c>
      <c r="JZ139" s="196">
        <v>11</v>
      </c>
      <c r="KA139" s="196">
        <v>30</v>
      </c>
      <c r="KB139" s="196">
        <v>16</v>
      </c>
      <c r="KC139" s="196">
        <v>20</v>
      </c>
      <c r="KD139" s="196">
        <v>0</v>
      </c>
      <c r="KE139" s="196">
        <v>1</v>
      </c>
      <c r="KF139" s="196">
        <v>2</v>
      </c>
      <c r="KG139" s="196">
        <v>6</v>
      </c>
      <c r="KH139" s="196">
        <v>50</v>
      </c>
      <c r="KI139" s="196">
        <v>114</v>
      </c>
      <c r="KJ139" s="196">
        <v>68</v>
      </c>
      <c r="KK139" s="196">
        <v>136</v>
      </c>
      <c r="KL139" s="196">
        <v>204</v>
      </c>
      <c r="KM139" s="196">
        <v>0</v>
      </c>
      <c r="KN139" s="196">
        <v>0</v>
      </c>
      <c r="KO139" s="196">
        <v>0</v>
      </c>
      <c r="KP139" s="196">
        <v>0</v>
      </c>
      <c r="KQ139" s="196">
        <v>0</v>
      </c>
      <c r="KR139" s="196">
        <v>0</v>
      </c>
      <c r="KS139" s="196">
        <v>0</v>
      </c>
      <c r="KT139" s="196">
        <v>0</v>
      </c>
      <c r="KU139" s="196">
        <v>0</v>
      </c>
      <c r="KV139" s="196">
        <v>0</v>
      </c>
      <c r="KW139" s="196">
        <v>0</v>
      </c>
      <c r="KX139" s="196">
        <v>0</v>
      </c>
      <c r="KY139" s="196">
        <v>0</v>
      </c>
      <c r="KZ139" s="196">
        <v>25</v>
      </c>
      <c r="LA139" s="196">
        <v>12</v>
      </c>
      <c r="LB139" s="196">
        <v>4</v>
      </c>
      <c r="LC139" s="196">
        <v>152</v>
      </c>
      <c r="LD139" s="196">
        <v>193</v>
      </c>
    </row>
    <row r="140" spans="1:316">
      <c r="A140" s="1" t="s">
        <v>11</v>
      </c>
      <c r="B140" s="112">
        <v>9</v>
      </c>
      <c r="O140" s="196">
        <v>46</v>
      </c>
      <c r="P140" s="196">
        <v>28</v>
      </c>
      <c r="Q140" s="196">
        <v>6</v>
      </c>
      <c r="R140" s="196">
        <v>4</v>
      </c>
      <c r="S140" s="196">
        <v>33</v>
      </c>
      <c r="T140" s="196">
        <v>27</v>
      </c>
      <c r="U140" s="196">
        <v>0</v>
      </c>
      <c r="V140" s="196">
        <v>1</v>
      </c>
      <c r="W140" s="196">
        <v>48</v>
      </c>
      <c r="X140" s="196">
        <v>61</v>
      </c>
      <c r="Y140" s="196">
        <v>95</v>
      </c>
      <c r="Z140" s="196">
        <v>140</v>
      </c>
      <c r="AA140" s="196">
        <v>228</v>
      </c>
      <c r="AB140" s="196">
        <v>262</v>
      </c>
      <c r="AC140" s="196">
        <v>489</v>
      </c>
      <c r="AD140" s="196">
        <v>366</v>
      </c>
      <c r="AE140" s="196">
        <v>336</v>
      </c>
      <c r="AF140" s="196">
        <v>5</v>
      </c>
      <c r="AG140" s="196">
        <v>5</v>
      </c>
      <c r="AH140" s="196">
        <v>46</v>
      </c>
      <c r="AI140" s="196">
        <v>65</v>
      </c>
      <c r="AJ140" s="196">
        <v>417</v>
      </c>
      <c r="AK140" s="196">
        <v>406</v>
      </c>
      <c r="AL140" s="196">
        <v>823</v>
      </c>
      <c r="AM140" s="196">
        <v>182</v>
      </c>
      <c r="AN140" s="196">
        <v>324</v>
      </c>
      <c r="AO140" s="196">
        <v>506</v>
      </c>
      <c r="AP140" s="196">
        <v>11646</v>
      </c>
      <c r="AQ140" s="196">
        <v>49</v>
      </c>
      <c r="AR140" s="196">
        <v>27</v>
      </c>
      <c r="AS140" s="196">
        <v>0</v>
      </c>
      <c r="AT140" s="196">
        <v>0</v>
      </c>
      <c r="AU140" s="196">
        <v>0</v>
      </c>
      <c r="AV140" s="196">
        <v>0</v>
      </c>
      <c r="AW140" s="196">
        <v>0</v>
      </c>
      <c r="AX140" s="196">
        <v>1</v>
      </c>
      <c r="AY140" s="196">
        <v>0</v>
      </c>
      <c r="AZ140" s="196">
        <v>0</v>
      </c>
      <c r="BA140" s="196">
        <v>0</v>
      </c>
      <c r="BB140" s="196">
        <v>0</v>
      </c>
      <c r="BC140" s="196">
        <v>0</v>
      </c>
      <c r="BD140" s="196">
        <v>0</v>
      </c>
      <c r="BE140" s="196">
        <v>0</v>
      </c>
      <c r="BF140" s="196">
        <v>0</v>
      </c>
      <c r="BG140" s="196">
        <v>0</v>
      </c>
      <c r="BH140" s="196">
        <v>0</v>
      </c>
      <c r="BI140" s="196">
        <v>0</v>
      </c>
      <c r="BJ140" s="196">
        <v>0</v>
      </c>
      <c r="BK140" s="196">
        <v>0</v>
      </c>
      <c r="BL140" s="196">
        <v>0</v>
      </c>
      <c r="BM140" s="196">
        <v>1</v>
      </c>
      <c r="BN140" s="196">
        <v>0</v>
      </c>
      <c r="BO140" s="196">
        <v>0</v>
      </c>
      <c r="BP140" s="196">
        <v>0</v>
      </c>
      <c r="BQ140" s="196">
        <v>48</v>
      </c>
      <c r="BR140" s="196">
        <v>25</v>
      </c>
      <c r="BS140" s="196">
        <v>73</v>
      </c>
      <c r="BT140" s="196">
        <v>52</v>
      </c>
      <c r="BU140" s="196">
        <v>33</v>
      </c>
      <c r="BV140" s="196">
        <v>0</v>
      </c>
      <c r="BW140" s="196">
        <v>0</v>
      </c>
      <c r="BX140" s="196">
        <v>0</v>
      </c>
      <c r="BY140" s="196">
        <v>0</v>
      </c>
      <c r="BZ140" s="196">
        <v>0</v>
      </c>
      <c r="CA140" s="196">
        <v>0</v>
      </c>
      <c r="CB140" s="196">
        <v>0</v>
      </c>
      <c r="CC140" s="196">
        <v>0</v>
      </c>
      <c r="CD140" s="196">
        <v>0</v>
      </c>
      <c r="CE140" s="196">
        <v>0</v>
      </c>
      <c r="CF140" s="196">
        <v>0</v>
      </c>
      <c r="CG140" s="196">
        <v>0</v>
      </c>
      <c r="CH140" s="196">
        <v>0</v>
      </c>
      <c r="CI140" s="196">
        <v>0</v>
      </c>
      <c r="CJ140" s="196">
        <v>0</v>
      </c>
      <c r="CK140" s="196">
        <v>0</v>
      </c>
      <c r="CL140" s="196">
        <v>0</v>
      </c>
      <c r="CM140" s="196">
        <v>0</v>
      </c>
      <c r="CN140" s="196">
        <v>0</v>
      </c>
      <c r="CO140" s="196">
        <v>0</v>
      </c>
      <c r="CP140" s="196">
        <v>0</v>
      </c>
      <c r="CQ140" s="196">
        <v>0</v>
      </c>
      <c r="CR140" s="196">
        <v>98</v>
      </c>
      <c r="CS140" s="196">
        <v>163</v>
      </c>
      <c r="CT140" s="196">
        <v>149</v>
      </c>
      <c r="CU140" s="196">
        <v>196</v>
      </c>
      <c r="CV140" s="196">
        <v>345</v>
      </c>
      <c r="CW140" s="196">
        <v>36</v>
      </c>
      <c r="CX140" s="196">
        <v>29</v>
      </c>
      <c r="CY140" s="196">
        <v>0</v>
      </c>
      <c r="CZ140" s="196">
        <v>0</v>
      </c>
      <c r="DA140" s="196">
        <v>0</v>
      </c>
      <c r="DB140" s="196">
        <v>0</v>
      </c>
      <c r="DC140" s="196">
        <v>0</v>
      </c>
      <c r="DD140" s="196">
        <v>0</v>
      </c>
      <c r="DE140" s="196">
        <v>0</v>
      </c>
      <c r="DF140" s="196">
        <v>0</v>
      </c>
      <c r="DG140" s="196">
        <v>0</v>
      </c>
      <c r="DH140" s="196">
        <v>0</v>
      </c>
      <c r="DI140" s="196">
        <v>0</v>
      </c>
      <c r="DJ140" s="196">
        <v>0</v>
      </c>
      <c r="DK140" s="196">
        <v>0</v>
      </c>
      <c r="DL140" s="196">
        <v>0</v>
      </c>
      <c r="DM140" s="196">
        <v>0</v>
      </c>
      <c r="DN140" s="196">
        <v>0</v>
      </c>
      <c r="DO140" s="196">
        <v>0</v>
      </c>
      <c r="DP140" s="196">
        <v>0</v>
      </c>
      <c r="DQ140" s="196">
        <v>0</v>
      </c>
      <c r="DR140" s="196">
        <v>0</v>
      </c>
      <c r="DS140" s="196">
        <v>0</v>
      </c>
      <c r="DT140" s="196">
        <v>0</v>
      </c>
      <c r="DU140" s="196">
        <v>0</v>
      </c>
      <c r="DV140" s="196">
        <v>0</v>
      </c>
      <c r="DW140" s="196">
        <v>35</v>
      </c>
      <c r="DX140" s="196">
        <v>25</v>
      </c>
      <c r="DY140" s="196">
        <v>60</v>
      </c>
      <c r="DZ140" s="196">
        <v>172</v>
      </c>
      <c r="EA140" s="196">
        <v>228</v>
      </c>
      <c r="EB140" s="196">
        <v>0</v>
      </c>
      <c r="EC140" s="196">
        <v>0</v>
      </c>
      <c r="ED140" s="196">
        <v>0</v>
      </c>
      <c r="EE140" s="196">
        <v>0</v>
      </c>
      <c r="EF140" s="196">
        <v>0</v>
      </c>
      <c r="EG140" s="196">
        <v>1</v>
      </c>
      <c r="EH140" s="196">
        <v>0</v>
      </c>
      <c r="EI140" s="196">
        <v>0</v>
      </c>
      <c r="EJ140" s="196">
        <v>0</v>
      </c>
      <c r="EK140" s="196">
        <v>0</v>
      </c>
      <c r="EL140" s="196">
        <v>0</v>
      </c>
      <c r="EM140" s="196">
        <v>0</v>
      </c>
      <c r="EN140" s="196">
        <v>0</v>
      </c>
      <c r="EO140" s="196">
        <v>0</v>
      </c>
      <c r="EP140" s="196">
        <v>0</v>
      </c>
      <c r="EQ140" s="196">
        <v>2</v>
      </c>
      <c r="ER140" s="196">
        <v>0</v>
      </c>
      <c r="ES140" s="196">
        <v>0</v>
      </c>
      <c r="ET140" s="196">
        <v>0</v>
      </c>
      <c r="EU140" s="196">
        <v>0</v>
      </c>
      <c r="EV140" s="196">
        <v>0</v>
      </c>
      <c r="EW140" s="196">
        <v>0</v>
      </c>
      <c r="EX140" s="196">
        <v>3</v>
      </c>
      <c r="EY140" s="196">
        <v>0</v>
      </c>
      <c r="EZ140" s="196">
        <v>175</v>
      </c>
      <c r="FA140" s="196">
        <v>231</v>
      </c>
      <c r="FB140" s="196">
        <v>406</v>
      </c>
      <c r="FC140" s="196">
        <v>0</v>
      </c>
      <c r="FD140" s="196">
        <v>0</v>
      </c>
      <c r="FE140" s="196">
        <v>0</v>
      </c>
      <c r="FF140" s="196">
        <v>0</v>
      </c>
      <c r="FG140" s="196">
        <v>1</v>
      </c>
      <c r="FH140" s="196">
        <v>0</v>
      </c>
      <c r="FI140" s="196">
        <v>5</v>
      </c>
      <c r="FJ140" s="196">
        <v>5</v>
      </c>
      <c r="FK140" s="196">
        <v>5</v>
      </c>
      <c r="FL140" s="196">
        <v>1</v>
      </c>
      <c r="FM140" s="196">
        <v>11</v>
      </c>
      <c r="FN140" s="196">
        <v>6</v>
      </c>
      <c r="FO140" s="196">
        <v>17</v>
      </c>
      <c r="FP140" s="196">
        <v>0</v>
      </c>
      <c r="FQ140" s="196">
        <v>0</v>
      </c>
      <c r="FR140" s="196">
        <v>5</v>
      </c>
      <c r="FS140" s="196">
        <v>4</v>
      </c>
      <c r="FT140" s="196">
        <v>8</v>
      </c>
      <c r="FU140" s="196">
        <v>5</v>
      </c>
      <c r="FV140" s="196">
        <v>13</v>
      </c>
      <c r="FW140" s="196">
        <v>12</v>
      </c>
      <c r="FX140" s="196">
        <v>16</v>
      </c>
      <c r="FY140" s="196">
        <v>6</v>
      </c>
      <c r="FZ140" s="196">
        <v>8</v>
      </c>
      <c r="GA140" s="196">
        <v>1</v>
      </c>
      <c r="GB140" s="196">
        <v>50</v>
      </c>
      <c r="GC140" s="196">
        <v>28</v>
      </c>
      <c r="GD140" s="196">
        <v>78</v>
      </c>
      <c r="GE140" s="196">
        <v>0</v>
      </c>
      <c r="GF140" s="196">
        <v>1</v>
      </c>
      <c r="GG140" s="196">
        <v>9</v>
      </c>
      <c r="GH140" s="196">
        <v>12</v>
      </c>
      <c r="GI140" s="196">
        <v>14</v>
      </c>
      <c r="GJ140" s="196">
        <v>6</v>
      </c>
      <c r="GK140" s="196">
        <v>16</v>
      </c>
      <c r="GL140" s="196">
        <v>7</v>
      </c>
      <c r="GM140" s="196">
        <v>13</v>
      </c>
      <c r="GN140" s="196">
        <v>5</v>
      </c>
      <c r="GO140" s="196">
        <v>0</v>
      </c>
      <c r="GP140" s="196">
        <v>0</v>
      </c>
      <c r="GQ140" s="196">
        <v>52</v>
      </c>
      <c r="GR140" s="196">
        <v>31</v>
      </c>
      <c r="GS140" s="196">
        <v>83</v>
      </c>
      <c r="GT140" s="196">
        <v>0</v>
      </c>
      <c r="GU140" s="196">
        <v>0</v>
      </c>
      <c r="GV140" s="196">
        <v>1</v>
      </c>
      <c r="GW140" s="196">
        <v>6</v>
      </c>
      <c r="GX140" s="196">
        <v>12</v>
      </c>
      <c r="GY140" s="196">
        <v>12</v>
      </c>
      <c r="GZ140" s="196">
        <v>13</v>
      </c>
      <c r="HA140" s="196">
        <v>10</v>
      </c>
      <c r="HB140" s="196">
        <v>6</v>
      </c>
      <c r="HC140" s="196">
        <v>1</v>
      </c>
      <c r="HD140" s="196">
        <v>0</v>
      </c>
      <c r="HE140" s="196">
        <v>0</v>
      </c>
      <c r="HF140" s="196">
        <v>29</v>
      </c>
      <c r="HG140" s="196">
        <v>32</v>
      </c>
      <c r="HH140" s="196">
        <v>61</v>
      </c>
      <c r="HI140" s="196">
        <v>21</v>
      </c>
      <c r="HJ140" s="196">
        <v>34</v>
      </c>
      <c r="HK140" s="196">
        <v>50</v>
      </c>
      <c r="HL140" s="196">
        <v>71</v>
      </c>
      <c r="HM140" s="196">
        <v>35</v>
      </c>
      <c r="HN140" s="196">
        <v>41</v>
      </c>
      <c r="HO140" s="196">
        <v>24</v>
      </c>
      <c r="HP140" s="196">
        <v>30</v>
      </c>
      <c r="HQ140" s="196">
        <v>14</v>
      </c>
      <c r="HR140" s="196">
        <v>16</v>
      </c>
      <c r="HS140" s="196">
        <v>3</v>
      </c>
      <c r="HT140" s="196">
        <v>6</v>
      </c>
      <c r="HU140" s="196">
        <v>198</v>
      </c>
      <c r="HV140" s="196">
        <v>147</v>
      </c>
      <c r="HW140" s="196">
        <v>345</v>
      </c>
      <c r="HX140" s="196">
        <v>2</v>
      </c>
      <c r="HY140" s="196">
        <v>8</v>
      </c>
      <c r="HZ140" s="196">
        <v>1</v>
      </c>
      <c r="IA140" s="196">
        <v>12</v>
      </c>
      <c r="IB140" s="196">
        <v>5</v>
      </c>
      <c r="IC140" s="196">
        <v>12</v>
      </c>
      <c r="ID140" s="196">
        <v>5</v>
      </c>
      <c r="IE140" s="196">
        <v>17</v>
      </c>
      <c r="IF140" s="196">
        <v>8</v>
      </c>
      <c r="IG140" s="196">
        <v>26</v>
      </c>
      <c r="IH140" s="196">
        <v>15</v>
      </c>
      <c r="II140" s="196">
        <v>27</v>
      </c>
      <c r="IJ140" s="196">
        <v>102</v>
      </c>
      <c r="IK140" s="196">
        <v>36</v>
      </c>
      <c r="IL140" s="196">
        <v>138</v>
      </c>
      <c r="IM140" s="196">
        <v>24</v>
      </c>
      <c r="IN140" s="196">
        <v>14</v>
      </c>
      <c r="IO140" s="196">
        <v>16</v>
      </c>
      <c r="IP140" s="196">
        <v>6</v>
      </c>
      <c r="IQ140" s="196">
        <v>1</v>
      </c>
      <c r="IR140" s="196">
        <v>1</v>
      </c>
      <c r="IS140" s="196">
        <v>2</v>
      </c>
      <c r="IT140" s="196">
        <v>0</v>
      </c>
      <c r="IU140" s="196">
        <v>7</v>
      </c>
      <c r="IV140" s="196">
        <v>2</v>
      </c>
      <c r="IW140" s="196">
        <v>51</v>
      </c>
      <c r="IX140" s="196">
        <v>23</v>
      </c>
      <c r="IY140" s="196">
        <v>74</v>
      </c>
      <c r="IZ140" s="196">
        <v>15</v>
      </c>
      <c r="JA140" s="196">
        <v>9</v>
      </c>
      <c r="JB140" s="196">
        <v>11</v>
      </c>
      <c r="JC140" s="196">
        <v>11</v>
      </c>
      <c r="JD140" s="196">
        <v>0</v>
      </c>
      <c r="JE140" s="196">
        <v>0</v>
      </c>
      <c r="JF140" s="196">
        <v>0</v>
      </c>
      <c r="JG140" s="196">
        <v>0</v>
      </c>
      <c r="JH140" s="196">
        <v>25</v>
      </c>
      <c r="JI140" s="196">
        <v>9</v>
      </c>
      <c r="JJ140" s="196">
        <v>51</v>
      </c>
      <c r="JK140" s="196">
        <v>29</v>
      </c>
      <c r="JL140" s="196">
        <v>80</v>
      </c>
      <c r="JM140" s="196">
        <v>16</v>
      </c>
      <c r="JN140" s="196">
        <v>20</v>
      </c>
      <c r="JO140" s="196">
        <v>10</v>
      </c>
      <c r="JP140" s="196">
        <v>6</v>
      </c>
      <c r="JQ140" s="196">
        <v>2</v>
      </c>
      <c r="JR140" s="196">
        <v>0</v>
      </c>
      <c r="JS140" s="196">
        <v>0</v>
      </c>
      <c r="JT140" s="196">
        <v>1</v>
      </c>
      <c r="JU140" s="196">
        <v>1</v>
      </c>
      <c r="JV140" s="196">
        <v>0</v>
      </c>
      <c r="JW140" s="196">
        <v>32</v>
      </c>
      <c r="JX140" s="196">
        <v>26</v>
      </c>
      <c r="JY140" s="196">
        <v>58</v>
      </c>
      <c r="JZ140" s="196">
        <v>126</v>
      </c>
      <c r="KA140" s="196">
        <v>142</v>
      </c>
      <c r="KB140" s="196">
        <v>34</v>
      </c>
      <c r="KC140" s="196">
        <v>62</v>
      </c>
      <c r="KD140" s="196">
        <v>3</v>
      </c>
      <c r="KE140" s="196">
        <v>3</v>
      </c>
      <c r="KF140" s="196">
        <v>5</v>
      </c>
      <c r="KG140" s="196">
        <v>6</v>
      </c>
      <c r="KH140" s="196">
        <v>2</v>
      </c>
      <c r="KI140" s="196">
        <v>7</v>
      </c>
      <c r="KJ140" s="196">
        <v>171</v>
      </c>
      <c r="KK140" s="196">
        <v>219</v>
      </c>
      <c r="KL140" s="196">
        <v>390</v>
      </c>
      <c r="KM140" s="196">
        <v>0</v>
      </c>
      <c r="KN140" s="196">
        <v>0</v>
      </c>
      <c r="KO140" s="196">
        <v>0</v>
      </c>
      <c r="KP140" s="196">
        <v>0</v>
      </c>
      <c r="KQ140" s="196">
        <v>0</v>
      </c>
      <c r="KR140" s="196">
        <v>0</v>
      </c>
      <c r="KS140" s="196">
        <v>0</v>
      </c>
      <c r="KT140" s="196">
        <v>0</v>
      </c>
      <c r="KU140" s="196">
        <v>0</v>
      </c>
      <c r="KV140" s="196">
        <v>0</v>
      </c>
      <c r="KW140" s="196">
        <v>0</v>
      </c>
      <c r="KX140" s="196">
        <v>0</v>
      </c>
      <c r="KY140" s="196">
        <v>0</v>
      </c>
      <c r="KZ140" s="196">
        <v>12</v>
      </c>
      <c r="LA140" s="196">
        <v>4</v>
      </c>
      <c r="LB140" s="196">
        <v>1</v>
      </c>
      <c r="LC140" s="196">
        <v>104</v>
      </c>
      <c r="LD140" s="196">
        <v>121</v>
      </c>
    </row>
    <row r="141" spans="1:316">
      <c r="B141" s="196"/>
      <c r="O141" s="19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LD173"/>
  <sheetViews>
    <sheetView zoomScale="80" zoomScaleNormal="80" workbookViewId="0">
      <pane xSplit="1" ySplit="1" topLeftCell="B86" activePane="bottomRight" state="frozen"/>
      <selection pane="bottomRight" activeCell="E38" sqref="E38"/>
      <selection pane="bottomLeft" activeCell="E38" sqref="E38"/>
      <selection pane="topRight" activeCell="E38" sqref="E38"/>
    </sheetView>
  </sheetViews>
  <sheetFormatPr defaultRowHeight="15"/>
  <cols>
    <col min="1" max="1" width="62.140625" style="112" customWidth="1"/>
    <col min="2" max="8" width="9.140625" style="112" customWidth="1"/>
    <col min="10" max="13" width="9.140625" style="112" customWidth="1"/>
    <col min="14" max="14" width="18.28515625" style="112" customWidth="1"/>
    <col min="15" max="41" width="9.140625" style="112"/>
    <col min="42" max="42" width="9.140625" style="67"/>
    <col min="43" max="183" width="9.140625" style="112"/>
    <col min="184" max="185" width="9.140625" style="205"/>
    <col min="186" max="198" width="9.140625" style="112"/>
    <col min="199" max="200" width="9.140625" style="205"/>
    <col min="201" max="212" width="9.140625" style="112"/>
    <col min="213" max="213" width="9.140625" style="89"/>
    <col min="214" max="215" width="9.140625" style="200"/>
    <col min="216" max="216" width="9.140625" style="89"/>
    <col min="217" max="228" width="9.140625" style="112"/>
    <col min="229" max="230" width="9.140625" style="200"/>
    <col min="231" max="231" width="9.140625" style="89"/>
    <col min="232" max="16384" width="9.140625" style="112"/>
  </cols>
  <sheetData>
    <row r="1" spans="1:316" ht="12.75">
      <c r="A1" s="199"/>
      <c r="B1" s="199"/>
      <c r="C1" s="199"/>
      <c r="D1" s="199"/>
      <c r="E1" s="199"/>
      <c r="F1" s="199"/>
      <c r="G1" s="199"/>
      <c r="H1" s="199"/>
      <c r="I1" s="192"/>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88"/>
      <c r="AQ1" s="199"/>
      <c r="AR1" s="199"/>
      <c r="AS1" s="199"/>
      <c r="AT1" s="199"/>
      <c r="AU1" s="199"/>
      <c r="AV1" s="199"/>
      <c r="AW1" s="199"/>
      <c r="AX1" s="199"/>
      <c r="AY1" s="199"/>
      <c r="AZ1" s="199"/>
      <c r="BA1" s="199"/>
      <c r="BB1" s="199"/>
      <c r="BC1" s="199"/>
      <c r="BD1" s="199"/>
      <c r="BE1" s="199"/>
      <c r="BF1" s="199"/>
      <c r="BG1" s="199"/>
      <c r="BH1" s="199"/>
      <c r="BI1" s="199"/>
      <c r="BJ1" s="199"/>
      <c r="BK1" s="199"/>
      <c r="BL1" s="199"/>
      <c r="BM1" s="199"/>
      <c r="BN1" s="199"/>
      <c r="BO1" s="199"/>
      <c r="BP1" s="199"/>
      <c r="BQ1" s="199"/>
      <c r="BR1" s="199"/>
      <c r="BS1" s="199"/>
      <c r="BT1" s="199"/>
      <c r="BU1" s="199"/>
      <c r="BV1" s="199"/>
      <c r="BW1" s="199"/>
      <c r="BX1" s="199"/>
      <c r="BY1" s="199"/>
      <c r="BZ1" s="199"/>
      <c r="CA1" s="199"/>
      <c r="CB1" s="199"/>
      <c r="CC1" s="199"/>
      <c r="CD1" s="199"/>
      <c r="CE1" s="199"/>
      <c r="CF1" s="199"/>
      <c r="CG1" s="199"/>
      <c r="CH1" s="199"/>
      <c r="CI1" s="199"/>
      <c r="CJ1" s="199"/>
      <c r="CK1" s="199"/>
      <c r="CL1" s="199"/>
      <c r="CM1" s="199"/>
      <c r="CN1" s="199"/>
      <c r="CO1" s="199"/>
      <c r="CP1" s="199"/>
      <c r="CQ1" s="199"/>
      <c r="CR1" s="199"/>
      <c r="CS1" s="199"/>
      <c r="CT1" s="199"/>
      <c r="CU1" s="199"/>
      <c r="CV1" s="199"/>
      <c r="CW1" s="199"/>
      <c r="CX1" s="199"/>
      <c r="CY1" s="199"/>
      <c r="CZ1" s="199"/>
      <c r="DA1" s="199"/>
      <c r="DB1" s="199"/>
      <c r="DC1" s="199"/>
      <c r="DD1" s="199"/>
      <c r="DE1" s="199"/>
      <c r="DF1" s="199"/>
      <c r="DG1" s="199"/>
      <c r="DH1" s="199"/>
      <c r="DI1" s="199"/>
      <c r="DJ1" s="199"/>
      <c r="DK1" s="199"/>
      <c r="DL1" s="199"/>
      <c r="DM1" s="199"/>
      <c r="DN1" s="199"/>
      <c r="DO1" s="199"/>
      <c r="DP1" s="199"/>
      <c r="DQ1" s="199"/>
      <c r="DR1" s="199"/>
      <c r="DS1" s="199"/>
      <c r="DT1" s="199"/>
      <c r="DU1" s="199"/>
      <c r="DV1" s="199"/>
      <c r="DW1" s="199"/>
      <c r="DX1" s="199"/>
      <c r="DY1" s="199"/>
      <c r="DZ1" s="199"/>
      <c r="EA1" s="199"/>
      <c r="EB1" s="199"/>
      <c r="EC1" s="199"/>
      <c r="ED1" s="199"/>
      <c r="EE1" s="199"/>
      <c r="EF1" s="199"/>
      <c r="EG1" s="199"/>
      <c r="EH1" s="199"/>
      <c r="EI1" s="199"/>
      <c r="EJ1" s="199"/>
      <c r="EK1" s="199"/>
      <c r="EL1" s="199"/>
      <c r="EM1" s="199"/>
      <c r="EN1" s="199"/>
      <c r="EO1" s="199"/>
      <c r="EP1" s="199"/>
      <c r="EQ1" s="199"/>
      <c r="ER1" s="199"/>
      <c r="ES1" s="199"/>
      <c r="ET1" s="199"/>
      <c r="EU1" s="199"/>
      <c r="EV1" s="199"/>
      <c r="EW1" s="199"/>
      <c r="EX1" s="199"/>
      <c r="EY1" s="199"/>
      <c r="EZ1" s="199"/>
      <c r="FA1" s="199"/>
      <c r="FB1" s="199"/>
      <c r="FC1" s="199"/>
      <c r="FD1" s="199"/>
      <c r="FE1" s="199"/>
      <c r="FF1" s="199"/>
      <c r="FG1" s="199"/>
      <c r="FH1" s="199"/>
      <c r="FI1" s="199"/>
      <c r="FJ1" s="199"/>
      <c r="FK1" s="199"/>
      <c r="FL1" s="199"/>
      <c r="FM1" s="199"/>
      <c r="FN1" s="199"/>
      <c r="FO1" s="199"/>
      <c r="FP1" s="199"/>
      <c r="FQ1" s="199"/>
      <c r="FR1" s="199"/>
      <c r="FS1" s="199"/>
      <c r="FT1" s="199"/>
      <c r="FU1" s="199"/>
      <c r="FV1" s="199"/>
      <c r="FW1" s="199"/>
      <c r="FX1" s="199"/>
      <c r="FY1" s="199"/>
      <c r="FZ1" s="199"/>
      <c r="GA1" s="199"/>
      <c r="GB1" s="200"/>
      <c r="GC1" s="200"/>
      <c r="GD1" s="89"/>
      <c r="GE1" s="199"/>
      <c r="GF1" s="199"/>
      <c r="GG1" s="199"/>
      <c r="GH1" s="199"/>
      <c r="GI1" s="199"/>
      <c r="GJ1" s="199"/>
      <c r="GK1" s="199"/>
      <c r="GL1" s="199"/>
      <c r="GM1" s="199"/>
      <c r="GN1" s="199"/>
      <c r="GO1" s="199"/>
      <c r="GP1" s="199"/>
      <c r="GQ1" s="200"/>
      <c r="GR1" s="200"/>
      <c r="GS1" s="89"/>
      <c r="GT1" s="199"/>
      <c r="GU1" s="199"/>
      <c r="GV1" s="199"/>
      <c r="GW1" s="199"/>
      <c r="GX1" s="199"/>
      <c r="GY1" s="199"/>
      <c r="GZ1" s="199"/>
      <c r="HA1" s="199"/>
      <c r="HB1" s="199"/>
      <c r="HC1" s="199"/>
      <c r="HD1" s="199"/>
      <c r="HE1" s="199"/>
      <c r="HI1" s="199"/>
      <c r="HJ1" s="199"/>
      <c r="HK1" s="199"/>
      <c r="HL1" s="199"/>
      <c r="HM1" s="199"/>
      <c r="HN1" s="199"/>
      <c r="HO1" s="199"/>
      <c r="HP1" s="199"/>
      <c r="HQ1" s="199"/>
      <c r="HR1" s="199"/>
      <c r="HS1" s="199"/>
      <c r="HT1" s="199"/>
      <c r="HX1" s="199"/>
      <c r="HY1" s="199"/>
      <c r="HZ1" s="199"/>
      <c r="IA1" s="199"/>
      <c r="IB1" s="199"/>
      <c r="IC1" s="199"/>
      <c r="ID1" s="199"/>
      <c r="IE1" s="199"/>
      <c r="IF1" s="199"/>
      <c r="IG1" s="199"/>
      <c r="IH1" s="199"/>
      <c r="II1" s="199"/>
      <c r="IJ1" s="89"/>
      <c r="IK1" s="89"/>
      <c r="IL1" s="89"/>
      <c r="IM1" s="199"/>
      <c r="IN1" s="199"/>
      <c r="IO1" s="199"/>
      <c r="IP1" s="199"/>
      <c r="IQ1" s="199"/>
      <c r="IR1" s="199"/>
      <c r="IS1" s="199"/>
      <c r="IT1" s="199"/>
      <c r="IU1" s="199"/>
      <c r="IV1" s="199"/>
      <c r="IW1" s="199"/>
      <c r="IX1" s="199"/>
      <c r="IY1" s="199"/>
      <c r="IZ1" s="199"/>
      <c r="JA1" s="199"/>
      <c r="JB1" s="199"/>
      <c r="JC1" s="199"/>
      <c r="JD1" s="199"/>
      <c r="JE1" s="199"/>
      <c r="JF1" s="199"/>
      <c r="JG1" s="199"/>
      <c r="JH1" s="199"/>
      <c r="JI1" s="199"/>
      <c r="JJ1" s="199"/>
      <c r="JK1" s="199"/>
      <c r="JM1" s="199"/>
      <c r="JN1" s="199"/>
      <c r="JO1" s="199"/>
      <c r="JP1" s="199"/>
      <c r="JQ1" s="199"/>
      <c r="JR1" s="199"/>
      <c r="JS1" s="199"/>
      <c r="JT1" s="199"/>
      <c r="JU1" s="199"/>
      <c r="JV1" s="199"/>
      <c r="JW1" s="199"/>
      <c r="JX1" s="199"/>
      <c r="JZ1" s="199"/>
      <c r="KA1" s="199"/>
      <c r="KB1" s="199"/>
      <c r="KC1" s="199"/>
      <c r="KD1" s="199"/>
      <c r="KE1" s="199"/>
      <c r="KF1" s="199"/>
      <c r="KG1" s="199"/>
      <c r="KH1" s="199"/>
      <c r="KI1" s="199"/>
      <c r="KJ1" s="199"/>
      <c r="KK1" s="199"/>
      <c r="KL1" s="199"/>
      <c r="KM1" s="190"/>
      <c r="KN1" s="190"/>
      <c r="KO1" s="190"/>
      <c r="KP1" s="190"/>
      <c r="KQ1" s="190"/>
      <c r="KR1" s="190"/>
      <c r="KS1" s="190"/>
      <c r="KT1" s="190"/>
      <c r="KU1" s="190"/>
      <c r="KV1" s="190"/>
      <c r="KW1" s="190"/>
      <c r="KX1" s="190"/>
      <c r="KY1" s="190"/>
      <c r="KZ1" s="199"/>
      <c r="LA1" s="199"/>
      <c r="LB1" s="199"/>
      <c r="LC1" s="199"/>
      <c r="LD1" s="199"/>
    </row>
    <row r="2" spans="1:316" ht="12.75">
      <c r="A2" s="89"/>
      <c r="B2" s="201"/>
      <c r="C2" s="202"/>
      <c r="D2" s="202"/>
      <c r="E2" s="202"/>
      <c r="F2" s="202"/>
      <c r="G2" s="202"/>
      <c r="H2" s="89"/>
      <c r="I2" s="112"/>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202"/>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9"/>
      <c r="CM2" s="89"/>
      <c r="CN2" s="89"/>
      <c r="CO2" s="89"/>
      <c r="CP2" s="89"/>
      <c r="CQ2" s="89"/>
      <c r="CR2" s="89"/>
      <c r="CS2" s="89"/>
      <c r="CT2" s="89"/>
      <c r="CU2" s="89"/>
      <c r="CV2" s="89"/>
      <c r="CW2" s="89"/>
      <c r="CX2" s="89"/>
      <c r="CY2" s="89"/>
      <c r="CZ2" s="89"/>
      <c r="DA2" s="89"/>
      <c r="DB2" s="89"/>
      <c r="DC2" s="89"/>
      <c r="DD2" s="89"/>
      <c r="DE2" s="89"/>
      <c r="DF2" s="89"/>
      <c r="DG2" s="89"/>
      <c r="DH2" s="89"/>
      <c r="DI2" s="89"/>
      <c r="DJ2" s="89"/>
      <c r="DK2" s="89"/>
      <c r="DL2" s="89"/>
      <c r="DM2" s="89"/>
      <c r="DN2" s="89"/>
      <c r="DO2" s="89"/>
      <c r="DP2" s="89"/>
      <c r="DQ2" s="89"/>
      <c r="DR2" s="89"/>
      <c r="DS2" s="89"/>
      <c r="DT2" s="89"/>
      <c r="DU2" s="89"/>
      <c r="DV2" s="89"/>
      <c r="DW2" s="89"/>
      <c r="DX2" s="89"/>
      <c r="DY2" s="89"/>
      <c r="DZ2" s="89"/>
      <c r="EA2" s="89"/>
      <c r="EB2" s="89"/>
      <c r="EC2" s="89"/>
      <c r="ED2" s="89"/>
      <c r="EE2" s="89"/>
      <c r="EF2" s="89"/>
      <c r="EG2" s="89"/>
      <c r="EH2" s="89"/>
      <c r="EI2" s="89"/>
      <c r="EJ2" s="89"/>
      <c r="EK2" s="89"/>
      <c r="EL2" s="89"/>
      <c r="EM2" s="89"/>
      <c r="EN2" s="89"/>
      <c r="EO2" s="89"/>
      <c r="EP2" s="89"/>
      <c r="EQ2" s="89"/>
      <c r="ER2" s="89"/>
      <c r="ES2" s="89"/>
      <c r="ET2" s="89"/>
      <c r="EU2" s="89"/>
      <c r="EV2" s="89"/>
      <c r="EW2" s="89"/>
      <c r="EX2" s="89"/>
      <c r="EY2" s="89"/>
      <c r="EZ2" s="89"/>
      <c r="FA2" s="89"/>
      <c r="FB2" s="89"/>
      <c r="FC2" s="89"/>
      <c r="FD2" s="89"/>
      <c r="FE2" s="89"/>
      <c r="FF2" s="89"/>
      <c r="FG2" s="89"/>
      <c r="FH2" s="89"/>
      <c r="FI2" s="89"/>
      <c r="FJ2" s="89"/>
      <c r="FK2" s="89"/>
      <c r="FL2" s="89"/>
      <c r="FM2" s="89"/>
      <c r="FN2" s="89"/>
      <c r="FO2" s="89"/>
      <c r="FP2" s="89"/>
      <c r="FQ2" s="89"/>
      <c r="FR2" s="89"/>
      <c r="FS2" s="89"/>
      <c r="FT2" s="89"/>
      <c r="FU2" s="89"/>
      <c r="FV2" s="89"/>
      <c r="FW2" s="89"/>
      <c r="FX2" s="89"/>
      <c r="FY2" s="89"/>
      <c r="FZ2" s="89"/>
      <c r="GA2" s="89"/>
      <c r="GB2" s="200"/>
      <c r="GC2" s="200"/>
      <c r="GD2" s="89"/>
      <c r="GE2" s="89"/>
      <c r="GF2" s="89"/>
      <c r="GG2" s="89"/>
      <c r="GH2" s="89"/>
      <c r="GI2" s="89"/>
      <c r="GJ2" s="89"/>
      <c r="GK2" s="89"/>
      <c r="GL2" s="89"/>
      <c r="GM2" s="89"/>
      <c r="GN2" s="89"/>
      <c r="GO2" s="89"/>
      <c r="GP2" s="89"/>
      <c r="GQ2" s="200"/>
      <c r="GR2" s="200"/>
      <c r="GS2" s="89"/>
      <c r="GT2" s="89"/>
      <c r="GU2" s="89"/>
      <c r="GV2" s="89"/>
      <c r="GW2" s="89"/>
      <c r="GX2" s="89"/>
      <c r="GY2" s="89"/>
      <c r="GZ2" s="89"/>
      <c r="HA2" s="89"/>
      <c r="HB2" s="89"/>
      <c r="HC2" s="89"/>
      <c r="HD2" s="89"/>
      <c r="HI2" s="89"/>
      <c r="HJ2" s="89"/>
      <c r="HK2" s="89"/>
      <c r="HL2" s="89"/>
      <c r="HM2" s="89"/>
      <c r="HN2" s="89"/>
      <c r="HO2" s="89"/>
      <c r="HP2" s="89"/>
      <c r="HQ2" s="89"/>
      <c r="HR2" s="89"/>
      <c r="HS2" s="89"/>
      <c r="HT2" s="89"/>
      <c r="HX2" s="89"/>
      <c r="HY2" s="89"/>
      <c r="HZ2" s="89"/>
      <c r="IA2" s="89"/>
      <c r="IB2" s="89"/>
      <c r="IC2" s="89"/>
      <c r="ID2" s="89"/>
      <c r="IE2" s="89"/>
      <c r="IF2" s="89"/>
      <c r="IG2" s="89"/>
      <c r="IH2" s="89"/>
      <c r="II2" s="89"/>
      <c r="IM2" s="89"/>
      <c r="IN2" s="89"/>
      <c r="IO2" s="89"/>
      <c r="IP2" s="89"/>
      <c r="IQ2" s="89"/>
      <c r="IR2" s="89"/>
      <c r="IS2" s="89"/>
      <c r="IT2" s="89"/>
      <c r="IU2" s="89"/>
      <c r="IV2" s="89"/>
      <c r="IZ2" s="89"/>
      <c r="JA2" s="89"/>
      <c r="JB2" s="89"/>
      <c r="JC2" s="89"/>
      <c r="JD2" s="89"/>
      <c r="JE2" s="89"/>
      <c r="JF2" s="89"/>
      <c r="JG2" s="89"/>
      <c r="JH2" s="89"/>
      <c r="JI2" s="89"/>
      <c r="JM2" s="89"/>
      <c r="JN2" s="89"/>
      <c r="JO2" s="89"/>
      <c r="JP2" s="89"/>
      <c r="JQ2" s="89"/>
      <c r="JR2" s="89"/>
      <c r="JS2" s="89"/>
      <c r="JT2" s="89"/>
      <c r="JU2" s="89"/>
      <c r="JV2" s="89"/>
      <c r="JZ2" s="89"/>
      <c r="KA2" s="89"/>
      <c r="KB2" s="89"/>
      <c r="KC2" s="89"/>
      <c r="KD2" s="89"/>
      <c r="KE2" s="89"/>
      <c r="KF2" s="89"/>
      <c r="KG2" s="89"/>
      <c r="KH2" s="89"/>
      <c r="KI2" s="89"/>
      <c r="KZ2" s="89"/>
      <c r="LA2" s="89"/>
      <c r="LB2" s="89"/>
      <c r="LC2" s="89"/>
    </row>
    <row r="3" spans="1:316" ht="12.75">
      <c r="A3" s="89"/>
      <c r="B3" s="202"/>
      <c r="C3" s="202"/>
      <c r="D3" s="202"/>
      <c r="E3" s="202"/>
      <c r="F3" s="202"/>
      <c r="G3" s="202"/>
      <c r="H3" s="89"/>
      <c r="I3" s="112"/>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202"/>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c r="EO3" s="89"/>
      <c r="EP3" s="89"/>
      <c r="EQ3" s="89"/>
      <c r="ER3" s="89"/>
      <c r="ES3" s="89"/>
      <c r="ET3" s="89"/>
      <c r="EU3" s="89"/>
      <c r="EV3" s="89"/>
      <c r="EW3" s="89"/>
      <c r="EX3" s="89"/>
      <c r="EY3" s="89"/>
      <c r="EZ3" s="89"/>
      <c r="FA3" s="89"/>
      <c r="FB3" s="89"/>
      <c r="FC3" s="89"/>
      <c r="FD3" s="89"/>
      <c r="FE3" s="89"/>
      <c r="FF3" s="89"/>
      <c r="FG3" s="89"/>
      <c r="FH3" s="89"/>
      <c r="FI3" s="89"/>
      <c r="FJ3" s="89"/>
      <c r="FK3" s="89"/>
      <c r="FL3" s="89"/>
      <c r="FM3" s="89"/>
      <c r="FN3" s="89"/>
      <c r="FO3" s="89"/>
      <c r="FP3" s="89"/>
      <c r="FQ3" s="89"/>
      <c r="FR3" s="89"/>
      <c r="FS3" s="89"/>
      <c r="FT3" s="89"/>
      <c r="FU3" s="89"/>
      <c r="FV3" s="89"/>
      <c r="FW3" s="89"/>
      <c r="FX3" s="89"/>
      <c r="FY3" s="89"/>
      <c r="FZ3" s="89"/>
      <c r="GA3" s="89"/>
      <c r="GB3" s="200"/>
      <c r="GC3" s="200"/>
      <c r="GD3" s="89"/>
      <c r="GE3" s="89"/>
      <c r="GF3" s="89"/>
      <c r="GG3" s="89"/>
      <c r="GH3" s="89"/>
      <c r="GI3" s="89"/>
      <c r="GJ3" s="89"/>
      <c r="GK3" s="89"/>
      <c r="GL3" s="89"/>
      <c r="GM3" s="89"/>
      <c r="GN3" s="89"/>
      <c r="GO3" s="89"/>
      <c r="GP3" s="89"/>
      <c r="GQ3" s="200"/>
      <c r="GR3" s="200"/>
      <c r="GS3" s="89"/>
      <c r="GT3" s="89"/>
      <c r="GU3" s="89"/>
      <c r="GV3" s="89"/>
      <c r="GW3" s="89"/>
      <c r="GX3" s="89"/>
      <c r="GY3" s="89"/>
      <c r="GZ3" s="89"/>
      <c r="HA3" s="89"/>
      <c r="HB3" s="89"/>
      <c r="HC3" s="89"/>
      <c r="HD3" s="89"/>
      <c r="HI3" s="89"/>
      <c r="HJ3" s="89"/>
      <c r="HK3" s="89"/>
      <c r="HL3" s="89"/>
      <c r="HM3" s="89"/>
      <c r="HN3" s="89"/>
      <c r="HO3" s="89"/>
      <c r="HP3" s="89"/>
      <c r="HQ3" s="89"/>
      <c r="HR3" s="89"/>
      <c r="HS3" s="89"/>
      <c r="HT3" s="89"/>
      <c r="HX3" s="89"/>
      <c r="HY3" s="89"/>
      <c r="HZ3" s="89"/>
      <c r="IA3" s="89"/>
      <c r="IB3" s="89"/>
      <c r="IC3" s="89"/>
      <c r="ID3" s="89"/>
      <c r="IE3" s="89"/>
      <c r="IF3" s="89"/>
      <c r="IG3" s="89"/>
      <c r="IH3" s="89"/>
      <c r="II3" s="89"/>
      <c r="IM3" s="89"/>
      <c r="IN3" s="89"/>
      <c r="IO3" s="89"/>
      <c r="IP3" s="89"/>
      <c r="IQ3" s="89"/>
      <c r="IR3" s="89"/>
      <c r="IS3" s="89"/>
      <c r="IT3" s="89"/>
      <c r="IU3" s="89"/>
      <c r="IV3" s="89"/>
      <c r="IZ3" s="89"/>
      <c r="JA3" s="89"/>
      <c r="JB3" s="89"/>
      <c r="JC3" s="89"/>
      <c r="JD3" s="89"/>
      <c r="JE3" s="89"/>
      <c r="JF3" s="89"/>
      <c r="JG3" s="89"/>
      <c r="JH3" s="89"/>
      <c r="JI3" s="89"/>
      <c r="JM3" s="89"/>
      <c r="JN3" s="89"/>
      <c r="JO3" s="89"/>
      <c r="JP3" s="89"/>
      <c r="JQ3" s="89"/>
      <c r="JR3" s="89"/>
      <c r="JS3" s="89"/>
      <c r="JT3" s="89"/>
      <c r="JU3" s="89"/>
      <c r="JV3" s="89"/>
      <c r="JZ3" s="89"/>
      <c r="KA3" s="89"/>
      <c r="KB3" s="89"/>
      <c r="KC3" s="89"/>
      <c r="KD3" s="89"/>
      <c r="KE3" s="89"/>
      <c r="KF3" s="89"/>
      <c r="KG3" s="89"/>
      <c r="KH3" s="89"/>
      <c r="KI3" s="89"/>
      <c r="KZ3" s="89"/>
      <c r="LA3" s="89"/>
      <c r="LB3" s="89"/>
      <c r="LC3" s="89"/>
    </row>
    <row r="4" spans="1:316" ht="12.75">
      <c r="A4" s="89"/>
      <c r="B4" s="202"/>
      <c r="C4" s="202"/>
      <c r="D4" s="202"/>
      <c r="E4" s="202"/>
      <c r="F4" s="202"/>
      <c r="G4" s="202"/>
      <c r="H4" s="89"/>
      <c r="I4" s="112"/>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202"/>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200"/>
      <c r="GC4" s="200"/>
      <c r="GD4" s="89"/>
      <c r="GE4" s="89"/>
      <c r="GF4" s="89"/>
      <c r="GG4" s="89"/>
      <c r="GH4" s="89"/>
      <c r="GI4" s="89"/>
      <c r="GJ4" s="89"/>
      <c r="GK4" s="89"/>
      <c r="GL4" s="89"/>
      <c r="GM4" s="89"/>
      <c r="GN4" s="89"/>
      <c r="GO4" s="89"/>
      <c r="GP4" s="89"/>
      <c r="GQ4" s="200"/>
      <c r="GR4" s="200"/>
      <c r="GS4" s="89"/>
      <c r="GT4" s="89"/>
      <c r="GU4" s="89"/>
      <c r="GV4" s="89"/>
      <c r="GW4" s="89"/>
      <c r="GX4" s="89"/>
      <c r="GY4" s="89"/>
      <c r="GZ4" s="89"/>
      <c r="HA4" s="89"/>
      <c r="HB4" s="89"/>
      <c r="HC4" s="89"/>
      <c r="HD4" s="89"/>
      <c r="HI4" s="89"/>
      <c r="HJ4" s="89"/>
      <c r="HK4" s="89"/>
      <c r="HL4" s="89"/>
      <c r="HM4" s="89"/>
      <c r="HN4" s="89"/>
      <c r="HO4" s="89"/>
      <c r="HP4" s="89"/>
      <c r="HQ4" s="89"/>
      <c r="HR4" s="89"/>
      <c r="HS4" s="89"/>
      <c r="HT4" s="89"/>
      <c r="HX4" s="89"/>
      <c r="HY4" s="89"/>
      <c r="HZ4" s="89"/>
      <c r="IA4" s="89"/>
      <c r="IB4" s="89"/>
      <c r="IC4" s="89"/>
      <c r="ID4" s="89"/>
      <c r="IE4" s="89"/>
      <c r="IF4" s="89"/>
      <c r="IG4" s="89"/>
      <c r="IH4" s="89"/>
      <c r="II4" s="89"/>
      <c r="IM4" s="89"/>
      <c r="IN4" s="89"/>
      <c r="IO4" s="89"/>
      <c r="IP4" s="89"/>
      <c r="IQ4" s="89"/>
      <c r="IR4" s="89"/>
      <c r="IS4" s="89"/>
      <c r="IT4" s="89"/>
      <c r="IU4" s="89"/>
      <c r="IV4" s="89"/>
      <c r="IZ4" s="89"/>
      <c r="JA4" s="89"/>
      <c r="JB4" s="89"/>
      <c r="JC4" s="89"/>
      <c r="JD4" s="89"/>
      <c r="JE4" s="89"/>
      <c r="JF4" s="89"/>
      <c r="JG4" s="89"/>
      <c r="JH4" s="89"/>
      <c r="JI4" s="89"/>
      <c r="JM4" s="89"/>
      <c r="JN4" s="89"/>
      <c r="JO4" s="89"/>
      <c r="JP4" s="89"/>
      <c r="JQ4" s="89"/>
      <c r="JR4" s="89"/>
      <c r="JS4" s="89"/>
      <c r="JT4" s="89"/>
      <c r="JU4" s="89"/>
      <c r="JV4" s="89"/>
      <c r="JZ4" s="89"/>
      <c r="KA4" s="89"/>
      <c r="KB4" s="89"/>
      <c r="KC4" s="89"/>
      <c r="KD4" s="89"/>
      <c r="KE4" s="89"/>
      <c r="KF4" s="89"/>
      <c r="KG4" s="89"/>
      <c r="KH4" s="89"/>
      <c r="KI4" s="89"/>
      <c r="KZ4" s="89"/>
      <c r="LA4" s="89"/>
      <c r="LB4" s="89"/>
      <c r="LC4" s="89"/>
    </row>
    <row r="5" spans="1:316" ht="12.75">
      <c r="A5" s="89"/>
      <c r="B5" s="202"/>
      <c r="C5" s="202"/>
      <c r="D5" s="202"/>
      <c r="E5" s="202"/>
      <c r="F5" s="202"/>
      <c r="G5" s="202"/>
      <c r="H5" s="89"/>
      <c r="I5" s="112"/>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202"/>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200"/>
      <c r="GC5" s="200"/>
      <c r="GD5" s="89"/>
      <c r="GE5" s="89"/>
      <c r="GF5" s="89"/>
      <c r="GG5" s="89"/>
      <c r="GH5" s="89"/>
      <c r="GI5" s="89"/>
      <c r="GJ5" s="89"/>
      <c r="GK5" s="89"/>
      <c r="GL5" s="89"/>
      <c r="GM5" s="89"/>
      <c r="GN5" s="89"/>
      <c r="GO5" s="89"/>
      <c r="GP5" s="89"/>
      <c r="GQ5" s="200"/>
      <c r="GR5" s="200"/>
      <c r="GS5" s="89"/>
      <c r="GT5" s="89"/>
      <c r="GU5" s="89"/>
      <c r="GV5" s="89"/>
      <c r="GW5" s="89"/>
      <c r="GX5" s="89"/>
      <c r="GY5" s="89"/>
      <c r="GZ5" s="89"/>
      <c r="HA5" s="89"/>
      <c r="HB5" s="89"/>
      <c r="HC5" s="89"/>
      <c r="HD5" s="89"/>
      <c r="HI5" s="89"/>
      <c r="HJ5" s="89"/>
      <c r="HK5" s="89"/>
      <c r="HL5" s="89"/>
      <c r="HM5" s="89"/>
      <c r="HN5" s="89"/>
      <c r="HO5" s="89"/>
      <c r="HP5" s="89"/>
      <c r="HQ5" s="89"/>
      <c r="HR5" s="89"/>
      <c r="HS5" s="89"/>
      <c r="HT5" s="89"/>
      <c r="HX5" s="89"/>
      <c r="HY5" s="89"/>
      <c r="HZ5" s="89"/>
      <c r="IA5" s="89"/>
      <c r="IB5" s="89"/>
      <c r="IC5" s="89"/>
      <c r="ID5" s="89"/>
      <c r="IE5" s="89"/>
      <c r="IF5" s="89"/>
      <c r="IG5" s="89"/>
      <c r="IH5" s="89"/>
      <c r="II5" s="89"/>
      <c r="IM5" s="89"/>
      <c r="IN5" s="89"/>
      <c r="IO5" s="89"/>
      <c r="IP5" s="89"/>
      <c r="IQ5" s="89"/>
      <c r="IR5" s="89"/>
      <c r="IS5" s="89"/>
      <c r="IT5" s="89"/>
      <c r="IU5" s="89"/>
      <c r="IV5" s="89"/>
      <c r="IZ5" s="89"/>
      <c r="JA5" s="89"/>
      <c r="JB5" s="89"/>
      <c r="JC5" s="89"/>
      <c r="JD5" s="89"/>
      <c r="JE5" s="89"/>
      <c r="JF5" s="89"/>
      <c r="JG5" s="89"/>
      <c r="JH5" s="89"/>
      <c r="JI5" s="89"/>
      <c r="JM5" s="89"/>
      <c r="JN5" s="89"/>
      <c r="JO5" s="89"/>
      <c r="JP5" s="89"/>
      <c r="JQ5" s="89"/>
      <c r="JR5" s="89"/>
      <c r="JS5" s="89"/>
      <c r="JT5" s="89"/>
      <c r="JU5" s="89"/>
      <c r="JV5" s="89"/>
      <c r="JZ5" s="89"/>
      <c r="KA5" s="89"/>
      <c r="KB5" s="89"/>
      <c r="KC5" s="89"/>
      <c r="KD5" s="89"/>
      <c r="KE5" s="89"/>
      <c r="KF5" s="89"/>
      <c r="KG5" s="89"/>
      <c r="KH5" s="89"/>
      <c r="KI5" s="89"/>
      <c r="KZ5" s="89"/>
      <c r="LA5" s="89"/>
      <c r="LB5" s="89"/>
      <c r="LC5" s="89"/>
    </row>
    <row r="6" spans="1:316" ht="12.75">
      <c r="A6" s="89"/>
      <c r="B6" s="202"/>
      <c r="C6" s="202"/>
      <c r="D6" s="202"/>
      <c r="E6" s="202"/>
      <c r="F6" s="202"/>
      <c r="G6" s="202"/>
      <c r="H6" s="89"/>
      <c r="I6" s="112"/>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202"/>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200"/>
      <c r="GC6" s="200"/>
      <c r="GD6" s="89"/>
      <c r="GE6" s="89"/>
      <c r="GF6" s="89"/>
      <c r="GG6" s="89"/>
      <c r="GH6" s="89"/>
      <c r="GI6" s="89"/>
      <c r="GJ6" s="89"/>
      <c r="GK6" s="89"/>
      <c r="GL6" s="89"/>
      <c r="GM6" s="89"/>
      <c r="GN6" s="89"/>
      <c r="GO6" s="89"/>
      <c r="GP6" s="89"/>
      <c r="GQ6" s="200"/>
      <c r="GR6" s="200"/>
      <c r="GS6" s="89"/>
      <c r="GT6" s="89"/>
      <c r="GU6" s="89"/>
      <c r="GV6" s="89"/>
      <c r="GW6" s="89"/>
      <c r="GX6" s="89"/>
      <c r="GY6" s="89"/>
      <c r="GZ6" s="89"/>
      <c r="HA6" s="89"/>
      <c r="HB6" s="89"/>
      <c r="HC6" s="89"/>
      <c r="HD6" s="89"/>
      <c r="HI6" s="89"/>
      <c r="HJ6" s="89"/>
      <c r="HK6" s="89"/>
      <c r="HL6" s="89"/>
      <c r="HM6" s="89"/>
      <c r="HN6" s="89"/>
      <c r="HO6" s="89"/>
      <c r="HP6" s="89"/>
      <c r="HQ6" s="89"/>
      <c r="HR6" s="89"/>
      <c r="HS6" s="89"/>
      <c r="HT6" s="89"/>
      <c r="HX6" s="89"/>
      <c r="HY6" s="89"/>
      <c r="HZ6" s="89"/>
      <c r="IA6" s="89"/>
      <c r="IB6" s="89"/>
      <c r="IC6" s="89"/>
      <c r="ID6" s="89"/>
      <c r="IE6" s="89"/>
      <c r="IF6" s="89"/>
      <c r="IG6" s="89"/>
      <c r="IH6" s="89"/>
      <c r="II6" s="89"/>
      <c r="IM6" s="89"/>
      <c r="IN6" s="89"/>
      <c r="IO6" s="89"/>
      <c r="IP6" s="89"/>
      <c r="IQ6" s="89"/>
      <c r="IR6" s="89"/>
      <c r="IS6" s="89"/>
      <c r="IT6" s="89"/>
      <c r="IU6" s="89"/>
      <c r="IV6" s="89"/>
      <c r="IZ6" s="89"/>
      <c r="JA6" s="89"/>
      <c r="JB6" s="89"/>
      <c r="JC6" s="89"/>
      <c r="JD6" s="89"/>
      <c r="JE6" s="89"/>
      <c r="JF6" s="89"/>
      <c r="JG6" s="89"/>
      <c r="JH6" s="89"/>
      <c r="JI6" s="89"/>
      <c r="JM6" s="89"/>
      <c r="JN6" s="89"/>
      <c r="JO6" s="89"/>
      <c r="JP6" s="89"/>
      <c r="JQ6" s="89"/>
      <c r="JR6" s="89"/>
      <c r="JS6" s="89"/>
      <c r="JT6" s="89"/>
      <c r="JU6" s="89"/>
      <c r="JV6" s="89"/>
      <c r="JZ6" s="89"/>
      <c r="KA6" s="89"/>
      <c r="KB6" s="89"/>
      <c r="KC6" s="89"/>
      <c r="KD6" s="89"/>
      <c r="KE6" s="89"/>
      <c r="KF6" s="89"/>
      <c r="KG6" s="89"/>
      <c r="KH6" s="89"/>
      <c r="KI6" s="89"/>
      <c r="KZ6" s="89"/>
      <c r="LA6" s="89"/>
      <c r="LB6" s="89"/>
      <c r="LC6" s="89"/>
    </row>
    <row r="7" spans="1:316" ht="12.75">
      <c r="A7" s="89"/>
      <c r="B7" s="202"/>
      <c r="C7" s="202"/>
      <c r="D7" s="202"/>
      <c r="E7" s="202"/>
      <c r="F7" s="202"/>
      <c r="G7" s="202"/>
      <c r="H7" s="89"/>
      <c r="I7" s="112"/>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202"/>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200"/>
      <c r="GC7" s="200"/>
      <c r="GD7" s="89"/>
      <c r="GE7" s="89"/>
      <c r="GF7" s="89"/>
      <c r="GG7" s="89"/>
      <c r="GH7" s="89"/>
      <c r="GI7" s="89"/>
      <c r="GJ7" s="89"/>
      <c r="GK7" s="89"/>
      <c r="GL7" s="89"/>
      <c r="GM7" s="89"/>
      <c r="GN7" s="89"/>
      <c r="GO7" s="89"/>
      <c r="GP7" s="89"/>
      <c r="GQ7" s="200"/>
      <c r="GR7" s="200"/>
      <c r="GS7" s="89"/>
      <c r="GT7" s="89"/>
      <c r="GU7" s="89"/>
      <c r="GV7" s="89"/>
      <c r="GW7" s="89"/>
      <c r="GX7" s="89"/>
      <c r="GY7" s="89"/>
      <c r="GZ7" s="89"/>
      <c r="HA7" s="89"/>
      <c r="HB7" s="89"/>
      <c r="HC7" s="89"/>
      <c r="HD7" s="89"/>
      <c r="HI7" s="89"/>
      <c r="HJ7" s="89"/>
      <c r="HK7" s="89"/>
      <c r="HL7" s="89"/>
      <c r="HM7" s="89"/>
      <c r="HN7" s="89"/>
      <c r="HO7" s="89"/>
      <c r="HP7" s="89"/>
      <c r="HQ7" s="89"/>
      <c r="HR7" s="89"/>
      <c r="HS7" s="89"/>
      <c r="HT7" s="89"/>
      <c r="HX7" s="89"/>
      <c r="HY7" s="89"/>
      <c r="HZ7" s="89"/>
      <c r="IA7" s="89"/>
      <c r="IB7" s="89"/>
      <c r="IC7" s="89"/>
      <c r="ID7" s="89"/>
      <c r="IE7" s="89"/>
      <c r="IF7" s="89"/>
      <c r="IG7" s="89"/>
      <c r="IH7" s="89"/>
      <c r="II7" s="89"/>
      <c r="IM7" s="89"/>
      <c r="IN7" s="89"/>
      <c r="IO7" s="89"/>
      <c r="IP7" s="89"/>
      <c r="IQ7" s="89"/>
      <c r="IR7" s="89"/>
      <c r="IS7" s="89"/>
      <c r="IT7" s="89"/>
      <c r="IU7" s="89"/>
      <c r="IV7" s="89"/>
      <c r="IZ7" s="89"/>
      <c r="JA7" s="89"/>
      <c r="JB7" s="89"/>
      <c r="JC7" s="89"/>
      <c r="JD7" s="89"/>
      <c r="JE7" s="89"/>
      <c r="JF7" s="89"/>
      <c r="JG7" s="89"/>
      <c r="JH7" s="89"/>
      <c r="JI7" s="89"/>
      <c r="JM7" s="89"/>
      <c r="JN7" s="89"/>
      <c r="JO7" s="89"/>
      <c r="JP7" s="89"/>
      <c r="JQ7" s="89"/>
      <c r="JR7" s="89"/>
      <c r="JS7" s="89"/>
      <c r="JT7" s="89"/>
      <c r="JU7" s="89"/>
      <c r="JV7" s="89"/>
      <c r="JZ7" s="89"/>
      <c r="KA7" s="89"/>
      <c r="KB7" s="89"/>
      <c r="KC7" s="89"/>
      <c r="KD7" s="89"/>
      <c r="KE7" s="89"/>
      <c r="KF7" s="89"/>
      <c r="KG7" s="89"/>
      <c r="KH7" s="89"/>
      <c r="KI7" s="89"/>
      <c r="KZ7" s="89"/>
      <c r="LA7" s="89"/>
      <c r="LB7" s="89"/>
      <c r="LC7" s="89"/>
    </row>
    <row r="8" spans="1:316" ht="12.75">
      <c r="A8" s="89"/>
      <c r="B8" s="202"/>
      <c r="C8" s="202"/>
      <c r="D8" s="202"/>
      <c r="E8" s="202"/>
      <c r="F8" s="202"/>
      <c r="G8" s="202"/>
      <c r="H8" s="89"/>
      <c r="I8" s="112"/>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202"/>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200"/>
      <c r="GC8" s="200"/>
      <c r="GD8" s="89"/>
      <c r="GE8" s="89"/>
      <c r="GF8" s="89"/>
      <c r="GG8" s="89"/>
      <c r="GH8" s="89"/>
      <c r="GI8" s="89"/>
      <c r="GJ8" s="89"/>
      <c r="GK8" s="89"/>
      <c r="GL8" s="89"/>
      <c r="GM8" s="89"/>
      <c r="GN8" s="89"/>
      <c r="GO8" s="89"/>
      <c r="GP8" s="89"/>
      <c r="GQ8" s="200"/>
      <c r="GR8" s="200"/>
      <c r="GS8" s="89"/>
      <c r="GT8" s="89"/>
      <c r="GU8" s="89"/>
      <c r="GV8" s="89"/>
      <c r="GW8" s="89"/>
      <c r="GX8" s="89"/>
      <c r="GY8" s="89"/>
      <c r="GZ8" s="89"/>
      <c r="HA8" s="89"/>
      <c r="HB8" s="89"/>
      <c r="HC8" s="89"/>
      <c r="HD8" s="89"/>
      <c r="HI8" s="89"/>
      <c r="HJ8" s="89"/>
      <c r="HK8" s="89"/>
      <c r="HL8" s="89"/>
      <c r="HM8" s="89"/>
      <c r="HN8" s="89"/>
      <c r="HO8" s="89"/>
      <c r="HP8" s="89"/>
      <c r="HQ8" s="89"/>
      <c r="HR8" s="89"/>
      <c r="HS8" s="89"/>
      <c r="HT8" s="89"/>
      <c r="HX8" s="89"/>
      <c r="HY8" s="89"/>
      <c r="HZ8" s="89"/>
      <c r="IA8" s="89"/>
      <c r="IB8" s="89"/>
      <c r="IC8" s="89"/>
      <c r="ID8" s="89"/>
      <c r="IE8" s="89"/>
      <c r="IF8" s="89"/>
      <c r="IG8" s="89"/>
      <c r="IH8" s="89"/>
      <c r="II8" s="89"/>
      <c r="IM8" s="89"/>
      <c r="IN8" s="89"/>
      <c r="IO8" s="89"/>
      <c r="IP8" s="89"/>
      <c r="IQ8" s="89"/>
      <c r="IR8" s="89"/>
      <c r="IS8" s="89"/>
      <c r="IT8" s="89"/>
      <c r="IU8" s="89"/>
      <c r="IV8" s="89"/>
      <c r="IZ8" s="89"/>
      <c r="JA8" s="89"/>
      <c r="JB8" s="89"/>
      <c r="JC8" s="89"/>
      <c r="JD8" s="89"/>
      <c r="JE8" s="89"/>
      <c r="JF8" s="89"/>
      <c r="JG8" s="89"/>
      <c r="JH8" s="89"/>
      <c r="JI8" s="89"/>
      <c r="JM8" s="89"/>
      <c r="JN8" s="89"/>
      <c r="JO8" s="89"/>
      <c r="JP8" s="89"/>
      <c r="JQ8" s="89"/>
      <c r="JR8" s="89"/>
      <c r="JS8" s="89"/>
      <c r="JT8" s="89"/>
      <c r="JU8" s="89"/>
      <c r="JV8" s="89"/>
      <c r="JZ8" s="89"/>
      <c r="KA8" s="89"/>
      <c r="KB8" s="89"/>
      <c r="KC8" s="89"/>
      <c r="KD8" s="89"/>
      <c r="KE8" s="89"/>
      <c r="KF8" s="89"/>
      <c r="KG8" s="89"/>
      <c r="KH8" s="89"/>
      <c r="KI8" s="89"/>
      <c r="KZ8" s="89"/>
      <c r="LA8" s="89"/>
      <c r="LB8" s="89"/>
      <c r="LC8" s="89"/>
    </row>
    <row r="9" spans="1:316" ht="12.75">
      <c r="A9" s="89"/>
      <c r="B9" s="202"/>
      <c r="C9" s="202"/>
      <c r="D9" s="202"/>
      <c r="E9" s="202"/>
      <c r="F9" s="202"/>
      <c r="G9" s="202"/>
      <c r="H9" s="89"/>
      <c r="I9" s="112"/>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202"/>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200"/>
      <c r="GC9" s="200"/>
      <c r="GD9" s="89"/>
      <c r="GE9" s="89"/>
      <c r="GF9" s="89"/>
      <c r="GG9" s="89"/>
      <c r="GH9" s="89"/>
      <c r="GI9" s="89"/>
      <c r="GJ9" s="89"/>
      <c r="GK9" s="89"/>
      <c r="GL9" s="89"/>
      <c r="GM9" s="89"/>
      <c r="GN9" s="89"/>
      <c r="GO9" s="89"/>
      <c r="GP9" s="89"/>
      <c r="GQ9" s="200"/>
      <c r="GR9" s="200"/>
      <c r="GS9" s="89"/>
      <c r="GT9" s="89"/>
      <c r="GU9" s="89"/>
      <c r="GV9" s="89"/>
      <c r="GW9" s="89"/>
      <c r="GX9" s="89"/>
      <c r="GY9" s="89"/>
      <c r="GZ9" s="89"/>
      <c r="HA9" s="89"/>
      <c r="HB9" s="89"/>
      <c r="HC9" s="89"/>
      <c r="HD9" s="89"/>
      <c r="HI9" s="89"/>
      <c r="HJ9" s="89"/>
      <c r="HK9" s="89"/>
      <c r="HL9" s="89"/>
      <c r="HM9" s="89"/>
      <c r="HN9" s="89"/>
      <c r="HO9" s="89"/>
      <c r="HP9" s="89"/>
      <c r="HQ9" s="89"/>
      <c r="HR9" s="89"/>
      <c r="HS9" s="89"/>
      <c r="HT9" s="89"/>
      <c r="HX9" s="89"/>
      <c r="HY9" s="89"/>
      <c r="HZ9" s="89"/>
      <c r="IA9" s="89"/>
      <c r="IB9" s="89"/>
      <c r="IC9" s="89"/>
      <c r="ID9" s="89"/>
      <c r="IE9" s="89"/>
      <c r="IF9" s="89"/>
      <c r="IG9" s="89"/>
      <c r="IH9" s="89"/>
      <c r="II9" s="89"/>
      <c r="IM9" s="89"/>
      <c r="IN9" s="89"/>
      <c r="IO9" s="89"/>
      <c r="IP9" s="89"/>
      <c r="IQ9" s="89"/>
      <c r="IR9" s="89"/>
      <c r="IS9" s="89"/>
      <c r="IT9" s="89"/>
      <c r="IU9" s="89"/>
      <c r="IV9" s="89"/>
      <c r="IZ9" s="89"/>
      <c r="JA9" s="89"/>
      <c r="JB9" s="89"/>
      <c r="JC9" s="89"/>
      <c r="JD9" s="89"/>
      <c r="JE9" s="89"/>
      <c r="JF9" s="89"/>
      <c r="JG9" s="89"/>
      <c r="JH9" s="89"/>
      <c r="JI9" s="89"/>
      <c r="JM9" s="89"/>
      <c r="JN9" s="89"/>
      <c r="JO9" s="89"/>
      <c r="JP9" s="89"/>
      <c r="JQ9" s="89"/>
      <c r="JR9" s="89"/>
      <c r="JS9" s="89"/>
      <c r="JT9" s="89"/>
      <c r="JU9" s="89"/>
      <c r="JV9" s="89"/>
      <c r="JZ9" s="89"/>
      <c r="KA9" s="89"/>
      <c r="KB9" s="89"/>
      <c r="KC9" s="89"/>
      <c r="KD9" s="89"/>
      <c r="KE9" s="89"/>
      <c r="KF9" s="89"/>
      <c r="KG9" s="89"/>
      <c r="KH9" s="89"/>
      <c r="KI9" s="89"/>
      <c r="KZ9" s="89"/>
      <c r="LA9" s="89"/>
      <c r="LB9" s="89"/>
      <c r="LC9" s="89"/>
    </row>
    <row r="10" spans="1:316" ht="12.75">
      <c r="A10" s="89"/>
      <c r="B10" s="202"/>
      <c r="C10" s="202"/>
      <c r="D10" s="202"/>
      <c r="E10" s="202"/>
      <c r="F10" s="202"/>
      <c r="G10" s="202"/>
      <c r="H10" s="89"/>
      <c r="I10" s="112"/>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202"/>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c r="BZ10" s="89"/>
      <c r="CA10" s="89"/>
      <c r="CB10" s="89"/>
      <c r="CC10" s="89"/>
      <c r="CD10" s="89"/>
      <c r="CE10" s="89"/>
      <c r="CF10" s="89"/>
      <c r="CG10" s="89"/>
      <c r="CH10" s="89"/>
      <c r="CI10" s="89"/>
      <c r="CJ10" s="89"/>
      <c r="CK10" s="89"/>
      <c r="CL10" s="89"/>
      <c r="CM10" s="89"/>
      <c r="CN10" s="89"/>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89"/>
      <c r="FZ10" s="89"/>
      <c r="GA10" s="89"/>
      <c r="GB10" s="200"/>
      <c r="GC10" s="200"/>
      <c r="GD10" s="89"/>
      <c r="GE10" s="89"/>
      <c r="GF10" s="89"/>
      <c r="GG10" s="89"/>
      <c r="GH10" s="89"/>
      <c r="GI10" s="89"/>
      <c r="GJ10" s="89"/>
      <c r="GK10" s="89"/>
      <c r="GL10" s="89"/>
      <c r="GM10" s="89"/>
      <c r="GN10" s="89"/>
      <c r="GO10" s="89"/>
      <c r="GP10" s="89"/>
      <c r="GQ10" s="200"/>
      <c r="GR10" s="200"/>
      <c r="GS10" s="89"/>
      <c r="GT10" s="89"/>
      <c r="GU10" s="89"/>
      <c r="GV10" s="89"/>
      <c r="GW10" s="89"/>
      <c r="GX10" s="89"/>
      <c r="GY10" s="89"/>
      <c r="GZ10" s="89"/>
      <c r="HA10" s="89"/>
      <c r="HB10" s="89"/>
      <c r="HC10" s="89"/>
      <c r="HD10" s="89"/>
      <c r="HI10" s="89"/>
      <c r="HJ10" s="89"/>
      <c r="HK10" s="89"/>
      <c r="HL10" s="89"/>
      <c r="HM10" s="89"/>
      <c r="HN10" s="89"/>
      <c r="HO10" s="89"/>
      <c r="HP10" s="89"/>
      <c r="HQ10" s="89"/>
      <c r="HR10" s="89"/>
      <c r="HS10" s="89"/>
      <c r="HT10" s="89"/>
      <c r="HX10" s="89"/>
      <c r="HY10" s="89"/>
      <c r="HZ10" s="89"/>
      <c r="IA10" s="89"/>
      <c r="IB10" s="89"/>
      <c r="IC10" s="89"/>
      <c r="ID10" s="89"/>
      <c r="IE10" s="89"/>
      <c r="IF10" s="89"/>
      <c r="IG10" s="89"/>
      <c r="IH10" s="89"/>
      <c r="II10" s="89"/>
      <c r="IM10" s="89"/>
      <c r="IN10" s="89"/>
      <c r="IO10" s="89"/>
      <c r="IP10" s="89"/>
      <c r="IQ10" s="89"/>
      <c r="IR10" s="89"/>
      <c r="IS10" s="89"/>
      <c r="IT10" s="89"/>
      <c r="IU10" s="89"/>
      <c r="IV10" s="89"/>
      <c r="IZ10" s="89"/>
      <c r="JA10" s="89"/>
      <c r="JB10" s="89"/>
      <c r="JC10" s="89"/>
      <c r="JD10" s="89"/>
      <c r="JE10" s="89"/>
      <c r="JF10" s="89"/>
      <c r="JG10" s="89"/>
      <c r="JH10" s="89"/>
      <c r="JI10" s="89"/>
      <c r="JM10" s="89"/>
      <c r="JN10" s="89"/>
      <c r="JO10" s="89"/>
      <c r="JP10" s="89"/>
      <c r="JQ10" s="89"/>
      <c r="JR10" s="89"/>
      <c r="JS10" s="89"/>
      <c r="JT10" s="89"/>
      <c r="JU10" s="89"/>
      <c r="JV10" s="89"/>
      <c r="JZ10" s="89"/>
      <c r="KA10" s="89"/>
      <c r="KB10" s="89"/>
      <c r="KC10" s="89"/>
      <c r="KD10" s="89"/>
      <c r="KE10" s="89"/>
      <c r="KF10" s="89"/>
      <c r="KG10" s="89"/>
      <c r="KH10" s="89"/>
      <c r="KI10" s="89"/>
      <c r="KZ10" s="89"/>
      <c r="LA10" s="89"/>
      <c r="LB10" s="89"/>
      <c r="LC10" s="89"/>
    </row>
    <row r="11" spans="1:316" ht="12.75">
      <c r="A11" s="89"/>
      <c r="B11" s="202"/>
      <c r="C11" s="202"/>
      <c r="D11" s="202"/>
      <c r="E11" s="202"/>
      <c r="F11" s="202"/>
      <c r="G11" s="202"/>
      <c r="H11" s="89"/>
      <c r="I11" s="112"/>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202"/>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c r="CA11" s="89"/>
      <c r="CB11" s="89"/>
      <c r="CC11" s="89"/>
      <c r="CD11" s="89"/>
      <c r="CE11" s="89"/>
      <c r="CF11" s="89"/>
      <c r="CG11" s="89"/>
      <c r="CH11" s="89"/>
      <c r="CI11" s="89"/>
      <c r="CJ11" s="89"/>
      <c r="CK11" s="89"/>
      <c r="CL11" s="89"/>
      <c r="CM11" s="89"/>
      <c r="CN11" s="89"/>
      <c r="CO11" s="89"/>
      <c r="CP11" s="89"/>
      <c r="CQ11" s="89"/>
      <c r="CR11" s="89"/>
      <c r="CS11" s="89"/>
      <c r="CT11" s="89"/>
      <c r="CU11" s="89"/>
      <c r="CV11" s="89"/>
      <c r="CW11" s="89"/>
      <c r="CX11" s="89"/>
      <c r="CY11" s="89"/>
      <c r="CZ11" s="89"/>
      <c r="DA11" s="89"/>
      <c r="DB11" s="89"/>
      <c r="DC11" s="89"/>
      <c r="DD11" s="89"/>
      <c r="DE11" s="89"/>
      <c r="DF11" s="89"/>
      <c r="DG11" s="89"/>
      <c r="DH11" s="89"/>
      <c r="DI11" s="89"/>
      <c r="DJ11" s="89"/>
      <c r="DK11" s="89"/>
      <c r="DL11" s="89"/>
      <c r="DM11" s="89"/>
      <c r="DN11" s="89"/>
      <c r="DO11" s="89"/>
      <c r="DP11" s="89"/>
      <c r="DQ11" s="89"/>
      <c r="DR11" s="89"/>
      <c r="DS11" s="89"/>
      <c r="DT11" s="89"/>
      <c r="DU11" s="89"/>
      <c r="DV11" s="89"/>
      <c r="DW11" s="89"/>
      <c r="DX11" s="89"/>
      <c r="DY11" s="89"/>
      <c r="DZ11" s="89"/>
      <c r="EA11" s="89"/>
      <c r="EB11" s="89"/>
      <c r="EC11" s="89"/>
      <c r="ED11" s="89"/>
      <c r="EE11" s="89"/>
      <c r="EF11" s="89"/>
      <c r="EG11" s="89"/>
      <c r="EH11" s="89"/>
      <c r="EI11" s="89"/>
      <c r="EJ11" s="89"/>
      <c r="EK11" s="89"/>
      <c r="EL11" s="89"/>
      <c r="EM11" s="89"/>
      <c r="EN11" s="89"/>
      <c r="EO11" s="89"/>
      <c r="EP11" s="89"/>
      <c r="EQ11" s="89"/>
      <c r="ER11" s="89"/>
      <c r="ES11" s="89"/>
      <c r="ET11" s="89"/>
      <c r="EU11" s="89"/>
      <c r="EV11" s="89"/>
      <c r="EW11" s="89"/>
      <c r="EX11" s="89"/>
      <c r="EY11" s="89"/>
      <c r="EZ11" s="89"/>
      <c r="FA11" s="89"/>
      <c r="FB11" s="89"/>
      <c r="FC11" s="89"/>
      <c r="FD11" s="89"/>
      <c r="FE11" s="89"/>
      <c r="FF11" s="89"/>
      <c r="FG11" s="89"/>
      <c r="FH11" s="89"/>
      <c r="FI11" s="89"/>
      <c r="FJ11" s="89"/>
      <c r="FK11" s="89"/>
      <c r="FL11" s="89"/>
      <c r="FM11" s="89"/>
      <c r="FN11" s="89"/>
      <c r="FO11" s="89"/>
      <c r="FP11" s="89"/>
      <c r="FQ11" s="89"/>
      <c r="FR11" s="89"/>
      <c r="FS11" s="89"/>
      <c r="FT11" s="89"/>
      <c r="FU11" s="89"/>
      <c r="FV11" s="89"/>
      <c r="FW11" s="89"/>
      <c r="FX11" s="89"/>
      <c r="FY11" s="89"/>
      <c r="FZ11" s="89"/>
      <c r="GA11" s="89"/>
      <c r="GB11" s="200"/>
      <c r="GC11" s="200"/>
      <c r="GD11" s="89"/>
      <c r="GE11" s="89"/>
      <c r="GF11" s="89"/>
      <c r="GG11" s="89"/>
      <c r="GH11" s="89"/>
      <c r="GI11" s="89"/>
      <c r="GJ11" s="89"/>
      <c r="GK11" s="89"/>
      <c r="GL11" s="89"/>
      <c r="GM11" s="89"/>
      <c r="GN11" s="89"/>
      <c r="GO11" s="89"/>
      <c r="GP11" s="89"/>
      <c r="GQ11" s="200"/>
      <c r="GR11" s="200"/>
      <c r="GS11" s="89"/>
      <c r="GT11" s="89"/>
      <c r="GU11" s="89"/>
      <c r="GV11" s="89"/>
      <c r="GW11" s="89"/>
      <c r="GX11" s="89"/>
      <c r="GY11" s="89"/>
      <c r="GZ11" s="89"/>
      <c r="HA11" s="89"/>
      <c r="HB11" s="89"/>
      <c r="HC11" s="89"/>
      <c r="HD11" s="89"/>
      <c r="HI11" s="89"/>
      <c r="HJ11" s="89"/>
      <c r="HK11" s="89"/>
      <c r="HL11" s="89"/>
      <c r="HM11" s="89"/>
      <c r="HN11" s="89"/>
      <c r="HO11" s="89"/>
      <c r="HP11" s="89"/>
      <c r="HQ11" s="89"/>
      <c r="HR11" s="89"/>
      <c r="HS11" s="89"/>
      <c r="HT11" s="89"/>
      <c r="HX11" s="89"/>
      <c r="HY11" s="89"/>
      <c r="HZ11" s="89"/>
      <c r="IA11" s="89"/>
      <c r="IB11" s="89"/>
      <c r="IC11" s="89"/>
      <c r="ID11" s="89"/>
      <c r="IE11" s="89"/>
      <c r="IF11" s="89"/>
      <c r="IG11" s="89"/>
      <c r="IH11" s="89"/>
      <c r="II11" s="89"/>
      <c r="IM11" s="89"/>
      <c r="IN11" s="89"/>
      <c r="IO11" s="89"/>
      <c r="IP11" s="89"/>
      <c r="IQ11" s="89"/>
      <c r="IR11" s="89"/>
      <c r="IS11" s="89"/>
      <c r="IT11" s="89"/>
      <c r="IU11" s="89"/>
      <c r="IV11" s="89"/>
      <c r="IZ11" s="89"/>
      <c r="JA11" s="89"/>
      <c r="JB11" s="89"/>
      <c r="JC11" s="89"/>
      <c r="JD11" s="89"/>
      <c r="JE11" s="89"/>
      <c r="JF11" s="89"/>
      <c r="JG11" s="89"/>
      <c r="JH11" s="89"/>
      <c r="JI11" s="89"/>
      <c r="JM11" s="89"/>
      <c r="JN11" s="89"/>
      <c r="JO11" s="89"/>
      <c r="JP11" s="89"/>
      <c r="JQ11" s="89"/>
      <c r="JR11" s="89"/>
      <c r="JS11" s="89"/>
      <c r="JT11" s="89"/>
      <c r="JU11" s="89"/>
      <c r="JV11" s="89"/>
      <c r="JZ11" s="89"/>
      <c r="KA11" s="89"/>
      <c r="KB11" s="89"/>
      <c r="KC11" s="89"/>
      <c r="KD11" s="89"/>
      <c r="KE11" s="89"/>
      <c r="KF11" s="89"/>
      <c r="KG11" s="89"/>
      <c r="KH11" s="89"/>
      <c r="KI11" s="89"/>
      <c r="KZ11" s="89"/>
      <c r="LA11" s="89"/>
      <c r="LB11" s="89"/>
      <c r="LC11" s="89"/>
    </row>
    <row r="12" spans="1:316" ht="12.75">
      <c r="A12" s="89"/>
      <c r="B12" s="202"/>
      <c r="C12" s="202"/>
      <c r="D12" s="202"/>
      <c r="E12" s="202"/>
      <c r="F12" s="202"/>
      <c r="G12" s="202"/>
      <c r="H12" s="89"/>
      <c r="I12" s="112"/>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202"/>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c r="BY12" s="89"/>
      <c r="BZ12" s="89"/>
      <c r="CA12" s="89"/>
      <c r="CB12" s="89"/>
      <c r="CC12" s="89"/>
      <c r="CD12" s="89"/>
      <c r="CE12" s="89"/>
      <c r="CF12" s="89"/>
      <c r="CG12" s="89"/>
      <c r="CH12" s="89"/>
      <c r="CI12" s="89"/>
      <c r="CJ12" s="89"/>
      <c r="CK12" s="89"/>
      <c r="CL12" s="89"/>
      <c r="CM12" s="89"/>
      <c r="CN12" s="89"/>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89"/>
      <c r="EG12" s="89"/>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89"/>
      <c r="FZ12" s="89"/>
      <c r="GA12" s="89"/>
      <c r="GB12" s="200"/>
      <c r="GC12" s="200"/>
      <c r="GD12" s="89"/>
      <c r="GE12" s="89"/>
      <c r="GF12" s="89"/>
      <c r="GG12" s="89"/>
      <c r="GH12" s="89"/>
      <c r="GI12" s="89"/>
      <c r="GJ12" s="89"/>
      <c r="GK12" s="89"/>
      <c r="GL12" s="89"/>
      <c r="GM12" s="89"/>
      <c r="GN12" s="89"/>
      <c r="GO12" s="89"/>
      <c r="GP12" s="89"/>
      <c r="GQ12" s="200"/>
      <c r="GR12" s="200"/>
      <c r="GS12" s="89"/>
      <c r="GT12" s="89"/>
      <c r="GU12" s="89"/>
      <c r="GV12" s="89"/>
      <c r="GW12" s="89"/>
      <c r="GX12" s="89"/>
      <c r="GY12" s="89"/>
      <c r="GZ12" s="89"/>
      <c r="HA12" s="89"/>
      <c r="HB12" s="89"/>
      <c r="HC12" s="89"/>
      <c r="HD12" s="89"/>
      <c r="HI12" s="89"/>
      <c r="HJ12" s="89"/>
      <c r="HK12" s="89"/>
      <c r="HL12" s="89"/>
      <c r="HM12" s="89"/>
      <c r="HN12" s="89"/>
      <c r="HO12" s="89"/>
      <c r="HP12" s="89"/>
      <c r="HQ12" s="89"/>
      <c r="HR12" s="89"/>
      <c r="HS12" s="89"/>
      <c r="HT12" s="89"/>
      <c r="HX12" s="89"/>
      <c r="HY12" s="89"/>
      <c r="HZ12" s="89"/>
      <c r="IA12" s="89"/>
      <c r="IB12" s="89"/>
      <c r="IC12" s="89"/>
      <c r="ID12" s="89"/>
      <c r="IE12" s="89"/>
      <c r="IF12" s="89"/>
      <c r="IG12" s="89"/>
      <c r="IH12" s="89"/>
      <c r="II12" s="89"/>
      <c r="IM12" s="89"/>
      <c r="IN12" s="89"/>
      <c r="IO12" s="89"/>
      <c r="IP12" s="89"/>
      <c r="IQ12" s="89"/>
      <c r="IR12" s="89"/>
      <c r="IS12" s="89"/>
      <c r="IT12" s="89"/>
      <c r="IU12" s="89"/>
      <c r="IV12" s="89"/>
      <c r="IZ12" s="89"/>
      <c r="JA12" s="89"/>
      <c r="JB12" s="89"/>
      <c r="JC12" s="89"/>
      <c r="JD12" s="89"/>
      <c r="JE12" s="89"/>
      <c r="JF12" s="89"/>
      <c r="JG12" s="89"/>
      <c r="JH12" s="89"/>
      <c r="JI12" s="89"/>
      <c r="JM12" s="89"/>
      <c r="JN12" s="89"/>
      <c r="JO12" s="89"/>
      <c r="JP12" s="89"/>
      <c r="JQ12" s="89"/>
      <c r="JR12" s="89"/>
      <c r="JS12" s="89"/>
      <c r="JT12" s="89"/>
      <c r="JU12" s="89"/>
      <c r="JV12" s="89"/>
      <c r="JZ12" s="89"/>
      <c r="KA12" s="89"/>
      <c r="KB12" s="89"/>
      <c r="KC12" s="89"/>
      <c r="KD12" s="89"/>
      <c r="KE12" s="89"/>
      <c r="KF12" s="89"/>
      <c r="KG12" s="89"/>
      <c r="KH12" s="89"/>
      <c r="KI12" s="89"/>
      <c r="KZ12" s="89"/>
      <c r="LA12" s="89"/>
      <c r="LB12" s="89"/>
      <c r="LC12" s="89"/>
    </row>
    <row r="13" spans="1:316" ht="12.75">
      <c r="A13" s="89"/>
      <c r="B13" s="202"/>
      <c r="C13" s="202"/>
      <c r="D13" s="202"/>
      <c r="E13" s="202"/>
      <c r="F13" s="202"/>
      <c r="G13" s="202"/>
      <c r="H13" s="89"/>
      <c r="I13" s="112"/>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202"/>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c r="CN13" s="89"/>
      <c r="CO13" s="89"/>
      <c r="CP13" s="89"/>
      <c r="CQ13" s="89"/>
      <c r="CR13" s="89"/>
      <c r="CS13" s="89"/>
      <c r="CT13" s="89"/>
      <c r="CU13" s="89"/>
      <c r="CV13" s="89"/>
      <c r="CW13" s="89"/>
      <c r="CX13" s="89"/>
      <c r="CY13" s="89"/>
      <c r="CZ13" s="89"/>
      <c r="DA13" s="89"/>
      <c r="DB13" s="89"/>
      <c r="DC13" s="89"/>
      <c r="DD13" s="89"/>
      <c r="DE13" s="89"/>
      <c r="DF13" s="89"/>
      <c r="DG13" s="89"/>
      <c r="DH13" s="89"/>
      <c r="DI13" s="89"/>
      <c r="DJ13" s="89"/>
      <c r="DK13" s="89"/>
      <c r="DL13" s="89"/>
      <c r="DM13" s="89"/>
      <c r="DN13" s="89"/>
      <c r="DO13" s="89"/>
      <c r="DP13" s="89"/>
      <c r="DQ13" s="89"/>
      <c r="DR13" s="89"/>
      <c r="DS13" s="89"/>
      <c r="DT13" s="89"/>
      <c r="DU13" s="89"/>
      <c r="DV13" s="89"/>
      <c r="DW13" s="89"/>
      <c r="DX13" s="89"/>
      <c r="DY13" s="89"/>
      <c r="DZ13" s="89"/>
      <c r="EA13" s="89"/>
      <c r="EB13" s="89"/>
      <c r="EC13" s="89"/>
      <c r="ED13" s="89"/>
      <c r="EE13" s="89"/>
      <c r="EF13" s="89"/>
      <c r="EG13" s="89"/>
      <c r="EH13" s="89"/>
      <c r="EI13" s="89"/>
      <c r="EJ13" s="89"/>
      <c r="EK13" s="89"/>
      <c r="EL13" s="89"/>
      <c r="EM13" s="89"/>
      <c r="EN13" s="89"/>
      <c r="EO13" s="89"/>
      <c r="EP13" s="89"/>
      <c r="EQ13" s="89"/>
      <c r="ER13" s="89"/>
      <c r="ES13" s="89"/>
      <c r="ET13" s="89"/>
      <c r="EU13" s="89"/>
      <c r="EV13" s="89"/>
      <c r="EW13" s="89"/>
      <c r="EX13" s="89"/>
      <c r="EY13" s="89"/>
      <c r="EZ13" s="89"/>
      <c r="FA13" s="89"/>
      <c r="FB13" s="89"/>
      <c r="FC13" s="89"/>
      <c r="FD13" s="89"/>
      <c r="FE13" s="89"/>
      <c r="FF13" s="89"/>
      <c r="FG13" s="89"/>
      <c r="FH13" s="89"/>
      <c r="FI13" s="89"/>
      <c r="FJ13" s="89"/>
      <c r="FK13" s="89"/>
      <c r="FL13" s="89"/>
      <c r="FM13" s="89"/>
      <c r="FN13" s="89"/>
      <c r="FO13" s="89"/>
      <c r="FP13" s="89"/>
      <c r="FQ13" s="89"/>
      <c r="FR13" s="89"/>
      <c r="FS13" s="89"/>
      <c r="FT13" s="89"/>
      <c r="FU13" s="89"/>
      <c r="FV13" s="89"/>
      <c r="FW13" s="89"/>
      <c r="FX13" s="89"/>
      <c r="FY13" s="89"/>
      <c r="FZ13" s="89"/>
      <c r="GA13" s="89"/>
      <c r="GB13" s="200"/>
      <c r="GC13" s="200"/>
      <c r="GD13" s="89"/>
      <c r="GE13" s="89"/>
      <c r="GF13" s="89"/>
      <c r="GG13" s="89"/>
      <c r="GH13" s="89"/>
      <c r="GI13" s="89"/>
      <c r="GJ13" s="89"/>
      <c r="GK13" s="89"/>
      <c r="GL13" s="89"/>
      <c r="GM13" s="89"/>
      <c r="GN13" s="89"/>
      <c r="GO13" s="89"/>
      <c r="GP13" s="89"/>
      <c r="GQ13" s="200"/>
      <c r="GR13" s="200"/>
      <c r="GS13" s="89"/>
      <c r="GT13" s="89"/>
      <c r="GU13" s="89"/>
      <c r="GV13" s="89"/>
      <c r="GW13" s="89"/>
      <c r="GX13" s="89"/>
      <c r="GY13" s="89"/>
      <c r="GZ13" s="89"/>
      <c r="HA13" s="89"/>
      <c r="HB13" s="89"/>
      <c r="HC13" s="89"/>
      <c r="HD13" s="89"/>
      <c r="HI13" s="89"/>
      <c r="HJ13" s="89"/>
      <c r="HK13" s="89"/>
      <c r="HL13" s="89"/>
      <c r="HM13" s="89"/>
      <c r="HN13" s="89"/>
      <c r="HO13" s="89"/>
      <c r="HP13" s="89"/>
      <c r="HQ13" s="89"/>
      <c r="HR13" s="89"/>
      <c r="HS13" s="89"/>
      <c r="HT13" s="89"/>
      <c r="HX13" s="89"/>
      <c r="HY13" s="89"/>
      <c r="HZ13" s="89"/>
      <c r="IA13" s="89"/>
      <c r="IB13" s="89"/>
      <c r="IC13" s="89"/>
      <c r="ID13" s="89"/>
      <c r="IE13" s="89"/>
      <c r="IF13" s="89"/>
      <c r="IG13" s="89"/>
      <c r="IH13" s="89"/>
      <c r="II13" s="89"/>
      <c r="IM13" s="89"/>
      <c r="IN13" s="89"/>
      <c r="IO13" s="89"/>
      <c r="IP13" s="89"/>
      <c r="IQ13" s="89"/>
      <c r="IR13" s="89"/>
      <c r="IS13" s="89"/>
      <c r="IT13" s="89"/>
      <c r="IU13" s="89"/>
      <c r="IV13" s="89"/>
      <c r="IZ13" s="89"/>
      <c r="JA13" s="89"/>
      <c r="JB13" s="89"/>
      <c r="JC13" s="89"/>
      <c r="JD13" s="89"/>
      <c r="JE13" s="89"/>
      <c r="JF13" s="89"/>
      <c r="JG13" s="89"/>
      <c r="JH13" s="89"/>
      <c r="JI13" s="89"/>
      <c r="JM13" s="89"/>
      <c r="JN13" s="89"/>
      <c r="JO13" s="89"/>
      <c r="JP13" s="89"/>
      <c r="JQ13" s="89"/>
      <c r="JR13" s="89"/>
      <c r="JS13" s="89"/>
      <c r="JT13" s="89"/>
      <c r="JU13" s="89"/>
      <c r="JV13" s="89"/>
      <c r="JZ13" s="89"/>
      <c r="KA13" s="89"/>
      <c r="KB13" s="89"/>
      <c r="KC13" s="89"/>
      <c r="KD13" s="89"/>
      <c r="KE13" s="89"/>
      <c r="KF13" s="89"/>
      <c r="KG13" s="89"/>
      <c r="KH13" s="89"/>
      <c r="KI13" s="89"/>
      <c r="KZ13" s="89"/>
      <c r="LA13" s="89"/>
      <c r="LB13" s="89"/>
      <c r="LC13" s="89"/>
    </row>
    <row r="14" spans="1:316" ht="12.75">
      <c r="A14" s="89"/>
      <c r="B14" s="202"/>
      <c r="C14" s="202"/>
      <c r="D14" s="202"/>
      <c r="E14" s="202"/>
      <c r="F14" s="202"/>
      <c r="G14" s="202"/>
      <c r="H14" s="89"/>
      <c r="I14" s="112"/>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202"/>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89"/>
      <c r="CE14" s="89"/>
      <c r="CF14" s="89"/>
      <c r="CG14" s="89"/>
      <c r="CH14" s="89"/>
      <c r="CI14" s="89"/>
      <c r="CJ14" s="89"/>
      <c r="CK14" s="89"/>
      <c r="CL14" s="89"/>
      <c r="CM14" s="89"/>
      <c r="CN14" s="89"/>
      <c r="CO14" s="89"/>
      <c r="CP14" s="89"/>
      <c r="CQ14" s="89"/>
      <c r="CR14" s="89"/>
      <c r="CS14" s="89"/>
      <c r="CT14" s="89"/>
      <c r="CU14" s="89"/>
      <c r="CV14" s="89"/>
      <c r="CW14" s="89"/>
      <c r="CX14" s="89"/>
      <c r="CY14" s="89"/>
      <c r="CZ14" s="89"/>
      <c r="DA14" s="89"/>
      <c r="DB14" s="89"/>
      <c r="DC14" s="89"/>
      <c r="DD14" s="89"/>
      <c r="DE14" s="89"/>
      <c r="DF14" s="89"/>
      <c r="DG14" s="89"/>
      <c r="DH14" s="89"/>
      <c r="DI14" s="89"/>
      <c r="DJ14" s="89"/>
      <c r="DK14" s="89"/>
      <c r="DL14" s="89"/>
      <c r="DM14" s="89"/>
      <c r="DN14" s="89"/>
      <c r="DO14" s="89"/>
      <c r="DP14" s="89"/>
      <c r="DQ14" s="89"/>
      <c r="DR14" s="89"/>
      <c r="DS14" s="89"/>
      <c r="DT14" s="89"/>
      <c r="DU14" s="89"/>
      <c r="DV14" s="89"/>
      <c r="DW14" s="89"/>
      <c r="DX14" s="89"/>
      <c r="DY14" s="89"/>
      <c r="DZ14" s="89"/>
      <c r="EA14" s="89"/>
      <c r="EB14" s="89"/>
      <c r="EC14" s="89"/>
      <c r="ED14" s="89"/>
      <c r="EE14" s="89"/>
      <c r="EF14" s="89"/>
      <c r="EG14" s="89"/>
      <c r="EH14" s="89"/>
      <c r="EI14" s="89"/>
      <c r="EJ14" s="89"/>
      <c r="EK14" s="89"/>
      <c r="EL14" s="89"/>
      <c r="EM14" s="89"/>
      <c r="EN14" s="89"/>
      <c r="EO14" s="89"/>
      <c r="EP14" s="89"/>
      <c r="EQ14" s="89"/>
      <c r="ER14" s="89"/>
      <c r="ES14" s="89"/>
      <c r="ET14" s="89"/>
      <c r="EU14" s="89"/>
      <c r="EV14" s="89"/>
      <c r="EW14" s="89"/>
      <c r="EX14" s="89"/>
      <c r="EY14" s="89"/>
      <c r="EZ14" s="89"/>
      <c r="FA14" s="89"/>
      <c r="FB14" s="89"/>
      <c r="FC14" s="89"/>
      <c r="FD14" s="89"/>
      <c r="FE14" s="89"/>
      <c r="FF14" s="89"/>
      <c r="FG14" s="89"/>
      <c r="FH14" s="89"/>
      <c r="FI14" s="89"/>
      <c r="FJ14" s="89"/>
      <c r="FK14" s="89"/>
      <c r="FL14" s="89"/>
      <c r="FM14" s="89"/>
      <c r="FN14" s="89"/>
      <c r="FO14" s="89"/>
      <c r="FP14" s="89"/>
      <c r="FQ14" s="89"/>
      <c r="FR14" s="89"/>
      <c r="FS14" s="89"/>
      <c r="FT14" s="89"/>
      <c r="FU14" s="89"/>
      <c r="FV14" s="89"/>
      <c r="FW14" s="89"/>
      <c r="FX14" s="89"/>
      <c r="FY14" s="89"/>
      <c r="FZ14" s="89"/>
      <c r="GA14" s="89"/>
      <c r="GB14" s="200"/>
      <c r="GC14" s="200"/>
      <c r="GD14" s="89"/>
      <c r="GE14" s="89"/>
      <c r="GF14" s="89"/>
      <c r="GG14" s="89"/>
      <c r="GH14" s="89"/>
      <c r="GI14" s="89"/>
      <c r="GJ14" s="89"/>
      <c r="GK14" s="89"/>
      <c r="GL14" s="89"/>
      <c r="GM14" s="89"/>
      <c r="GN14" s="89"/>
      <c r="GO14" s="89"/>
      <c r="GP14" s="89"/>
      <c r="GQ14" s="200"/>
      <c r="GR14" s="200"/>
      <c r="GS14" s="89"/>
      <c r="GT14" s="89"/>
      <c r="GU14" s="89"/>
      <c r="GV14" s="89"/>
      <c r="GW14" s="89"/>
      <c r="GX14" s="89"/>
      <c r="GY14" s="89"/>
      <c r="GZ14" s="89"/>
      <c r="HA14" s="89"/>
      <c r="HB14" s="89"/>
      <c r="HC14" s="89"/>
      <c r="HD14" s="89"/>
      <c r="HI14" s="89"/>
      <c r="HJ14" s="89"/>
      <c r="HK14" s="89"/>
      <c r="HL14" s="89"/>
      <c r="HM14" s="89"/>
      <c r="HN14" s="89"/>
      <c r="HO14" s="89"/>
      <c r="HP14" s="89"/>
      <c r="HQ14" s="89"/>
      <c r="HR14" s="89"/>
      <c r="HS14" s="89"/>
      <c r="HT14" s="89"/>
      <c r="HX14" s="89"/>
      <c r="HY14" s="89"/>
      <c r="HZ14" s="89"/>
      <c r="IA14" s="89"/>
      <c r="IB14" s="89"/>
      <c r="IC14" s="89"/>
      <c r="ID14" s="89"/>
      <c r="IE14" s="89"/>
      <c r="IF14" s="89"/>
      <c r="IG14" s="89"/>
      <c r="IH14" s="89"/>
      <c r="II14" s="89"/>
      <c r="IM14" s="89"/>
      <c r="IN14" s="89"/>
      <c r="IO14" s="89"/>
      <c r="IP14" s="89"/>
      <c r="IQ14" s="89"/>
      <c r="IR14" s="89"/>
      <c r="IS14" s="89"/>
      <c r="IT14" s="89"/>
      <c r="IU14" s="89"/>
      <c r="IV14" s="89"/>
      <c r="IZ14" s="89"/>
      <c r="JA14" s="89"/>
      <c r="JB14" s="89"/>
      <c r="JC14" s="89"/>
      <c r="JD14" s="89"/>
      <c r="JE14" s="89"/>
      <c r="JF14" s="89"/>
      <c r="JG14" s="89"/>
      <c r="JH14" s="89"/>
      <c r="JI14" s="89"/>
      <c r="JM14" s="89"/>
      <c r="JN14" s="89"/>
      <c r="JO14" s="89"/>
      <c r="JP14" s="89"/>
      <c r="JQ14" s="89"/>
      <c r="JR14" s="89"/>
      <c r="JS14" s="89"/>
      <c r="JT14" s="89"/>
      <c r="JU14" s="89"/>
      <c r="JV14" s="89"/>
      <c r="JZ14" s="89"/>
      <c r="KA14" s="89"/>
      <c r="KB14" s="89"/>
      <c r="KC14" s="89"/>
      <c r="KD14" s="89"/>
      <c r="KE14" s="89"/>
      <c r="KF14" s="89"/>
      <c r="KG14" s="89"/>
      <c r="KH14" s="89"/>
      <c r="KI14" s="89"/>
      <c r="KZ14" s="89"/>
      <c r="LA14" s="89"/>
      <c r="LB14" s="89"/>
      <c r="LC14" s="89"/>
    </row>
    <row r="15" spans="1:316" ht="12.75">
      <c r="A15" s="89"/>
      <c r="B15" s="202"/>
      <c r="C15" s="202"/>
      <c r="D15" s="202"/>
      <c r="E15" s="202"/>
      <c r="F15" s="202"/>
      <c r="G15" s="202"/>
      <c r="H15" s="89"/>
      <c r="I15" s="112"/>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202"/>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89"/>
      <c r="EP15" s="89"/>
      <c r="EQ15" s="89"/>
      <c r="ER15" s="89"/>
      <c r="ES15" s="89"/>
      <c r="ET15" s="89"/>
      <c r="EU15" s="89"/>
      <c r="EV15" s="89"/>
      <c r="EW15" s="89"/>
      <c r="EX15" s="89"/>
      <c r="EY15" s="89"/>
      <c r="EZ15" s="89"/>
      <c r="FA15" s="89"/>
      <c r="FB15" s="89"/>
      <c r="FC15" s="89"/>
      <c r="FD15" s="89"/>
      <c r="FE15" s="89"/>
      <c r="FF15" s="89"/>
      <c r="FG15" s="89"/>
      <c r="FH15" s="89"/>
      <c r="FI15" s="89"/>
      <c r="FJ15" s="89"/>
      <c r="FK15" s="89"/>
      <c r="FL15" s="89"/>
      <c r="FM15" s="89"/>
      <c r="FN15" s="89"/>
      <c r="FO15" s="89"/>
      <c r="FP15" s="89"/>
      <c r="FQ15" s="89"/>
      <c r="FR15" s="89"/>
      <c r="FS15" s="89"/>
      <c r="FT15" s="89"/>
      <c r="FU15" s="89"/>
      <c r="FV15" s="89"/>
      <c r="FW15" s="89"/>
      <c r="FX15" s="89"/>
      <c r="FY15" s="89"/>
      <c r="FZ15" s="89"/>
      <c r="GA15" s="89"/>
      <c r="GB15" s="200"/>
      <c r="GC15" s="200"/>
      <c r="GD15" s="89"/>
      <c r="GE15" s="89"/>
      <c r="GF15" s="89"/>
      <c r="GG15" s="89"/>
      <c r="GH15" s="89"/>
      <c r="GI15" s="89"/>
      <c r="GJ15" s="89"/>
      <c r="GK15" s="89"/>
      <c r="GL15" s="89"/>
      <c r="GM15" s="89"/>
      <c r="GN15" s="89"/>
      <c r="GO15" s="89"/>
      <c r="GP15" s="89"/>
      <c r="GQ15" s="200"/>
      <c r="GR15" s="200"/>
      <c r="GS15" s="89"/>
      <c r="GT15" s="89"/>
      <c r="GU15" s="89"/>
      <c r="GV15" s="89"/>
      <c r="GW15" s="89"/>
      <c r="GX15" s="89"/>
      <c r="GY15" s="89"/>
      <c r="GZ15" s="89"/>
      <c r="HA15" s="89"/>
      <c r="HB15" s="89"/>
      <c r="HC15" s="89"/>
      <c r="HD15" s="89"/>
      <c r="HI15" s="89"/>
      <c r="HJ15" s="89"/>
      <c r="HK15" s="89"/>
      <c r="HL15" s="89"/>
      <c r="HM15" s="89"/>
      <c r="HN15" s="89"/>
      <c r="HO15" s="89"/>
      <c r="HP15" s="89"/>
      <c r="HQ15" s="89"/>
      <c r="HR15" s="89"/>
      <c r="HS15" s="89"/>
      <c r="HT15" s="89"/>
      <c r="HX15" s="89"/>
      <c r="HY15" s="89"/>
      <c r="HZ15" s="89"/>
      <c r="IA15" s="89"/>
      <c r="IB15" s="89"/>
      <c r="IC15" s="89"/>
      <c r="ID15" s="89"/>
      <c r="IE15" s="89"/>
      <c r="IF15" s="89"/>
      <c r="IG15" s="89"/>
      <c r="IH15" s="89"/>
      <c r="II15" s="89"/>
      <c r="IM15" s="89"/>
      <c r="IN15" s="89"/>
      <c r="IO15" s="89"/>
      <c r="IP15" s="89"/>
      <c r="IQ15" s="89"/>
      <c r="IR15" s="89"/>
      <c r="IS15" s="89"/>
      <c r="IT15" s="89"/>
      <c r="IU15" s="89"/>
      <c r="IV15" s="89"/>
      <c r="IZ15" s="89"/>
      <c r="JA15" s="89"/>
      <c r="JB15" s="89"/>
      <c r="JC15" s="89"/>
      <c r="JD15" s="89"/>
      <c r="JE15" s="89"/>
      <c r="JF15" s="89"/>
      <c r="JG15" s="89"/>
      <c r="JH15" s="89"/>
      <c r="JI15" s="89"/>
      <c r="JM15" s="89"/>
      <c r="JN15" s="89"/>
      <c r="JO15" s="89"/>
      <c r="JP15" s="89"/>
      <c r="JQ15" s="89"/>
      <c r="JR15" s="89"/>
      <c r="JS15" s="89"/>
      <c r="JT15" s="89"/>
      <c r="JU15" s="89"/>
      <c r="JV15" s="89"/>
      <c r="JZ15" s="89"/>
      <c r="KA15" s="89"/>
      <c r="KB15" s="89"/>
      <c r="KC15" s="89"/>
      <c r="KD15" s="89"/>
      <c r="KE15" s="89"/>
      <c r="KF15" s="89"/>
      <c r="KG15" s="89"/>
      <c r="KH15" s="89"/>
      <c r="KI15" s="89"/>
      <c r="KZ15" s="89"/>
      <c r="LA15" s="89"/>
      <c r="LB15" s="89"/>
      <c r="LC15" s="89"/>
    </row>
    <row r="16" spans="1:316" ht="12.75">
      <c r="A16" s="89"/>
      <c r="B16" s="202"/>
      <c r="C16" s="202"/>
      <c r="D16" s="202"/>
      <c r="E16" s="202"/>
      <c r="F16" s="202"/>
      <c r="G16" s="202"/>
      <c r="H16" s="89"/>
      <c r="I16" s="112"/>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202"/>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c r="CA16" s="89"/>
      <c r="CB16" s="89"/>
      <c r="CC16" s="89"/>
      <c r="CD16" s="89"/>
      <c r="CE16" s="89"/>
      <c r="CF16" s="89"/>
      <c r="CG16" s="89"/>
      <c r="CH16" s="89"/>
      <c r="CI16" s="89"/>
      <c r="CJ16" s="89"/>
      <c r="CK16" s="89"/>
      <c r="CL16" s="89"/>
      <c r="CM16" s="89"/>
      <c r="CN16" s="89"/>
      <c r="CO16" s="89"/>
      <c r="CP16" s="89"/>
      <c r="CQ16" s="89"/>
      <c r="CR16" s="89"/>
      <c r="CS16" s="89"/>
      <c r="CT16" s="89"/>
      <c r="CU16" s="89"/>
      <c r="CV16" s="89"/>
      <c r="CW16" s="89"/>
      <c r="CX16" s="89"/>
      <c r="CY16" s="89"/>
      <c r="CZ16" s="89"/>
      <c r="DA16" s="89"/>
      <c r="DB16" s="89"/>
      <c r="DC16" s="89"/>
      <c r="DD16" s="89"/>
      <c r="DE16" s="89"/>
      <c r="DF16" s="89"/>
      <c r="DG16" s="89"/>
      <c r="DH16" s="89"/>
      <c r="DI16" s="89"/>
      <c r="DJ16" s="89"/>
      <c r="DK16" s="89"/>
      <c r="DL16" s="89"/>
      <c r="DM16" s="89"/>
      <c r="DN16" s="89"/>
      <c r="DO16" s="89"/>
      <c r="DP16" s="89"/>
      <c r="DQ16" s="89"/>
      <c r="DR16" s="89"/>
      <c r="DS16" s="89"/>
      <c r="DT16" s="89"/>
      <c r="DU16" s="89"/>
      <c r="DV16" s="89"/>
      <c r="DW16" s="89"/>
      <c r="DX16" s="89"/>
      <c r="DY16" s="89"/>
      <c r="DZ16" s="89"/>
      <c r="EA16" s="89"/>
      <c r="EB16" s="89"/>
      <c r="EC16" s="89"/>
      <c r="ED16" s="89"/>
      <c r="EE16" s="89"/>
      <c r="EF16" s="89"/>
      <c r="EG16" s="89"/>
      <c r="EH16" s="89"/>
      <c r="EI16" s="89"/>
      <c r="EJ16" s="89"/>
      <c r="EK16" s="89"/>
      <c r="EL16" s="89"/>
      <c r="EM16" s="89"/>
      <c r="EN16" s="89"/>
      <c r="EO16" s="89"/>
      <c r="EP16" s="89"/>
      <c r="EQ16" s="89"/>
      <c r="ER16" s="89"/>
      <c r="ES16" s="89"/>
      <c r="ET16" s="89"/>
      <c r="EU16" s="89"/>
      <c r="EV16" s="89"/>
      <c r="EW16" s="89"/>
      <c r="EX16" s="89"/>
      <c r="EY16" s="89"/>
      <c r="EZ16" s="89"/>
      <c r="FA16" s="89"/>
      <c r="FB16" s="89"/>
      <c r="FC16" s="89"/>
      <c r="FD16" s="89"/>
      <c r="FE16" s="89"/>
      <c r="FF16" s="89"/>
      <c r="FG16" s="89"/>
      <c r="FH16" s="89"/>
      <c r="FI16" s="89"/>
      <c r="FJ16" s="89"/>
      <c r="FK16" s="89"/>
      <c r="FL16" s="89"/>
      <c r="FM16" s="89"/>
      <c r="FN16" s="89"/>
      <c r="FO16" s="89"/>
      <c r="FP16" s="89"/>
      <c r="FQ16" s="89"/>
      <c r="FR16" s="89"/>
      <c r="FS16" s="89"/>
      <c r="FT16" s="89"/>
      <c r="FU16" s="89"/>
      <c r="FV16" s="89"/>
      <c r="FW16" s="89"/>
      <c r="FX16" s="89"/>
      <c r="FY16" s="89"/>
      <c r="FZ16" s="89"/>
      <c r="GA16" s="89"/>
      <c r="GB16" s="200"/>
      <c r="GC16" s="200"/>
      <c r="GD16" s="89"/>
      <c r="GE16" s="89"/>
      <c r="GF16" s="89"/>
      <c r="GG16" s="89"/>
      <c r="GH16" s="89"/>
      <c r="GI16" s="89"/>
      <c r="GJ16" s="89"/>
      <c r="GK16" s="89"/>
      <c r="GL16" s="89"/>
      <c r="GM16" s="89"/>
      <c r="GN16" s="89"/>
      <c r="GO16" s="89"/>
      <c r="GP16" s="89"/>
      <c r="GQ16" s="200"/>
      <c r="GR16" s="200"/>
      <c r="GS16" s="89"/>
      <c r="GT16" s="89"/>
      <c r="GU16" s="89"/>
      <c r="GV16" s="89"/>
      <c r="GW16" s="89"/>
      <c r="GX16" s="89"/>
      <c r="GY16" s="89"/>
      <c r="GZ16" s="89"/>
      <c r="HA16" s="89"/>
      <c r="HB16" s="89"/>
      <c r="HC16" s="89"/>
      <c r="HD16" s="89"/>
      <c r="HI16" s="89"/>
      <c r="HJ16" s="89"/>
      <c r="HK16" s="89"/>
      <c r="HL16" s="89"/>
      <c r="HM16" s="89"/>
      <c r="HN16" s="89"/>
      <c r="HO16" s="89"/>
      <c r="HP16" s="89"/>
      <c r="HQ16" s="89"/>
      <c r="HR16" s="89"/>
      <c r="HS16" s="89"/>
      <c r="HT16" s="89"/>
      <c r="HX16" s="89"/>
      <c r="HY16" s="89"/>
      <c r="HZ16" s="89"/>
      <c r="IA16" s="89"/>
      <c r="IB16" s="89"/>
      <c r="IC16" s="89"/>
      <c r="ID16" s="89"/>
      <c r="IE16" s="89"/>
      <c r="IF16" s="89"/>
      <c r="IG16" s="89"/>
      <c r="IH16" s="89"/>
      <c r="II16" s="89"/>
      <c r="IM16" s="89"/>
      <c r="IN16" s="89"/>
      <c r="IO16" s="89"/>
      <c r="IP16" s="89"/>
      <c r="IQ16" s="89"/>
      <c r="IR16" s="89"/>
      <c r="IS16" s="89"/>
      <c r="IT16" s="89"/>
      <c r="IU16" s="89"/>
      <c r="IV16" s="89"/>
      <c r="IZ16" s="89"/>
      <c r="JA16" s="89"/>
      <c r="JB16" s="89"/>
      <c r="JC16" s="89"/>
      <c r="JD16" s="89"/>
      <c r="JE16" s="89"/>
      <c r="JF16" s="89"/>
      <c r="JG16" s="89"/>
      <c r="JH16" s="89"/>
      <c r="JI16" s="89"/>
      <c r="JM16" s="89"/>
      <c r="JN16" s="89"/>
      <c r="JO16" s="89"/>
      <c r="JP16" s="89"/>
      <c r="JQ16" s="89"/>
      <c r="JR16" s="89"/>
      <c r="JS16" s="89"/>
      <c r="JT16" s="89"/>
      <c r="JU16" s="89"/>
      <c r="JV16" s="89"/>
      <c r="JZ16" s="89"/>
      <c r="KA16" s="89"/>
      <c r="KB16" s="89"/>
      <c r="KC16" s="89"/>
      <c r="KD16" s="89"/>
      <c r="KE16" s="89"/>
      <c r="KF16" s="89"/>
      <c r="KG16" s="89"/>
      <c r="KH16" s="89"/>
      <c r="KI16" s="89"/>
      <c r="KZ16" s="89"/>
      <c r="LA16" s="89"/>
      <c r="LB16" s="89"/>
      <c r="LC16" s="89"/>
    </row>
    <row r="17" spans="1:315" ht="12.75">
      <c r="A17" s="89"/>
      <c r="B17" s="202"/>
      <c r="C17" s="202"/>
      <c r="D17" s="202"/>
      <c r="E17" s="202"/>
      <c r="F17" s="202"/>
      <c r="G17" s="202"/>
      <c r="H17" s="89"/>
      <c r="I17" s="112"/>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202"/>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200"/>
      <c r="GC17" s="200"/>
      <c r="GD17" s="89"/>
      <c r="GE17" s="89"/>
      <c r="GF17" s="89"/>
      <c r="GG17" s="89"/>
      <c r="GH17" s="89"/>
      <c r="GI17" s="89"/>
      <c r="GJ17" s="89"/>
      <c r="GK17" s="89"/>
      <c r="GL17" s="89"/>
      <c r="GM17" s="89"/>
      <c r="GN17" s="89"/>
      <c r="GO17" s="89"/>
      <c r="GP17" s="89"/>
      <c r="GQ17" s="200"/>
      <c r="GR17" s="200"/>
      <c r="GS17" s="89"/>
      <c r="GT17" s="89"/>
      <c r="GU17" s="89"/>
      <c r="GV17" s="89"/>
      <c r="GW17" s="89"/>
      <c r="GX17" s="89"/>
      <c r="GY17" s="89"/>
      <c r="GZ17" s="89"/>
      <c r="HA17" s="89"/>
      <c r="HB17" s="89"/>
      <c r="HC17" s="89"/>
      <c r="HD17" s="89"/>
      <c r="HI17" s="89"/>
      <c r="HJ17" s="89"/>
      <c r="HK17" s="89"/>
      <c r="HL17" s="89"/>
      <c r="HM17" s="89"/>
      <c r="HN17" s="89"/>
      <c r="HO17" s="89"/>
      <c r="HP17" s="89"/>
      <c r="HQ17" s="89"/>
      <c r="HR17" s="89"/>
      <c r="HS17" s="89"/>
      <c r="HT17" s="89"/>
      <c r="HX17" s="89"/>
      <c r="HY17" s="89"/>
      <c r="HZ17" s="89"/>
      <c r="IA17" s="89"/>
      <c r="IB17" s="89"/>
      <c r="IC17" s="89"/>
      <c r="ID17" s="89"/>
      <c r="IE17" s="89"/>
      <c r="IF17" s="89"/>
      <c r="IG17" s="89"/>
      <c r="IH17" s="89"/>
      <c r="II17" s="89"/>
      <c r="IM17" s="89"/>
      <c r="IN17" s="89"/>
      <c r="IO17" s="89"/>
      <c r="IP17" s="89"/>
      <c r="IQ17" s="89"/>
      <c r="IR17" s="89"/>
      <c r="IS17" s="89"/>
      <c r="IT17" s="89"/>
      <c r="IU17" s="89"/>
      <c r="IV17" s="89"/>
      <c r="IZ17" s="89"/>
      <c r="JA17" s="89"/>
      <c r="JB17" s="89"/>
      <c r="JC17" s="89"/>
      <c r="JD17" s="89"/>
      <c r="JE17" s="89"/>
      <c r="JF17" s="89"/>
      <c r="JG17" s="89"/>
      <c r="JH17" s="89"/>
      <c r="JI17" s="89"/>
      <c r="JM17" s="89"/>
      <c r="JN17" s="89"/>
      <c r="JO17" s="89"/>
      <c r="JP17" s="89"/>
      <c r="JQ17" s="89"/>
      <c r="JR17" s="89"/>
      <c r="JS17" s="89"/>
      <c r="JT17" s="89"/>
      <c r="JU17" s="89"/>
      <c r="JV17" s="89"/>
      <c r="JZ17" s="89"/>
      <c r="KA17" s="89"/>
      <c r="KB17" s="89"/>
      <c r="KC17" s="89"/>
      <c r="KD17" s="89"/>
      <c r="KE17" s="89"/>
      <c r="KF17" s="89"/>
      <c r="KG17" s="89"/>
      <c r="KH17" s="89"/>
      <c r="KI17" s="89"/>
      <c r="KZ17" s="89"/>
      <c r="LA17" s="89"/>
      <c r="LB17" s="89"/>
      <c r="LC17" s="89"/>
    </row>
    <row r="18" spans="1:315" ht="12.75">
      <c r="A18" s="89"/>
      <c r="B18" s="202"/>
      <c r="C18" s="202"/>
      <c r="D18" s="202"/>
      <c r="E18" s="202"/>
      <c r="F18" s="202"/>
      <c r="G18" s="202"/>
      <c r="H18" s="89"/>
      <c r="I18" s="112"/>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202"/>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89"/>
      <c r="DG18" s="89"/>
      <c r="DH18" s="89"/>
      <c r="DI18" s="89"/>
      <c r="DJ18" s="89"/>
      <c r="DK18" s="89"/>
      <c r="DL18" s="89"/>
      <c r="DM18" s="89"/>
      <c r="DN18" s="89"/>
      <c r="DO18" s="89"/>
      <c r="DP18" s="89"/>
      <c r="DQ18" s="89"/>
      <c r="DR18" s="89"/>
      <c r="DS18" s="89"/>
      <c r="DT18" s="89"/>
      <c r="DU18" s="89"/>
      <c r="DV18" s="89"/>
      <c r="DW18" s="89"/>
      <c r="DX18" s="89"/>
      <c r="DY18" s="89"/>
      <c r="DZ18" s="89"/>
      <c r="EA18" s="89"/>
      <c r="EB18" s="89"/>
      <c r="EC18" s="89"/>
      <c r="ED18" s="89"/>
      <c r="EE18" s="89"/>
      <c r="EF18" s="89"/>
      <c r="EG18" s="89"/>
      <c r="EH18" s="89"/>
      <c r="EI18" s="89"/>
      <c r="EJ18" s="89"/>
      <c r="EK18" s="89"/>
      <c r="EL18" s="89"/>
      <c r="EM18" s="89"/>
      <c r="EN18" s="89"/>
      <c r="EO18" s="89"/>
      <c r="EP18" s="89"/>
      <c r="EQ18" s="89"/>
      <c r="ER18" s="89"/>
      <c r="ES18" s="89"/>
      <c r="ET18" s="89"/>
      <c r="EU18" s="89"/>
      <c r="EV18" s="89"/>
      <c r="EW18" s="89"/>
      <c r="EX18" s="89"/>
      <c r="EY18" s="89"/>
      <c r="EZ18" s="89"/>
      <c r="FA18" s="89"/>
      <c r="FB18" s="89"/>
      <c r="FC18" s="89"/>
      <c r="FD18" s="89"/>
      <c r="FE18" s="89"/>
      <c r="FF18" s="89"/>
      <c r="FG18" s="89"/>
      <c r="FH18" s="89"/>
      <c r="FI18" s="89"/>
      <c r="FJ18" s="89"/>
      <c r="FK18" s="89"/>
      <c r="FL18" s="89"/>
      <c r="FM18" s="89"/>
      <c r="FN18" s="89"/>
      <c r="FO18" s="89"/>
      <c r="FP18" s="89"/>
      <c r="FQ18" s="89"/>
      <c r="FR18" s="89"/>
      <c r="FS18" s="89"/>
      <c r="FT18" s="89"/>
      <c r="FU18" s="89"/>
      <c r="FV18" s="89"/>
      <c r="FW18" s="89"/>
      <c r="FX18" s="89"/>
      <c r="FY18" s="89"/>
      <c r="FZ18" s="89"/>
      <c r="GA18" s="89"/>
      <c r="GB18" s="200"/>
      <c r="GC18" s="200"/>
      <c r="GD18" s="89"/>
      <c r="GE18" s="89"/>
      <c r="GF18" s="89"/>
      <c r="GG18" s="89"/>
      <c r="GH18" s="89"/>
      <c r="GI18" s="89"/>
      <c r="GJ18" s="89"/>
      <c r="GK18" s="89"/>
      <c r="GL18" s="89"/>
      <c r="GM18" s="89"/>
      <c r="GN18" s="89"/>
      <c r="GO18" s="89"/>
      <c r="GP18" s="89"/>
      <c r="GQ18" s="200"/>
      <c r="GR18" s="200"/>
      <c r="GS18" s="89"/>
      <c r="GT18" s="89"/>
      <c r="GU18" s="89"/>
      <c r="GV18" s="89"/>
      <c r="GW18" s="89"/>
      <c r="GX18" s="89"/>
      <c r="GY18" s="89"/>
      <c r="GZ18" s="89"/>
      <c r="HA18" s="89"/>
      <c r="HB18" s="89"/>
      <c r="HC18" s="89"/>
      <c r="HD18" s="89"/>
      <c r="HI18" s="89"/>
      <c r="HJ18" s="89"/>
      <c r="HK18" s="89"/>
      <c r="HL18" s="89"/>
      <c r="HM18" s="89"/>
      <c r="HN18" s="89"/>
      <c r="HO18" s="89"/>
      <c r="HP18" s="89"/>
      <c r="HQ18" s="89"/>
      <c r="HR18" s="89"/>
      <c r="HS18" s="89"/>
      <c r="HT18" s="89"/>
      <c r="HX18" s="89"/>
      <c r="HY18" s="89"/>
      <c r="HZ18" s="89"/>
      <c r="IA18" s="89"/>
      <c r="IB18" s="89"/>
      <c r="IC18" s="89"/>
      <c r="ID18" s="89"/>
      <c r="IE18" s="89"/>
      <c r="IF18" s="89"/>
      <c r="IG18" s="89"/>
      <c r="IH18" s="89"/>
      <c r="II18" s="89"/>
      <c r="IM18" s="89"/>
      <c r="IN18" s="89"/>
      <c r="IO18" s="89"/>
      <c r="IP18" s="89"/>
      <c r="IQ18" s="89"/>
      <c r="IR18" s="89"/>
      <c r="IS18" s="89"/>
      <c r="IT18" s="89"/>
      <c r="IU18" s="89"/>
      <c r="IV18" s="89"/>
      <c r="IZ18" s="89"/>
      <c r="JA18" s="89"/>
      <c r="JB18" s="89"/>
      <c r="JC18" s="89"/>
      <c r="JD18" s="89"/>
      <c r="JE18" s="89"/>
      <c r="JF18" s="89"/>
      <c r="JG18" s="89"/>
      <c r="JH18" s="89"/>
      <c r="JI18" s="89"/>
      <c r="JM18" s="89"/>
      <c r="JN18" s="89"/>
      <c r="JO18" s="89"/>
      <c r="JP18" s="89"/>
      <c r="JQ18" s="89"/>
      <c r="JR18" s="89"/>
      <c r="JS18" s="89"/>
      <c r="JT18" s="89"/>
      <c r="JU18" s="89"/>
      <c r="JV18" s="89"/>
      <c r="JZ18" s="89"/>
      <c r="KA18" s="89"/>
      <c r="KB18" s="89"/>
      <c r="KC18" s="89"/>
      <c r="KD18" s="89"/>
      <c r="KE18" s="89"/>
      <c r="KF18" s="89"/>
      <c r="KG18" s="89"/>
      <c r="KH18" s="89"/>
      <c r="KI18" s="89"/>
      <c r="KZ18" s="89"/>
      <c r="LA18" s="89"/>
      <c r="LB18" s="89"/>
      <c r="LC18" s="89"/>
    </row>
    <row r="19" spans="1:315" ht="12.75">
      <c r="A19" s="89"/>
      <c r="B19" s="202"/>
      <c r="C19" s="202"/>
      <c r="D19" s="202"/>
      <c r="E19" s="202"/>
      <c r="F19" s="202"/>
      <c r="G19" s="202"/>
      <c r="H19" s="89"/>
      <c r="I19" s="112"/>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202"/>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89"/>
      <c r="DG19" s="89"/>
      <c r="DH19" s="89"/>
      <c r="DI19" s="89"/>
      <c r="DJ19" s="89"/>
      <c r="DK19" s="89"/>
      <c r="DL19" s="89"/>
      <c r="DM19" s="89"/>
      <c r="DN19" s="89"/>
      <c r="DO19" s="89"/>
      <c r="DP19" s="89"/>
      <c r="DQ19" s="89"/>
      <c r="DR19" s="89"/>
      <c r="DS19" s="89"/>
      <c r="DT19" s="89"/>
      <c r="DU19" s="89"/>
      <c r="DV19" s="89"/>
      <c r="DW19" s="89"/>
      <c r="DX19" s="89"/>
      <c r="DY19" s="89"/>
      <c r="DZ19" s="89"/>
      <c r="EA19" s="89"/>
      <c r="EB19" s="89"/>
      <c r="EC19" s="89"/>
      <c r="ED19" s="89"/>
      <c r="EE19" s="89"/>
      <c r="EF19" s="89"/>
      <c r="EG19" s="89"/>
      <c r="EH19" s="89"/>
      <c r="EI19" s="89"/>
      <c r="EJ19" s="89"/>
      <c r="EK19" s="89"/>
      <c r="EL19" s="89"/>
      <c r="EM19" s="89"/>
      <c r="EN19" s="89"/>
      <c r="EO19" s="89"/>
      <c r="EP19" s="89"/>
      <c r="EQ19" s="89"/>
      <c r="ER19" s="89"/>
      <c r="ES19" s="89"/>
      <c r="ET19" s="89"/>
      <c r="EU19" s="89"/>
      <c r="EV19" s="89"/>
      <c r="EW19" s="89"/>
      <c r="EX19" s="89"/>
      <c r="EY19" s="89"/>
      <c r="EZ19" s="89"/>
      <c r="FA19" s="89"/>
      <c r="FB19" s="89"/>
      <c r="FC19" s="89"/>
      <c r="FD19" s="89"/>
      <c r="FE19" s="89"/>
      <c r="FF19" s="89"/>
      <c r="FG19" s="89"/>
      <c r="FH19" s="89"/>
      <c r="FI19" s="89"/>
      <c r="FJ19" s="89"/>
      <c r="FK19" s="89"/>
      <c r="FL19" s="89"/>
      <c r="FM19" s="89"/>
      <c r="FN19" s="89"/>
      <c r="FO19" s="89"/>
      <c r="FP19" s="89"/>
      <c r="FQ19" s="89"/>
      <c r="FR19" s="89"/>
      <c r="FS19" s="89"/>
      <c r="FT19" s="89"/>
      <c r="FU19" s="89"/>
      <c r="FV19" s="89"/>
      <c r="FW19" s="89"/>
      <c r="FX19" s="89"/>
      <c r="FY19" s="89"/>
      <c r="FZ19" s="89"/>
      <c r="GA19" s="89"/>
      <c r="GB19" s="200"/>
      <c r="GC19" s="200"/>
      <c r="GD19" s="89"/>
      <c r="GE19" s="89"/>
      <c r="GF19" s="89"/>
      <c r="GG19" s="89"/>
      <c r="GH19" s="89"/>
      <c r="GI19" s="89"/>
      <c r="GJ19" s="89"/>
      <c r="GK19" s="89"/>
      <c r="GL19" s="89"/>
      <c r="GM19" s="89"/>
      <c r="GN19" s="89"/>
      <c r="GO19" s="89"/>
      <c r="GP19" s="89"/>
      <c r="GQ19" s="200"/>
      <c r="GR19" s="200"/>
      <c r="GS19" s="89"/>
      <c r="GT19" s="89"/>
      <c r="GU19" s="89"/>
      <c r="GV19" s="89"/>
      <c r="GW19" s="89"/>
      <c r="GX19" s="89"/>
      <c r="GY19" s="89"/>
      <c r="GZ19" s="89"/>
      <c r="HA19" s="89"/>
      <c r="HB19" s="89"/>
      <c r="HC19" s="89"/>
      <c r="HD19" s="89"/>
      <c r="HI19" s="89"/>
      <c r="HJ19" s="89"/>
      <c r="HK19" s="89"/>
      <c r="HL19" s="89"/>
      <c r="HM19" s="89"/>
      <c r="HN19" s="89"/>
      <c r="HO19" s="89"/>
      <c r="HP19" s="89"/>
      <c r="HQ19" s="89"/>
      <c r="HR19" s="89"/>
      <c r="HS19" s="89"/>
      <c r="HT19" s="89"/>
      <c r="HX19" s="89"/>
      <c r="HY19" s="89"/>
      <c r="HZ19" s="89"/>
      <c r="IA19" s="89"/>
      <c r="IB19" s="89"/>
      <c r="IC19" s="89"/>
      <c r="ID19" s="89"/>
      <c r="IE19" s="89"/>
      <c r="IF19" s="89"/>
      <c r="IG19" s="89"/>
      <c r="IH19" s="89"/>
      <c r="II19" s="89"/>
      <c r="IM19" s="89"/>
      <c r="IN19" s="89"/>
      <c r="IO19" s="89"/>
      <c r="IP19" s="89"/>
      <c r="IQ19" s="89"/>
      <c r="IR19" s="89"/>
      <c r="IS19" s="89"/>
      <c r="IT19" s="89"/>
      <c r="IU19" s="89"/>
      <c r="IV19" s="89"/>
      <c r="IZ19" s="89"/>
      <c r="JA19" s="89"/>
      <c r="JB19" s="89"/>
      <c r="JC19" s="89"/>
      <c r="JD19" s="89"/>
      <c r="JE19" s="89"/>
      <c r="JF19" s="89"/>
      <c r="JG19" s="89"/>
      <c r="JH19" s="89"/>
      <c r="JI19" s="89"/>
      <c r="JM19" s="89"/>
      <c r="JN19" s="89"/>
      <c r="JO19" s="89"/>
      <c r="JP19" s="89"/>
      <c r="JQ19" s="89"/>
      <c r="JR19" s="89"/>
      <c r="JS19" s="89"/>
      <c r="JT19" s="89"/>
      <c r="JU19" s="89"/>
      <c r="JV19" s="89"/>
      <c r="JZ19" s="89"/>
      <c r="KA19" s="89"/>
      <c r="KB19" s="89"/>
      <c r="KC19" s="89"/>
      <c r="KD19" s="89"/>
      <c r="KE19" s="89"/>
      <c r="KF19" s="89"/>
      <c r="KG19" s="89"/>
      <c r="KH19" s="89"/>
      <c r="KI19" s="89"/>
      <c r="KZ19" s="89"/>
      <c r="LA19" s="89"/>
      <c r="LB19" s="89"/>
      <c r="LC19" s="89"/>
    </row>
    <row r="20" spans="1:315" ht="12.75">
      <c r="A20" s="89"/>
      <c r="B20" s="202"/>
      <c r="C20" s="202"/>
      <c r="D20" s="202"/>
      <c r="E20" s="202"/>
      <c r="F20" s="202"/>
      <c r="G20" s="202"/>
      <c r="H20" s="89"/>
      <c r="I20" s="112"/>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202"/>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c r="EV20" s="89"/>
      <c r="EW20" s="89"/>
      <c r="EX20" s="89"/>
      <c r="EY20" s="89"/>
      <c r="EZ20" s="89"/>
      <c r="FA20" s="89"/>
      <c r="FB20" s="89"/>
      <c r="FC20" s="89"/>
      <c r="FD20" s="89"/>
      <c r="FE20" s="89"/>
      <c r="FF20" s="89"/>
      <c r="FG20" s="89"/>
      <c r="FH20" s="89"/>
      <c r="FI20" s="89"/>
      <c r="FJ20" s="89"/>
      <c r="FK20" s="89"/>
      <c r="FL20" s="89"/>
      <c r="FM20" s="89"/>
      <c r="FN20" s="89"/>
      <c r="FO20" s="89"/>
      <c r="FP20" s="89"/>
      <c r="FQ20" s="89"/>
      <c r="FR20" s="89"/>
      <c r="FS20" s="89"/>
      <c r="FT20" s="89"/>
      <c r="FU20" s="89"/>
      <c r="FV20" s="89"/>
      <c r="FW20" s="89"/>
      <c r="FX20" s="89"/>
      <c r="FY20" s="89"/>
      <c r="FZ20" s="89"/>
      <c r="GA20" s="89"/>
      <c r="GB20" s="200"/>
      <c r="GC20" s="200"/>
      <c r="GD20" s="89"/>
      <c r="GE20" s="89"/>
      <c r="GF20" s="89"/>
      <c r="GG20" s="89"/>
      <c r="GH20" s="89"/>
      <c r="GI20" s="89"/>
      <c r="GJ20" s="89"/>
      <c r="GK20" s="89"/>
      <c r="GL20" s="89"/>
      <c r="GM20" s="89"/>
      <c r="GN20" s="89"/>
      <c r="GO20" s="89"/>
      <c r="GP20" s="89"/>
      <c r="GQ20" s="200"/>
      <c r="GR20" s="200"/>
      <c r="GS20" s="89"/>
      <c r="GT20" s="89"/>
      <c r="GU20" s="89"/>
      <c r="GV20" s="89"/>
      <c r="GW20" s="89"/>
      <c r="GX20" s="89"/>
      <c r="GY20" s="89"/>
      <c r="GZ20" s="89"/>
      <c r="HA20" s="89"/>
      <c r="HB20" s="89"/>
      <c r="HC20" s="89"/>
      <c r="HD20" s="89"/>
      <c r="HI20" s="89"/>
      <c r="HJ20" s="89"/>
      <c r="HK20" s="89"/>
      <c r="HL20" s="89"/>
      <c r="HM20" s="89"/>
      <c r="HN20" s="89"/>
      <c r="HO20" s="89"/>
      <c r="HP20" s="89"/>
      <c r="HQ20" s="89"/>
      <c r="HR20" s="89"/>
      <c r="HS20" s="89"/>
      <c r="HT20" s="89"/>
      <c r="HX20" s="89"/>
      <c r="HY20" s="89"/>
      <c r="HZ20" s="89"/>
      <c r="IA20" s="89"/>
      <c r="IB20" s="89"/>
      <c r="IC20" s="89"/>
      <c r="ID20" s="89"/>
      <c r="IE20" s="89"/>
      <c r="IF20" s="89"/>
      <c r="IG20" s="89"/>
      <c r="IH20" s="89"/>
      <c r="II20" s="89"/>
      <c r="IM20" s="89"/>
      <c r="IN20" s="89"/>
      <c r="IO20" s="89"/>
      <c r="IP20" s="89"/>
      <c r="IQ20" s="89"/>
      <c r="IR20" s="89"/>
      <c r="IS20" s="89"/>
      <c r="IT20" s="89"/>
      <c r="IU20" s="89"/>
      <c r="IV20" s="89"/>
      <c r="IZ20" s="89"/>
      <c r="JA20" s="89"/>
      <c r="JB20" s="89"/>
      <c r="JC20" s="89"/>
      <c r="JD20" s="89"/>
      <c r="JE20" s="89"/>
      <c r="JF20" s="89"/>
      <c r="JG20" s="89"/>
      <c r="JH20" s="89"/>
      <c r="JI20" s="89"/>
      <c r="JM20" s="89"/>
      <c r="JN20" s="89"/>
      <c r="JO20" s="89"/>
      <c r="JP20" s="89"/>
      <c r="JQ20" s="89"/>
      <c r="JR20" s="89"/>
      <c r="JS20" s="89"/>
      <c r="JT20" s="89"/>
      <c r="JU20" s="89"/>
      <c r="JV20" s="89"/>
      <c r="JZ20" s="89"/>
      <c r="KA20" s="89"/>
      <c r="KB20" s="89"/>
      <c r="KC20" s="89"/>
      <c r="KD20" s="89"/>
      <c r="KE20" s="89"/>
      <c r="KF20" s="89"/>
      <c r="KG20" s="89"/>
      <c r="KH20" s="89"/>
      <c r="KI20" s="89"/>
      <c r="KZ20" s="89"/>
      <c r="LA20" s="89"/>
      <c r="LB20" s="89"/>
      <c r="LC20" s="89"/>
    </row>
    <row r="21" spans="1:315" ht="12.75">
      <c r="A21" s="89"/>
      <c r="B21" s="202"/>
      <c r="C21" s="202"/>
      <c r="D21" s="202"/>
      <c r="E21" s="202"/>
      <c r="F21" s="202"/>
      <c r="G21" s="202"/>
      <c r="H21" s="89"/>
      <c r="I21" s="112"/>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202"/>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c r="EV21" s="89"/>
      <c r="EW21" s="89"/>
      <c r="EX21" s="89"/>
      <c r="EY21" s="89"/>
      <c r="EZ21" s="89"/>
      <c r="FA21" s="89"/>
      <c r="FB21" s="89"/>
      <c r="FC21" s="89"/>
      <c r="FD21" s="89"/>
      <c r="FE21" s="89"/>
      <c r="FF21" s="89"/>
      <c r="FG21" s="89"/>
      <c r="FH21" s="89"/>
      <c r="FI21" s="89"/>
      <c r="FJ21" s="89"/>
      <c r="FK21" s="89"/>
      <c r="FL21" s="89"/>
      <c r="FM21" s="89"/>
      <c r="FN21" s="89"/>
      <c r="FO21" s="89"/>
      <c r="FP21" s="89"/>
      <c r="FQ21" s="89"/>
      <c r="FR21" s="89"/>
      <c r="FS21" s="89"/>
      <c r="FT21" s="89"/>
      <c r="FU21" s="89"/>
      <c r="FV21" s="89"/>
      <c r="FW21" s="89"/>
      <c r="FX21" s="89"/>
      <c r="FY21" s="89"/>
      <c r="FZ21" s="89"/>
      <c r="GA21" s="89"/>
      <c r="GB21" s="200"/>
      <c r="GC21" s="200"/>
      <c r="GD21" s="89"/>
      <c r="GE21" s="89"/>
      <c r="GF21" s="89"/>
      <c r="GG21" s="89"/>
      <c r="GH21" s="89"/>
      <c r="GI21" s="89"/>
      <c r="GJ21" s="89"/>
      <c r="GK21" s="89"/>
      <c r="GL21" s="89"/>
      <c r="GM21" s="89"/>
      <c r="GN21" s="89"/>
      <c r="GO21" s="89"/>
      <c r="GP21" s="89"/>
      <c r="GQ21" s="200"/>
      <c r="GR21" s="200"/>
      <c r="GS21" s="89"/>
      <c r="GT21" s="89"/>
      <c r="GU21" s="89"/>
      <c r="GV21" s="89"/>
      <c r="GW21" s="89"/>
      <c r="GX21" s="89"/>
      <c r="GY21" s="89"/>
      <c r="GZ21" s="89"/>
      <c r="HA21" s="89"/>
      <c r="HB21" s="89"/>
      <c r="HC21" s="89"/>
      <c r="HD21" s="89"/>
      <c r="HI21" s="89"/>
      <c r="HJ21" s="89"/>
      <c r="HK21" s="89"/>
      <c r="HL21" s="89"/>
      <c r="HM21" s="89"/>
      <c r="HN21" s="89"/>
      <c r="HO21" s="89"/>
      <c r="HP21" s="89"/>
      <c r="HQ21" s="89"/>
      <c r="HR21" s="89"/>
      <c r="HS21" s="89"/>
      <c r="HT21" s="89"/>
      <c r="HX21" s="89"/>
      <c r="HY21" s="89"/>
      <c r="HZ21" s="89"/>
      <c r="IA21" s="89"/>
      <c r="IB21" s="89"/>
      <c r="IC21" s="89"/>
      <c r="ID21" s="89"/>
      <c r="IE21" s="89"/>
      <c r="IF21" s="89"/>
      <c r="IG21" s="89"/>
      <c r="IH21" s="89"/>
      <c r="II21" s="89"/>
      <c r="IM21" s="89"/>
      <c r="IN21" s="89"/>
      <c r="IO21" s="89"/>
      <c r="IP21" s="89"/>
      <c r="IQ21" s="89"/>
      <c r="IR21" s="89"/>
      <c r="IS21" s="89"/>
      <c r="IT21" s="89"/>
      <c r="IU21" s="89"/>
      <c r="IV21" s="89"/>
      <c r="IZ21" s="89"/>
      <c r="JA21" s="89"/>
      <c r="JB21" s="89"/>
      <c r="JC21" s="89"/>
      <c r="JD21" s="89"/>
      <c r="JE21" s="89"/>
      <c r="JF21" s="89"/>
      <c r="JG21" s="89"/>
      <c r="JH21" s="89"/>
      <c r="JI21" s="89"/>
      <c r="JM21" s="89"/>
      <c r="JN21" s="89"/>
      <c r="JO21" s="89"/>
      <c r="JP21" s="89"/>
      <c r="JQ21" s="89"/>
      <c r="JR21" s="89"/>
      <c r="JS21" s="89"/>
      <c r="JT21" s="89"/>
      <c r="JU21" s="89"/>
      <c r="JV21" s="89"/>
      <c r="JZ21" s="89"/>
      <c r="KA21" s="89"/>
      <c r="KB21" s="89"/>
      <c r="KC21" s="89"/>
      <c r="KD21" s="89"/>
      <c r="KE21" s="89"/>
      <c r="KF21" s="89"/>
      <c r="KG21" s="89"/>
      <c r="KH21" s="89"/>
      <c r="KI21" s="89"/>
      <c r="KZ21" s="89"/>
      <c r="LA21" s="89"/>
      <c r="LB21" s="89"/>
      <c r="LC21" s="89"/>
    </row>
    <row r="22" spans="1:315" ht="12.75">
      <c r="A22" s="89"/>
      <c r="B22" s="202"/>
      <c r="C22" s="202"/>
      <c r="D22" s="202"/>
      <c r="E22" s="202"/>
      <c r="F22" s="202"/>
      <c r="G22" s="202"/>
      <c r="H22" s="89"/>
      <c r="I22" s="112"/>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202"/>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89"/>
      <c r="CN22" s="89"/>
      <c r="CO22" s="89"/>
      <c r="CP22" s="89"/>
      <c r="CQ22" s="89"/>
      <c r="CR22" s="89"/>
      <c r="CS22" s="89"/>
      <c r="CT22" s="89"/>
      <c r="CU22" s="89"/>
      <c r="CV22" s="89"/>
      <c r="CW22" s="89"/>
      <c r="CX22" s="89"/>
      <c r="CY22" s="89"/>
      <c r="CZ22" s="89"/>
      <c r="DA22" s="89"/>
      <c r="DB22" s="89"/>
      <c r="DC22" s="89"/>
      <c r="DD22" s="89"/>
      <c r="DE22" s="89"/>
      <c r="DF22" s="89"/>
      <c r="DG22" s="89"/>
      <c r="DH22" s="89"/>
      <c r="DI22" s="89"/>
      <c r="DJ22" s="89"/>
      <c r="DK22" s="89"/>
      <c r="DL22" s="89"/>
      <c r="DM22" s="89"/>
      <c r="DN22" s="89"/>
      <c r="DO22" s="89"/>
      <c r="DP22" s="89"/>
      <c r="DQ22" s="89"/>
      <c r="DR22" s="89"/>
      <c r="DS22" s="89"/>
      <c r="DT22" s="89"/>
      <c r="DU22" s="89"/>
      <c r="DV22" s="89"/>
      <c r="DW22" s="89"/>
      <c r="DX22" s="89"/>
      <c r="DY22" s="89"/>
      <c r="DZ22" s="89"/>
      <c r="EA22" s="89"/>
      <c r="EB22" s="89"/>
      <c r="EC22" s="89"/>
      <c r="ED22" s="89"/>
      <c r="EE22" s="89"/>
      <c r="EF22" s="89"/>
      <c r="EG22" s="89"/>
      <c r="EH22" s="89"/>
      <c r="EI22" s="89"/>
      <c r="EJ22" s="89"/>
      <c r="EK22" s="89"/>
      <c r="EL22" s="89"/>
      <c r="EM22" s="89"/>
      <c r="EN22" s="89"/>
      <c r="EO22" s="89"/>
      <c r="EP22" s="89"/>
      <c r="EQ22" s="89"/>
      <c r="ER22" s="89"/>
      <c r="ES22" s="89"/>
      <c r="ET22" s="89"/>
      <c r="EU22" s="89"/>
      <c r="EV22" s="89"/>
      <c r="EW22" s="89"/>
      <c r="EX22" s="89"/>
      <c r="EY22" s="89"/>
      <c r="EZ22" s="89"/>
      <c r="FA22" s="89"/>
      <c r="FB22" s="89"/>
      <c r="FC22" s="89"/>
      <c r="FD22" s="89"/>
      <c r="FE22" s="89"/>
      <c r="FF22" s="89"/>
      <c r="FG22" s="89"/>
      <c r="FH22" s="89"/>
      <c r="FI22" s="89"/>
      <c r="FJ22" s="89"/>
      <c r="FK22" s="89"/>
      <c r="FL22" s="89"/>
      <c r="FM22" s="89"/>
      <c r="FN22" s="89"/>
      <c r="FO22" s="89"/>
      <c r="FP22" s="89"/>
      <c r="FQ22" s="89"/>
      <c r="FR22" s="89"/>
      <c r="FS22" s="89"/>
      <c r="FT22" s="89"/>
      <c r="FU22" s="89"/>
      <c r="FV22" s="89"/>
      <c r="FW22" s="89"/>
      <c r="FX22" s="89"/>
      <c r="FY22" s="89"/>
      <c r="FZ22" s="89"/>
      <c r="GA22" s="89"/>
      <c r="GB22" s="200"/>
      <c r="GC22" s="200"/>
      <c r="GD22" s="89"/>
      <c r="GE22" s="89"/>
      <c r="GF22" s="89"/>
      <c r="GG22" s="89"/>
      <c r="GH22" s="89"/>
      <c r="GI22" s="89"/>
      <c r="GJ22" s="89"/>
      <c r="GK22" s="89"/>
      <c r="GL22" s="89"/>
      <c r="GM22" s="89"/>
      <c r="GN22" s="89"/>
      <c r="GO22" s="89"/>
      <c r="GP22" s="89"/>
      <c r="GQ22" s="200"/>
      <c r="GR22" s="200"/>
      <c r="GS22" s="89"/>
      <c r="GT22" s="89"/>
      <c r="GU22" s="89"/>
      <c r="GV22" s="89"/>
      <c r="GW22" s="89"/>
      <c r="GX22" s="89"/>
      <c r="GY22" s="89"/>
      <c r="GZ22" s="89"/>
      <c r="HA22" s="89"/>
      <c r="HB22" s="89"/>
      <c r="HC22" s="89"/>
      <c r="HD22" s="89"/>
      <c r="HI22" s="89"/>
      <c r="HJ22" s="89"/>
      <c r="HK22" s="89"/>
      <c r="HL22" s="89"/>
      <c r="HM22" s="89"/>
      <c r="HN22" s="89"/>
      <c r="HO22" s="89"/>
      <c r="HP22" s="89"/>
      <c r="HQ22" s="89"/>
      <c r="HR22" s="89"/>
      <c r="HS22" s="89"/>
      <c r="HT22" s="89"/>
      <c r="HX22" s="89"/>
      <c r="HY22" s="89"/>
      <c r="HZ22" s="89"/>
      <c r="IA22" s="89"/>
      <c r="IB22" s="89"/>
      <c r="IC22" s="89"/>
      <c r="ID22" s="89"/>
      <c r="IE22" s="89"/>
      <c r="IF22" s="89"/>
      <c r="IG22" s="89"/>
      <c r="IH22" s="89"/>
      <c r="II22" s="89"/>
      <c r="IM22" s="89"/>
      <c r="IN22" s="89"/>
      <c r="IO22" s="89"/>
      <c r="IP22" s="89"/>
      <c r="IQ22" s="89"/>
      <c r="IR22" s="89"/>
      <c r="IS22" s="89"/>
      <c r="IT22" s="89"/>
      <c r="IU22" s="89"/>
      <c r="IV22" s="89"/>
      <c r="IZ22" s="89"/>
      <c r="JA22" s="89"/>
      <c r="JB22" s="89"/>
      <c r="JC22" s="89"/>
      <c r="JD22" s="89"/>
      <c r="JE22" s="89"/>
      <c r="JF22" s="89"/>
      <c r="JG22" s="89"/>
      <c r="JH22" s="89"/>
      <c r="JI22" s="89"/>
      <c r="JM22" s="89"/>
      <c r="JN22" s="89"/>
      <c r="JO22" s="89"/>
      <c r="JP22" s="89"/>
      <c r="JQ22" s="89"/>
      <c r="JR22" s="89"/>
      <c r="JS22" s="89"/>
      <c r="JT22" s="89"/>
      <c r="JU22" s="89"/>
      <c r="JV22" s="89"/>
      <c r="JZ22" s="89"/>
      <c r="KA22" s="89"/>
      <c r="KB22" s="89"/>
      <c r="KC22" s="89"/>
      <c r="KD22" s="89"/>
      <c r="KE22" s="89"/>
      <c r="KF22" s="89"/>
      <c r="KG22" s="89"/>
      <c r="KH22" s="89"/>
      <c r="KI22" s="89"/>
      <c r="KZ22" s="89"/>
      <c r="LA22" s="89"/>
      <c r="LB22" s="89"/>
      <c r="LC22" s="89"/>
    </row>
    <row r="23" spans="1:315" ht="12.75">
      <c r="A23" s="89"/>
      <c r="B23" s="202"/>
      <c r="C23" s="202"/>
      <c r="D23" s="202"/>
      <c r="E23" s="202"/>
      <c r="F23" s="202"/>
      <c r="G23" s="202"/>
      <c r="H23" s="89"/>
      <c r="I23" s="112"/>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202"/>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c r="EW23" s="89"/>
      <c r="EX23" s="89"/>
      <c r="EY23" s="89"/>
      <c r="EZ23" s="89"/>
      <c r="FA23" s="89"/>
      <c r="FB23" s="89"/>
      <c r="FC23" s="89"/>
      <c r="FD23" s="89"/>
      <c r="FE23" s="89"/>
      <c r="FF23" s="89"/>
      <c r="FG23" s="89"/>
      <c r="FH23" s="89"/>
      <c r="FI23" s="89"/>
      <c r="FJ23" s="89"/>
      <c r="FK23" s="89"/>
      <c r="FL23" s="89"/>
      <c r="FM23" s="89"/>
      <c r="FN23" s="89"/>
      <c r="FO23" s="89"/>
      <c r="FP23" s="89"/>
      <c r="FQ23" s="89"/>
      <c r="FR23" s="89"/>
      <c r="FS23" s="89"/>
      <c r="FT23" s="89"/>
      <c r="FU23" s="89"/>
      <c r="FV23" s="89"/>
      <c r="FW23" s="89"/>
      <c r="FX23" s="89"/>
      <c r="FY23" s="89"/>
      <c r="FZ23" s="89"/>
      <c r="GA23" s="89"/>
      <c r="GB23" s="200"/>
      <c r="GC23" s="200"/>
      <c r="GD23" s="89"/>
      <c r="GE23" s="89"/>
      <c r="GF23" s="89"/>
      <c r="GG23" s="89"/>
      <c r="GH23" s="89"/>
      <c r="GI23" s="89"/>
      <c r="GJ23" s="89"/>
      <c r="GK23" s="89"/>
      <c r="GL23" s="89"/>
      <c r="GM23" s="89"/>
      <c r="GN23" s="89"/>
      <c r="GO23" s="89"/>
      <c r="GP23" s="89"/>
      <c r="GQ23" s="200"/>
      <c r="GR23" s="200"/>
      <c r="GS23" s="89"/>
      <c r="GT23" s="89"/>
      <c r="GU23" s="89"/>
      <c r="GV23" s="89"/>
      <c r="GW23" s="89"/>
      <c r="GX23" s="89"/>
      <c r="GY23" s="89"/>
      <c r="GZ23" s="89"/>
      <c r="HA23" s="89"/>
      <c r="HB23" s="89"/>
      <c r="HC23" s="89"/>
      <c r="HD23" s="89"/>
      <c r="HI23" s="89"/>
      <c r="HJ23" s="89"/>
      <c r="HK23" s="89"/>
      <c r="HL23" s="89"/>
      <c r="HM23" s="89"/>
      <c r="HN23" s="89"/>
      <c r="HO23" s="89"/>
      <c r="HP23" s="89"/>
      <c r="HQ23" s="89"/>
      <c r="HR23" s="89"/>
      <c r="HS23" s="89"/>
      <c r="HT23" s="89"/>
      <c r="HX23" s="89"/>
      <c r="HY23" s="89"/>
      <c r="HZ23" s="89"/>
      <c r="IA23" s="89"/>
      <c r="IB23" s="89"/>
      <c r="IC23" s="89"/>
      <c r="ID23" s="89"/>
      <c r="IE23" s="89"/>
      <c r="IF23" s="89"/>
      <c r="IG23" s="89"/>
      <c r="IH23" s="89"/>
      <c r="II23" s="89"/>
      <c r="IM23" s="89"/>
      <c r="IN23" s="89"/>
      <c r="IO23" s="89"/>
      <c r="IP23" s="89"/>
      <c r="IQ23" s="89"/>
      <c r="IR23" s="89"/>
      <c r="IS23" s="89"/>
      <c r="IT23" s="89"/>
      <c r="IU23" s="89"/>
      <c r="IV23" s="89"/>
      <c r="IZ23" s="89"/>
      <c r="JA23" s="89"/>
      <c r="JB23" s="89"/>
      <c r="JC23" s="89"/>
      <c r="JD23" s="89"/>
      <c r="JE23" s="89"/>
      <c r="JF23" s="89"/>
      <c r="JG23" s="89"/>
      <c r="JH23" s="89"/>
      <c r="JI23" s="89"/>
      <c r="JM23" s="89"/>
      <c r="JN23" s="89"/>
      <c r="JO23" s="89"/>
      <c r="JP23" s="89"/>
      <c r="JQ23" s="89"/>
      <c r="JR23" s="89"/>
      <c r="JS23" s="89"/>
      <c r="JT23" s="89"/>
      <c r="JU23" s="89"/>
      <c r="JV23" s="89"/>
      <c r="JZ23" s="89"/>
      <c r="KA23" s="89"/>
      <c r="KB23" s="89"/>
      <c r="KC23" s="89"/>
      <c r="KD23" s="89"/>
      <c r="KE23" s="89"/>
      <c r="KF23" s="89"/>
      <c r="KG23" s="89"/>
      <c r="KH23" s="89"/>
      <c r="KI23" s="89"/>
      <c r="KZ23" s="89"/>
      <c r="LA23" s="89"/>
      <c r="LB23" s="89"/>
      <c r="LC23" s="89"/>
    </row>
    <row r="24" spans="1:315" ht="12.75">
      <c r="A24" s="89"/>
      <c r="B24" s="202"/>
      <c r="C24" s="202"/>
      <c r="D24" s="202"/>
      <c r="E24" s="202"/>
      <c r="F24" s="202"/>
      <c r="G24" s="202"/>
      <c r="H24" s="89"/>
      <c r="I24" s="112"/>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202"/>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89"/>
      <c r="CE24" s="89"/>
      <c r="CF24" s="89"/>
      <c r="CG24" s="89"/>
      <c r="CH24" s="89"/>
      <c r="CI24" s="89"/>
      <c r="CJ24" s="89"/>
      <c r="CK24" s="89"/>
      <c r="CL24" s="89"/>
      <c r="CM24" s="89"/>
      <c r="CN24" s="89"/>
      <c r="CO24" s="89"/>
      <c r="CP24" s="89"/>
      <c r="CQ24" s="89"/>
      <c r="CR24" s="89"/>
      <c r="CS24" s="89"/>
      <c r="CT24" s="89"/>
      <c r="CU24" s="89"/>
      <c r="CV24" s="89"/>
      <c r="CW24" s="89"/>
      <c r="CX24" s="89"/>
      <c r="CY24" s="89"/>
      <c r="CZ24" s="89"/>
      <c r="DA24" s="89"/>
      <c r="DB24" s="89"/>
      <c r="DC24" s="89"/>
      <c r="DD24" s="89"/>
      <c r="DE24" s="89"/>
      <c r="DF24" s="89"/>
      <c r="DG24" s="89"/>
      <c r="DH24" s="89"/>
      <c r="DI24" s="89"/>
      <c r="DJ24" s="89"/>
      <c r="DK24" s="89"/>
      <c r="DL24" s="89"/>
      <c r="DM24" s="89"/>
      <c r="DN24" s="89"/>
      <c r="DO24" s="89"/>
      <c r="DP24" s="89"/>
      <c r="DQ24" s="89"/>
      <c r="DR24" s="89"/>
      <c r="DS24" s="89"/>
      <c r="DT24" s="89"/>
      <c r="DU24" s="89"/>
      <c r="DV24" s="89"/>
      <c r="DW24" s="89"/>
      <c r="DX24" s="89"/>
      <c r="DY24" s="89"/>
      <c r="DZ24" s="89"/>
      <c r="EA24" s="89"/>
      <c r="EB24" s="89"/>
      <c r="EC24" s="89"/>
      <c r="ED24" s="89"/>
      <c r="EE24" s="89"/>
      <c r="EF24" s="89"/>
      <c r="EG24" s="89"/>
      <c r="EH24" s="89"/>
      <c r="EI24" s="89"/>
      <c r="EJ24" s="89"/>
      <c r="EK24" s="89"/>
      <c r="EL24" s="89"/>
      <c r="EM24" s="89"/>
      <c r="EN24" s="89"/>
      <c r="EO24" s="89"/>
      <c r="EP24" s="89"/>
      <c r="EQ24" s="89"/>
      <c r="ER24" s="89"/>
      <c r="ES24" s="89"/>
      <c r="ET24" s="89"/>
      <c r="EU24" s="89"/>
      <c r="EV24" s="89"/>
      <c r="EW24" s="89"/>
      <c r="EX24" s="89"/>
      <c r="EY24" s="89"/>
      <c r="EZ24" s="89"/>
      <c r="FA24" s="89"/>
      <c r="FB24" s="89"/>
      <c r="FC24" s="89"/>
      <c r="FD24" s="89"/>
      <c r="FE24" s="89"/>
      <c r="FF24" s="89"/>
      <c r="FG24" s="89"/>
      <c r="FH24" s="89"/>
      <c r="FI24" s="89"/>
      <c r="FJ24" s="89"/>
      <c r="FK24" s="89"/>
      <c r="FL24" s="89"/>
      <c r="FM24" s="89"/>
      <c r="FN24" s="89"/>
      <c r="FO24" s="89"/>
      <c r="FP24" s="89"/>
      <c r="FQ24" s="89"/>
      <c r="FR24" s="89"/>
      <c r="FS24" s="89"/>
      <c r="FT24" s="89"/>
      <c r="FU24" s="89"/>
      <c r="FV24" s="89"/>
      <c r="FW24" s="89"/>
      <c r="FX24" s="89"/>
      <c r="FY24" s="89"/>
      <c r="FZ24" s="89"/>
      <c r="GA24" s="89"/>
      <c r="GB24" s="200"/>
      <c r="GC24" s="200"/>
      <c r="GD24" s="89"/>
      <c r="GE24" s="89"/>
      <c r="GF24" s="89"/>
      <c r="GG24" s="89"/>
      <c r="GH24" s="89"/>
      <c r="GI24" s="89"/>
      <c r="GJ24" s="89"/>
      <c r="GK24" s="89"/>
      <c r="GL24" s="89"/>
      <c r="GM24" s="89"/>
      <c r="GN24" s="89"/>
      <c r="GO24" s="89"/>
      <c r="GP24" s="89"/>
      <c r="GQ24" s="200"/>
      <c r="GR24" s="200"/>
      <c r="GS24" s="89"/>
      <c r="GT24" s="89"/>
      <c r="GU24" s="89"/>
      <c r="GV24" s="89"/>
      <c r="GW24" s="89"/>
      <c r="GX24" s="89"/>
      <c r="GY24" s="89"/>
      <c r="GZ24" s="89"/>
      <c r="HA24" s="89"/>
      <c r="HB24" s="89"/>
      <c r="HC24" s="89"/>
      <c r="HD24" s="89"/>
      <c r="HI24" s="89"/>
      <c r="HJ24" s="89"/>
      <c r="HK24" s="89"/>
      <c r="HL24" s="89"/>
      <c r="HM24" s="89"/>
      <c r="HN24" s="89"/>
      <c r="HO24" s="89"/>
      <c r="HP24" s="89"/>
      <c r="HQ24" s="89"/>
      <c r="HR24" s="89"/>
      <c r="HS24" s="89"/>
      <c r="HT24" s="89"/>
      <c r="HX24" s="89"/>
      <c r="HY24" s="89"/>
      <c r="HZ24" s="89"/>
      <c r="IA24" s="89"/>
      <c r="IB24" s="89"/>
      <c r="IC24" s="89"/>
      <c r="ID24" s="89"/>
      <c r="IE24" s="89"/>
      <c r="IF24" s="89"/>
      <c r="IG24" s="89"/>
      <c r="IH24" s="89"/>
      <c r="II24" s="89"/>
      <c r="IM24" s="89"/>
      <c r="IN24" s="89"/>
      <c r="IO24" s="89"/>
      <c r="IP24" s="89"/>
      <c r="IQ24" s="89"/>
      <c r="IR24" s="89"/>
      <c r="IS24" s="89"/>
      <c r="IT24" s="89"/>
      <c r="IU24" s="89"/>
      <c r="IV24" s="89"/>
      <c r="IZ24" s="89"/>
      <c r="JA24" s="89"/>
      <c r="JB24" s="89"/>
      <c r="JC24" s="89"/>
      <c r="JD24" s="89"/>
      <c r="JE24" s="89"/>
      <c r="JF24" s="89"/>
      <c r="JG24" s="89"/>
      <c r="JH24" s="89"/>
      <c r="JI24" s="89"/>
      <c r="JM24" s="89"/>
      <c r="JN24" s="89"/>
      <c r="JO24" s="89"/>
      <c r="JP24" s="89"/>
      <c r="JQ24" s="89"/>
      <c r="JR24" s="89"/>
      <c r="JS24" s="89"/>
      <c r="JT24" s="89"/>
      <c r="JU24" s="89"/>
      <c r="JV24" s="89"/>
      <c r="JZ24" s="89"/>
      <c r="KA24" s="89"/>
      <c r="KB24" s="89"/>
      <c r="KC24" s="89"/>
      <c r="KD24" s="89"/>
      <c r="KE24" s="89"/>
      <c r="KF24" s="89"/>
      <c r="KG24" s="89"/>
      <c r="KH24" s="89"/>
      <c r="KI24" s="89"/>
      <c r="KZ24" s="89"/>
      <c r="LA24" s="89"/>
      <c r="LB24" s="89"/>
      <c r="LC24" s="89"/>
    </row>
    <row r="25" spans="1:315" ht="12.75">
      <c r="A25" s="89"/>
      <c r="B25" s="202"/>
      <c r="C25" s="202"/>
      <c r="D25" s="202"/>
      <c r="E25" s="202"/>
      <c r="F25" s="202"/>
      <c r="G25" s="202"/>
      <c r="H25" s="89"/>
      <c r="I25" s="112"/>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202"/>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9"/>
      <c r="CM25" s="89"/>
      <c r="CN25" s="89"/>
      <c r="CO25" s="89"/>
      <c r="CP25" s="89"/>
      <c r="CQ25" s="89"/>
      <c r="CR25" s="89"/>
      <c r="CS25" s="89"/>
      <c r="CT25" s="89"/>
      <c r="CU25" s="89"/>
      <c r="CV25" s="89"/>
      <c r="CW25" s="89"/>
      <c r="CX25" s="89"/>
      <c r="CY25" s="89"/>
      <c r="CZ25" s="89"/>
      <c r="DA25" s="89"/>
      <c r="DB25" s="89"/>
      <c r="DC25" s="89"/>
      <c r="DD25" s="89"/>
      <c r="DE25" s="89"/>
      <c r="DF25" s="89"/>
      <c r="DG25" s="89"/>
      <c r="DH25" s="89"/>
      <c r="DI25" s="89"/>
      <c r="DJ25" s="89"/>
      <c r="DK25" s="89"/>
      <c r="DL25" s="89"/>
      <c r="DM25" s="89"/>
      <c r="DN25" s="89"/>
      <c r="DO25" s="89"/>
      <c r="DP25" s="89"/>
      <c r="DQ25" s="89"/>
      <c r="DR25" s="89"/>
      <c r="DS25" s="89"/>
      <c r="DT25" s="89"/>
      <c r="DU25" s="89"/>
      <c r="DV25" s="89"/>
      <c r="DW25" s="89"/>
      <c r="DX25" s="89"/>
      <c r="DY25" s="89"/>
      <c r="DZ25" s="89"/>
      <c r="EA25" s="89"/>
      <c r="EB25" s="89"/>
      <c r="EC25" s="89"/>
      <c r="ED25" s="89"/>
      <c r="EE25" s="89"/>
      <c r="EF25" s="89"/>
      <c r="EG25" s="89"/>
      <c r="EH25" s="89"/>
      <c r="EI25" s="89"/>
      <c r="EJ25" s="89"/>
      <c r="EK25" s="89"/>
      <c r="EL25" s="89"/>
      <c r="EM25" s="89"/>
      <c r="EN25" s="89"/>
      <c r="EO25" s="89"/>
      <c r="EP25" s="89"/>
      <c r="EQ25" s="89"/>
      <c r="ER25" s="89"/>
      <c r="ES25" s="89"/>
      <c r="ET25" s="89"/>
      <c r="EU25" s="89"/>
      <c r="EV25" s="89"/>
      <c r="EW25" s="89"/>
      <c r="EX25" s="89"/>
      <c r="EY25" s="89"/>
      <c r="EZ25" s="89"/>
      <c r="FA25" s="89"/>
      <c r="FB25" s="89"/>
      <c r="FC25" s="89"/>
      <c r="FD25" s="89"/>
      <c r="FE25" s="89"/>
      <c r="FF25" s="89"/>
      <c r="FG25" s="89"/>
      <c r="FH25" s="89"/>
      <c r="FI25" s="89"/>
      <c r="FJ25" s="89"/>
      <c r="FK25" s="89"/>
      <c r="FL25" s="89"/>
      <c r="FM25" s="89"/>
      <c r="FN25" s="89"/>
      <c r="FO25" s="89"/>
      <c r="FP25" s="89"/>
      <c r="FQ25" s="89"/>
      <c r="FR25" s="89"/>
      <c r="FS25" s="89"/>
      <c r="FT25" s="89"/>
      <c r="FU25" s="89"/>
      <c r="FV25" s="89"/>
      <c r="FW25" s="89"/>
      <c r="FX25" s="89"/>
      <c r="FY25" s="89"/>
      <c r="FZ25" s="89"/>
      <c r="GA25" s="89"/>
      <c r="GB25" s="200"/>
      <c r="GC25" s="200"/>
      <c r="GD25" s="89"/>
      <c r="GE25" s="89"/>
      <c r="GF25" s="89"/>
      <c r="GG25" s="89"/>
      <c r="GH25" s="89"/>
      <c r="GI25" s="89"/>
      <c r="GJ25" s="89"/>
      <c r="GK25" s="89"/>
      <c r="GL25" s="89"/>
      <c r="GM25" s="89"/>
      <c r="GN25" s="89"/>
      <c r="GO25" s="89"/>
      <c r="GP25" s="89"/>
      <c r="GQ25" s="200"/>
      <c r="GR25" s="200"/>
      <c r="GS25" s="89"/>
      <c r="GT25" s="89"/>
      <c r="GU25" s="89"/>
      <c r="GV25" s="89"/>
      <c r="GW25" s="89"/>
      <c r="GX25" s="89"/>
      <c r="GY25" s="89"/>
      <c r="GZ25" s="89"/>
      <c r="HA25" s="89"/>
      <c r="HB25" s="89"/>
      <c r="HC25" s="89"/>
      <c r="HD25" s="89"/>
      <c r="HI25" s="89"/>
      <c r="HJ25" s="89"/>
      <c r="HK25" s="89"/>
      <c r="HL25" s="89"/>
      <c r="HM25" s="89"/>
      <c r="HN25" s="89"/>
      <c r="HO25" s="89"/>
      <c r="HP25" s="89"/>
      <c r="HQ25" s="89"/>
      <c r="HR25" s="89"/>
      <c r="HS25" s="89"/>
      <c r="HT25" s="89"/>
      <c r="HX25" s="89"/>
      <c r="HY25" s="89"/>
      <c r="HZ25" s="89"/>
      <c r="IA25" s="89"/>
      <c r="IB25" s="89"/>
      <c r="IC25" s="89"/>
      <c r="ID25" s="89"/>
      <c r="IE25" s="89"/>
      <c r="IF25" s="89"/>
      <c r="IG25" s="89"/>
      <c r="IH25" s="89"/>
      <c r="II25" s="89"/>
      <c r="IM25" s="89"/>
      <c r="IN25" s="89"/>
      <c r="IO25" s="89"/>
      <c r="IP25" s="89"/>
      <c r="IQ25" s="89"/>
      <c r="IR25" s="89"/>
      <c r="IS25" s="89"/>
      <c r="IT25" s="89"/>
      <c r="IU25" s="89"/>
      <c r="IV25" s="89"/>
      <c r="IZ25" s="89"/>
      <c r="JA25" s="89"/>
      <c r="JB25" s="89"/>
      <c r="JC25" s="89"/>
      <c r="JD25" s="89"/>
      <c r="JE25" s="89"/>
      <c r="JF25" s="89"/>
      <c r="JG25" s="89"/>
      <c r="JH25" s="89"/>
      <c r="JI25" s="89"/>
      <c r="JM25" s="89"/>
      <c r="JN25" s="89"/>
      <c r="JO25" s="89"/>
      <c r="JP25" s="89"/>
      <c r="JQ25" s="89"/>
      <c r="JR25" s="89"/>
      <c r="JS25" s="89"/>
      <c r="JT25" s="89"/>
      <c r="JU25" s="89"/>
      <c r="JV25" s="89"/>
      <c r="JZ25" s="89"/>
      <c r="KA25" s="89"/>
      <c r="KB25" s="89"/>
      <c r="KC25" s="89"/>
      <c r="KD25" s="89"/>
      <c r="KE25" s="89"/>
      <c r="KF25" s="89"/>
      <c r="KG25" s="89"/>
      <c r="KH25" s="89"/>
      <c r="KI25" s="89"/>
      <c r="KZ25" s="89"/>
      <c r="LA25" s="89"/>
      <c r="LB25" s="89"/>
      <c r="LC25" s="89"/>
    </row>
    <row r="26" spans="1:315" ht="12.75">
      <c r="A26" s="89"/>
      <c r="B26" s="202"/>
      <c r="C26" s="202"/>
      <c r="D26" s="202"/>
      <c r="E26" s="202"/>
      <c r="F26" s="202"/>
      <c r="G26" s="202"/>
      <c r="H26" s="89"/>
      <c r="I26" s="112"/>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c r="AL26" s="89"/>
      <c r="AM26" s="89"/>
      <c r="AN26" s="89"/>
      <c r="AO26" s="89"/>
      <c r="AP26" s="202"/>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c r="CB26" s="89"/>
      <c r="CC26" s="89"/>
      <c r="CD26" s="89"/>
      <c r="CE26" s="89"/>
      <c r="CF26" s="89"/>
      <c r="CG26" s="89"/>
      <c r="CH26" s="89"/>
      <c r="CI26" s="89"/>
      <c r="CJ26" s="89"/>
      <c r="CK26" s="89"/>
      <c r="CL26" s="89"/>
      <c r="CM26" s="89"/>
      <c r="CN26" s="89"/>
      <c r="CO26" s="89"/>
      <c r="CP26" s="89"/>
      <c r="CQ26" s="89"/>
      <c r="CR26" s="89"/>
      <c r="CS26" s="89"/>
      <c r="CT26" s="89"/>
      <c r="CU26" s="89"/>
      <c r="CV26" s="89"/>
      <c r="CW26" s="89"/>
      <c r="CX26" s="89"/>
      <c r="CY26" s="89"/>
      <c r="CZ26" s="89"/>
      <c r="DA26" s="89"/>
      <c r="DB26" s="89"/>
      <c r="DC26" s="89"/>
      <c r="DD26" s="89"/>
      <c r="DE26" s="89"/>
      <c r="DF26" s="89"/>
      <c r="DG26" s="89"/>
      <c r="DH26" s="89"/>
      <c r="DI26" s="89"/>
      <c r="DJ26" s="89"/>
      <c r="DK26" s="89"/>
      <c r="DL26" s="89"/>
      <c r="DM26" s="89"/>
      <c r="DN26" s="89"/>
      <c r="DO26" s="89"/>
      <c r="DP26" s="89"/>
      <c r="DQ26" s="89"/>
      <c r="DR26" s="89"/>
      <c r="DS26" s="89"/>
      <c r="DT26" s="89"/>
      <c r="DU26" s="89"/>
      <c r="DV26" s="89"/>
      <c r="DW26" s="89"/>
      <c r="DX26" s="89"/>
      <c r="DY26" s="89"/>
      <c r="DZ26" s="89"/>
      <c r="EA26" s="89"/>
      <c r="EB26" s="89"/>
      <c r="EC26" s="89"/>
      <c r="ED26" s="89"/>
      <c r="EE26" s="89"/>
      <c r="EF26" s="89"/>
      <c r="EG26" s="89"/>
      <c r="EH26" s="89"/>
      <c r="EI26" s="89"/>
      <c r="EJ26" s="89"/>
      <c r="EK26" s="89"/>
      <c r="EL26" s="89"/>
      <c r="EM26" s="89"/>
      <c r="EN26" s="89"/>
      <c r="EO26" s="89"/>
      <c r="EP26" s="89"/>
      <c r="EQ26" s="89"/>
      <c r="ER26" s="89"/>
      <c r="ES26" s="89"/>
      <c r="ET26" s="89"/>
      <c r="EU26" s="89"/>
      <c r="EV26" s="89"/>
      <c r="EW26" s="89"/>
      <c r="EX26" s="89"/>
      <c r="EY26" s="89"/>
      <c r="EZ26" s="89"/>
      <c r="FA26" s="89"/>
      <c r="FB26" s="89"/>
      <c r="FC26" s="89"/>
      <c r="FD26" s="89"/>
      <c r="FE26" s="89"/>
      <c r="FF26" s="89"/>
      <c r="FG26" s="89"/>
      <c r="FH26" s="89"/>
      <c r="FI26" s="89"/>
      <c r="FJ26" s="89"/>
      <c r="FK26" s="89"/>
      <c r="FL26" s="89"/>
      <c r="FM26" s="89"/>
      <c r="FN26" s="89"/>
      <c r="FO26" s="89"/>
      <c r="FP26" s="89"/>
      <c r="FQ26" s="89"/>
      <c r="FR26" s="89"/>
      <c r="FS26" s="89"/>
      <c r="FT26" s="89"/>
      <c r="FU26" s="89"/>
      <c r="FV26" s="89"/>
      <c r="FW26" s="89"/>
      <c r="FX26" s="89"/>
      <c r="FY26" s="89"/>
      <c r="FZ26" s="89"/>
      <c r="GA26" s="89"/>
      <c r="GB26" s="200"/>
      <c r="GC26" s="200"/>
      <c r="GD26" s="89"/>
      <c r="GE26" s="89"/>
      <c r="GF26" s="89"/>
      <c r="GG26" s="89"/>
      <c r="GH26" s="89"/>
      <c r="GI26" s="89"/>
      <c r="GJ26" s="89"/>
      <c r="GK26" s="89"/>
      <c r="GL26" s="89"/>
      <c r="GM26" s="89"/>
      <c r="GN26" s="89"/>
      <c r="GO26" s="89"/>
      <c r="GP26" s="89"/>
      <c r="GQ26" s="200"/>
      <c r="GR26" s="200"/>
      <c r="GS26" s="89"/>
      <c r="GT26" s="89"/>
      <c r="GU26" s="89"/>
      <c r="GV26" s="89"/>
      <c r="GW26" s="89"/>
      <c r="GX26" s="89"/>
      <c r="GY26" s="89"/>
      <c r="GZ26" s="89"/>
      <c r="HA26" s="89"/>
      <c r="HB26" s="89"/>
      <c r="HC26" s="89"/>
      <c r="HD26" s="89"/>
      <c r="HI26" s="89"/>
      <c r="HJ26" s="89"/>
      <c r="HK26" s="89"/>
      <c r="HL26" s="89"/>
      <c r="HM26" s="89"/>
      <c r="HN26" s="89"/>
      <c r="HO26" s="89"/>
      <c r="HP26" s="89"/>
      <c r="HQ26" s="89"/>
      <c r="HR26" s="89"/>
      <c r="HS26" s="89"/>
      <c r="HT26" s="89"/>
      <c r="HX26" s="89"/>
      <c r="HY26" s="89"/>
      <c r="HZ26" s="89"/>
      <c r="IA26" s="89"/>
      <c r="IB26" s="89"/>
      <c r="IC26" s="89"/>
      <c r="ID26" s="89"/>
      <c r="IE26" s="89"/>
      <c r="IF26" s="89"/>
      <c r="IG26" s="89"/>
      <c r="IH26" s="89"/>
      <c r="II26" s="89"/>
      <c r="IM26" s="89"/>
      <c r="IN26" s="89"/>
      <c r="IO26" s="89"/>
      <c r="IP26" s="89"/>
      <c r="IQ26" s="89"/>
      <c r="IR26" s="89"/>
      <c r="IS26" s="89"/>
      <c r="IT26" s="89"/>
      <c r="IU26" s="89"/>
      <c r="IV26" s="89"/>
      <c r="IZ26" s="89"/>
      <c r="JA26" s="89"/>
      <c r="JB26" s="89"/>
      <c r="JC26" s="89"/>
      <c r="JD26" s="89"/>
      <c r="JE26" s="89"/>
      <c r="JF26" s="89"/>
      <c r="JG26" s="89"/>
      <c r="JH26" s="89"/>
      <c r="JI26" s="89"/>
      <c r="JM26" s="89"/>
      <c r="JN26" s="89"/>
      <c r="JO26" s="89"/>
      <c r="JP26" s="89"/>
      <c r="JQ26" s="89"/>
      <c r="JR26" s="89"/>
      <c r="JS26" s="89"/>
      <c r="JT26" s="89"/>
      <c r="JU26" s="89"/>
      <c r="JV26" s="89"/>
      <c r="JZ26" s="89"/>
      <c r="KA26" s="89"/>
      <c r="KB26" s="89"/>
      <c r="KC26" s="89"/>
      <c r="KD26" s="89"/>
      <c r="KE26" s="89"/>
      <c r="KF26" s="89"/>
      <c r="KG26" s="89"/>
      <c r="KH26" s="89"/>
      <c r="KI26" s="89"/>
      <c r="KZ26" s="89"/>
      <c r="LA26" s="89"/>
      <c r="LB26" s="89"/>
      <c r="LC26" s="89"/>
    </row>
    <row r="27" spans="1:315" ht="12.75">
      <c r="A27" s="89"/>
      <c r="B27" s="202"/>
      <c r="C27" s="202"/>
      <c r="D27" s="202"/>
      <c r="E27" s="202"/>
      <c r="F27" s="202"/>
      <c r="G27" s="202"/>
      <c r="H27" s="89"/>
      <c r="I27" s="112"/>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c r="AL27" s="89"/>
      <c r="AM27" s="89"/>
      <c r="AN27" s="89"/>
      <c r="AO27" s="89"/>
      <c r="AP27" s="202"/>
      <c r="AQ27" s="89"/>
      <c r="AR27" s="89"/>
      <c r="AS27" s="89"/>
      <c r="AT27" s="89"/>
      <c r="AU27" s="89"/>
      <c r="AV27" s="89"/>
      <c r="AW27" s="89"/>
      <c r="AX27" s="89"/>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c r="BY27" s="89"/>
      <c r="BZ27" s="89"/>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89"/>
      <c r="EW27" s="89"/>
      <c r="EX27" s="89"/>
      <c r="EY27" s="89"/>
      <c r="EZ27" s="89"/>
      <c r="FA27" s="89"/>
      <c r="FB27" s="89"/>
      <c r="FC27" s="89"/>
      <c r="FD27" s="89"/>
      <c r="FE27" s="89"/>
      <c r="FF27" s="89"/>
      <c r="FG27" s="89"/>
      <c r="FH27" s="89"/>
      <c r="FI27" s="89"/>
      <c r="FJ27" s="89"/>
      <c r="FK27" s="89"/>
      <c r="FL27" s="89"/>
      <c r="FM27" s="89"/>
      <c r="FN27" s="89"/>
      <c r="FO27" s="89"/>
      <c r="FP27" s="89"/>
      <c r="FQ27" s="89"/>
      <c r="FR27" s="89"/>
      <c r="FS27" s="89"/>
      <c r="FT27" s="89"/>
      <c r="FU27" s="89"/>
      <c r="FV27" s="89"/>
      <c r="FW27" s="89"/>
      <c r="FX27" s="89"/>
      <c r="FY27" s="89"/>
      <c r="FZ27" s="89"/>
      <c r="GA27" s="89"/>
      <c r="GB27" s="200"/>
      <c r="GC27" s="200"/>
      <c r="GD27" s="89"/>
      <c r="GE27" s="89"/>
      <c r="GF27" s="89"/>
      <c r="GG27" s="89"/>
      <c r="GH27" s="89"/>
      <c r="GI27" s="89"/>
      <c r="GJ27" s="89"/>
      <c r="GK27" s="89"/>
      <c r="GL27" s="89"/>
      <c r="GM27" s="89"/>
      <c r="GN27" s="89"/>
      <c r="GO27" s="89"/>
      <c r="GP27" s="89"/>
      <c r="GQ27" s="200"/>
      <c r="GR27" s="200"/>
      <c r="GS27" s="89"/>
      <c r="GT27" s="89"/>
      <c r="GU27" s="89"/>
      <c r="GV27" s="89"/>
      <c r="GW27" s="89"/>
      <c r="GX27" s="89"/>
      <c r="GY27" s="89"/>
      <c r="GZ27" s="89"/>
      <c r="HA27" s="89"/>
      <c r="HB27" s="89"/>
      <c r="HC27" s="89"/>
      <c r="HD27" s="89"/>
      <c r="HI27" s="89"/>
      <c r="HJ27" s="89"/>
      <c r="HK27" s="89"/>
      <c r="HL27" s="89"/>
      <c r="HM27" s="89"/>
      <c r="HN27" s="89"/>
      <c r="HO27" s="89"/>
      <c r="HP27" s="89"/>
      <c r="HQ27" s="89"/>
      <c r="HR27" s="89"/>
      <c r="HS27" s="89"/>
      <c r="HT27" s="89"/>
      <c r="HX27" s="89"/>
      <c r="HY27" s="89"/>
      <c r="HZ27" s="89"/>
      <c r="IA27" s="89"/>
      <c r="IB27" s="89"/>
      <c r="IC27" s="89"/>
      <c r="ID27" s="89"/>
      <c r="IE27" s="89"/>
      <c r="IF27" s="89"/>
      <c r="IG27" s="89"/>
      <c r="IH27" s="89"/>
      <c r="II27" s="89"/>
      <c r="IM27" s="89"/>
      <c r="IN27" s="89"/>
      <c r="IO27" s="89"/>
      <c r="IP27" s="89"/>
      <c r="IQ27" s="89"/>
      <c r="IR27" s="89"/>
      <c r="IS27" s="89"/>
      <c r="IT27" s="89"/>
      <c r="IU27" s="89"/>
      <c r="IV27" s="89"/>
      <c r="IZ27" s="89"/>
      <c r="JA27" s="89"/>
      <c r="JB27" s="89"/>
      <c r="JC27" s="89"/>
      <c r="JD27" s="89"/>
      <c r="JE27" s="89"/>
      <c r="JF27" s="89"/>
      <c r="JG27" s="89"/>
      <c r="JH27" s="89"/>
      <c r="JI27" s="89"/>
      <c r="JM27" s="89"/>
      <c r="JN27" s="89"/>
      <c r="JO27" s="89"/>
      <c r="JP27" s="89"/>
      <c r="JQ27" s="89"/>
      <c r="JR27" s="89"/>
      <c r="JS27" s="89"/>
      <c r="JT27" s="89"/>
      <c r="JU27" s="89"/>
      <c r="JV27" s="89"/>
      <c r="JZ27" s="89"/>
      <c r="KA27" s="89"/>
      <c r="KB27" s="89"/>
      <c r="KC27" s="89"/>
      <c r="KD27" s="89"/>
      <c r="KE27" s="89"/>
      <c r="KF27" s="89"/>
      <c r="KG27" s="89"/>
      <c r="KH27" s="89"/>
      <c r="KI27" s="89"/>
      <c r="KZ27" s="89"/>
      <c r="LA27" s="89"/>
      <c r="LB27" s="89"/>
      <c r="LC27" s="89"/>
    </row>
    <row r="28" spans="1:315" ht="12.75">
      <c r="A28" s="89"/>
      <c r="B28" s="202"/>
      <c r="C28" s="202"/>
      <c r="D28" s="202"/>
      <c r="E28" s="202"/>
      <c r="F28" s="202"/>
      <c r="G28" s="202"/>
      <c r="H28" s="89"/>
      <c r="I28" s="112"/>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202"/>
      <c r="AQ28" s="89"/>
      <c r="AR28" s="89"/>
      <c r="AS28" s="89"/>
      <c r="AT28" s="89"/>
      <c r="AU28" s="89"/>
      <c r="AV28" s="89"/>
      <c r="AW28" s="89"/>
      <c r="AX28" s="89"/>
      <c r="AY28" s="89"/>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c r="BY28" s="89"/>
      <c r="BZ28" s="89"/>
      <c r="CA28" s="89"/>
      <c r="CB28" s="89"/>
      <c r="CC28" s="89"/>
      <c r="CD28" s="89"/>
      <c r="CE28" s="89"/>
      <c r="CF28" s="89"/>
      <c r="CG28" s="89"/>
      <c r="CH28" s="89"/>
      <c r="CI28" s="89"/>
      <c r="CJ28" s="89"/>
      <c r="CK28" s="89"/>
      <c r="CL28" s="89"/>
      <c r="CM28" s="89"/>
      <c r="CN28" s="89"/>
      <c r="CO28" s="89"/>
      <c r="CP28" s="89"/>
      <c r="CQ28" s="89"/>
      <c r="CR28" s="89"/>
      <c r="CS28" s="89"/>
      <c r="CT28" s="89"/>
      <c r="CU28" s="89"/>
      <c r="CV28" s="89"/>
      <c r="CW28" s="89"/>
      <c r="CX28" s="89"/>
      <c r="CY28" s="89"/>
      <c r="CZ28" s="89"/>
      <c r="DA28" s="89"/>
      <c r="DB28" s="89"/>
      <c r="DC28" s="89"/>
      <c r="DD28" s="89"/>
      <c r="DE28" s="89"/>
      <c r="DF28" s="89"/>
      <c r="DG28" s="89"/>
      <c r="DH28" s="89"/>
      <c r="DI28" s="89"/>
      <c r="DJ28" s="89"/>
      <c r="DK28" s="89"/>
      <c r="DL28" s="89"/>
      <c r="DM28" s="89"/>
      <c r="DN28" s="89"/>
      <c r="DO28" s="89"/>
      <c r="DP28" s="89"/>
      <c r="DQ28" s="89"/>
      <c r="DR28" s="89"/>
      <c r="DS28" s="89"/>
      <c r="DT28" s="89"/>
      <c r="DU28" s="89"/>
      <c r="DV28" s="89"/>
      <c r="DW28" s="89"/>
      <c r="DX28" s="89"/>
      <c r="DY28" s="89"/>
      <c r="DZ28" s="89"/>
      <c r="EA28" s="89"/>
      <c r="EB28" s="89"/>
      <c r="EC28" s="89"/>
      <c r="ED28" s="89"/>
      <c r="EE28" s="89"/>
      <c r="EF28" s="89"/>
      <c r="EG28" s="89"/>
      <c r="EH28" s="89"/>
      <c r="EI28" s="89"/>
      <c r="EJ28" s="89"/>
      <c r="EK28" s="89"/>
      <c r="EL28" s="89"/>
      <c r="EM28" s="89"/>
      <c r="EN28" s="89"/>
      <c r="EO28" s="89"/>
      <c r="EP28" s="89"/>
      <c r="EQ28" s="89"/>
      <c r="ER28" s="89"/>
      <c r="ES28" s="89"/>
      <c r="ET28" s="89"/>
      <c r="EU28" s="89"/>
      <c r="EV28" s="89"/>
      <c r="EW28" s="89"/>
      <c r="EX28" s="89"/>
      <c r="EY28" s="89"/>
      <c r="EZ28" s="89"/>
      <c r="FA28" s="89"/>
      <c r="FB28" s="89"/>
      <c r="FC28" s="89"/>
      <c r="FD28" s="89"/>
      <c r="FE28" s="89"/>
      <c r="FF28" s="89"/>
      <c r="FG28" s="89"/>
      <c r="FH28" s="89"/>
      <c r="FI28" s="89"/>
      <c r="FJ28" s="89"/>
      <c r="FK28" s="89"/>
      <c r="FL28" s="89"/>
      <c r="FM28" s="89"/>
      <c r="FN28" s="89"/>
      <c r="FO28" s="89"/>
      <c r="FP28" s="89"/>
      <c r="FQ28" s="89"/>
      <c r="FR28" s="89"/>
      <c r="FS28" s="89"/>
      <c r="FT28" s="89"/>
      <c r="FU28" s="89"/>
      <c r="FV28" s="89"/>
      <c r="FW28" s="89"/>
      <c r="FX28" s="89"/>
      <c r="FY28" s="89"/>
      <c r="FZ28" s="89"/>
      <c r="GA28" s="89"/>
      <c r="GB28" s="200"/>
      <c r="GC28" s="200"/>
      <c r="GD28" s="89"/>
      <c r="GE28" s="89"/>
      <c r="GF28" s="89"/>
      <c r="GG28" s="89"/>
      <c r="GH28" s="89"/>
      <c r="GI28" s="89"/>
      <c r="GJ28" s="89"/>
      <c r="GK28" s="89"/>
      <c r="GL28" s="89"/>
      <c r="GM28" s="89"/>
      <c r="GN28" s="89"/>
      <c r="GO28" s="89"/>
      <c r="GP28" s="89"/>
      <c r="GQ28" s="200"/>
      <c r="GR28" s="200"/>
      <c r="GS28" s="89"/>
      <c r="GT28" s="89"/>
      <c r="GU28" s="89"/>
      <c r="GV28" s="89"/>
      <c r="GW28" s="89"/>
      <c r="GX28" s="89"/>
      <c r="GY28" s="89"/>
      <c r="GZ28" s="89"/>
      <c r="HA28" s="89"/>
      <c r="HB28" s="89"/>
      <c r="HC28" s="89"/>
      <c r="HD28" s="89"/>
      <c r="HI28" s="89"/>
      <c r="HJ28" s="89"/>
      <c r="HK28" s="89"/>
      <c r="HL28" s="89"/>
      <c r="HM28" s="89"/>
      <c r="HN28" s="89"/>
      <c r="HO28" s="89"/>
      <c r="HP28" s="89"/>
      <c r="HQ28" s="89"/>
      <c r="HR28" s="89"/>
      <c r="HS28" s="89"/>
      <c r="HT28" s="89"/>
      <c r="HX28" s="89"/>
      <c r="HY28" s="89"/>
      <c r="HZ28" s="89"/>
      <c r="IA28" s="89"/>
      <c r="IB28" s="89"/>
      <c r="IC28" s="89"/>
      <c r="ID28" s="89"/>
      <c r="IE28" s="89"/>
      <c r="IF28" s="89"/>
      <c r="IG28" s="89"/>
      <c r="IH28" s="89"/>
      <c r="II28" s="89"/>
      <c r="IM28" s="89"/>
      <c r="IN28" s="89"/>
      <c r="IO28" s="89"/>
      <c r="IP28" s="89"/>
      <c r="IQ28" s="89"/>
      <c r="IR28" s="89"/>
      <c r="IS28" s="89"/>
      <c r="IT28" s="89"/>
      <c r="IU28" s="89"/>
      <c r="IV28" s="89"/>
      <c r="IZ28" s="89"/>
      <c r="JA28" s="89"/>
      <c r="JB28" s="89"/>
      <c r="JC28" s="89"/>
      <c r="JD28" s="89"/>
      <c r="JE28" s="89"/>
      <c r="JF28" s="89"/>
      <c r="JG28" s="89"/>
      <c r="JH28" s="89"/>
      <c r="JI28" s="89"/>
      <c r="JM28" s="89"/>
      <c r="JN28" s="89"/>
      <c r="JO28" s="89"/>
      <c r="JP28" s="89"/>
      <c r="JQ28" s="89"/>
      <c r="JR28" s="89"/>
      <c r="JS28" s="89"/>
      <c r="JT28" s="89"/>
      <c r="JU28" s="89"/>
      <c r="JV28" s="89"/>
      <c r="JZ28" s="89"/>
      <c r="KA28" s="89"/>
      <c r="KB28" s="89"/>
      <c r="KC28" s="89"/>
      <c r="KD28" s="89"/>
      <c r="KE28" s="89"/>
      <c r="KF28" s="89"/>
      <c r="KG28" s="89"/>
      <c r="KH28" s="89"/>
      <c r="KI28" s="89"/>
      <c r="KZ28" s="89"/>
      <c r="LA28" s="89"/>
      <c r="LB28" s="89"/>
      <c r="LC28" s="89"/>
    </row>
    <row r="29" spans="1:315" ht="12.75">
      <c r="A29" s="89"/>
      <c r="B29" s="202"/>
      <c r="C29" s="202"/>
      <c r="D29" s="202"/>
      <c r="E29" s="202"/>
      <c r="F29" s="202"/>
      <c r="G29" s="202"/>
      <c r="H29" s="89"/>
      <c r="I29" s="112"/>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202"/>
      <c r="AQ29" s="89"/>
      <c r="AR29" s="89"/>
      <c r="AS29" s="89"/>
      <c r="AT29" s="89"/>
      <c r="AU29" s="89"/>
      <c r="AV29" s="89"/>
      <c r="AW29" s="89"/>
      <c r="AX29" s="89"/>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c r="BY29" s="89"/>
      <c r="BZ29" s="89"/>
      <c r="CA29" s="89"/>
      <c r="CB29" s="89"/>
      <c r="CC29" s="89"/>
      <c r="CD29" s="89"/>
      <c r="CE29" s="89"/>
      <c r="CF29" s="89"/>
      <c r="CG29" s="89"/>
      <c r="CH29" s="89"/>
      <c r="CI29" s="89"/>
      <c r="CJ29" s="89"/>
      <c r="CK29" s="89"/>
      <c r="CL29" s="89"/>
      <c r="CM29" s="89"/>
      <c r="CN29" s="89"/>
      <c r="CO29" s="89"/>
      <c r="CP29" s="89"/>
      <c r="CQ29" s="89"/>
      <c r="CR29" s="89"/>
      <c r="CS29" s="89"/>
      <c r="CT29" s="89"/>
      <c r="CU29" s="89"/>
      <c r="CV29" s="89"/>
      <c r="CW29" s="89"/>
      <c r="CX29" s="89"/>
      <c r="CY29" s="89"/>
      <c r="CZ29" s="89"/>
      <c r="DA29" s="89"/>
      <c r="DB29" s="89"/>
      <c r="DC29" s="89"/>
      <c r="DD29" s="89"/>
      <c r="DE29" s="89"/>
      <c r="DF29" s="89"/>
      <c r="DG29" s="89"/>
      <c r="DH29" s="89"/>
      <c r="DI29" s="89"/>
      <c r="DJ29" s="89"/>
      <c r="DK29" s="89"/>
      <c r="DL29" s="89"/>
      <c r="DM29" s="89"/>
      <c r="DN29" s="89"/>
      <c r="DO29" s="89"/>
      <c r="DP29" s="89"/>
      <c r="DQ29" s="89"/>
      <c r="DR29" s="89"/>
      <c r="DS29" s="89"/>
      <c r="DT29" s="89"/>
      <c r="DU29" s="89"/>
      <c r="DV29" s="89"/>
      <c r="DW29" s="89"/>
      <c r="DX29" s="89"/>
      <c r="DY29" s="89"/>
      <c r="DZ29" s="89"/>
      <c r="EA29" s="89"/>
      <c r="EB29" s="89"/>
      <c r="EC29" s="89"/>
      <c r="ED29" s="89"/>
      <c r="EE29" s="89"/>
      <c r="EF29" s="89"/>
      <c r="EG29" s="89"/>
      <c r="EH29" s="89"/>
      <c r="EI29" s="89"/>
      <c r="EJ29" s="89"/>
      <c r="EK29" s="89"/>
      <c r="EL29" s="89"/>
      <c r="EM29" s="89"/>
      <c r="EN29" s="89"/>
      <c r="EO29" s="89"/>
      <c r="EP29" s="89"/>
      <c r="EQ29" s="89"/>
      <c r="ER29" s="89"/>
      <c r="ES29" s="89"/>
      <c r="ET29" s="89"/>
      <c r="EU29" s="89"/>
      <c r="EV29" s="89"/>
      <c r="EW29" s="89"/>
      <c r="EX29" s="89"/>
      <c r="EY29" s="89"/>
      <c r="EZ29" s="89"/>
      <c r="FA29" s="89"/>
      <c r="FB29" s="89"/>
      <c r="FC29" s="89"/>
      <c r="FD29" s="89"/>
      <c r="FE29" s="89"/>
      <c r="FF29" s="89"/>
      <c r="FG29" s="89"/>
      <c r="FH29" s="89"/>
      <c r="FI29" s="89"/>
      <c r="FJ29" s="89"/>
      <c r="FK29" s="89"/>
      <c r="FL29" s="89"/>
      <c r="FM29" s="89"/>
      <c r="FN29" s="89"/>
      <c r="FO29" s="89"/>
      <c r="FP29" s="89"/>
      <c r="FQ29" s="89"/>
      <c r="FR29" s="89"/>
      <c r="FS29" s="89"/>
      <c r="FT29" s="89"/>
      <c r="FU29" s="89"/>
      <c r="FV29" s="89"/>
      <c r="FW29" s="89"/>
      <c r="FX29" s="89"/>
      <c r="FY29" s="89"/>
      <c r="FZ29" s="89"/>
      <c r="GA29" s="89"/>
      <c r="GB29" s="200"/>
      <c r="GC29" s="200"/>
      <c r="GD29" s="89"/>
      <c r="GE29" s="89"/>
      <c r="GF29" s="89"/>
      <c r="GG29" s="89"/>
      <c r="GH29" s="89"/>
      <c r="GI29" s="89"/>
      <c r="GJ29" s="89"/>
      <c r="GK29" s="89"/>
      <c r="GL29" s="89"/>
      <c r="GM29" s="89"/>
      <c r="GN29" s="89"/>
      <c r="GO29" s="89"/>
      <c r="GP29" s="89"/>
      <c r="GQ29" s="200"/>
      <c r="GR29" s="200"/>
      <c r="GS29" s="89"/>
      <c r="GT29" s="89"/>
      <c r="GU29" s="89"/>
      <c r="GV29" s="89"/>
      <c r="GW29" s="89"/>
      <c r="GX29" s="89"/>
      <c r="GY29" s="89"/>
      <c r="GZ29" s="89"/>
      <c r="HA29" s="89"/>
      <c r="HB29" s="89"/>
      <c r="HC29" s="89"/>
      <c r="HD29" s="89"/>
      <c r="HI29" s="89"/>
      <c r="HJ29" s="89"/>
      <c r="HK29" s="89"/>
      <c r="HL29" s="89"/>
      <c r="HM29" s="89"/>
      <c r="HN29" s="89"/>
      <c r="HO29" s="89"/>
      <c r="HP29" s="89"/>
      <c r="HQ29" s="89"/>
      <c r="HR29" s="89"/>
      <c r="HS29" s="89"/>
      <c r="HT29" s="89"/>
      <c r="HX29" s="89"/>
      <c r="HY29" s="89"/>
      <c r="HZ29" s="89"/>
      <c r="IA29" s="89"/>
      <c r="IB29" s="89"/>
      <c r="IC29" s="89"/>
      <c r="ID29" s="89"/>
      <c r="IE29" s="89"/>
      <c r="IF29" s="89"/>
      <c r="IG29" s="89"/>
      <c r="IH29" s="89"/>
      <c r="II29" s="89"/>
      <c r="IM29" s="89"/>
      <c r="IN29" s="89"/>
      <c r="IO29" s="89"/>
      <c r="IP29" s="89"/>
      <c r="IQ29" s="89"/>
      <c r="IR29" s="89"/>
      <c r="IS29" s="89"/>
      <c r="IT29" s="89"/>
      <c r="IU29" s="89"/>
      <c r="IV29" s="89"/>
      <c r="IZ29" s="89"/>
      <c r="JA29" s="89"/>
      <c r="JB29" s="89"/>
      <c r="JC29" s="89"/>
      <c r="JD29" s="89"/>
      <c r="JE29" s="89"/>
      <c r="JF29" s="89"/>
      <c r="JG29" s="89"/>
      <c r="JH29" s="89"/>
      <c r="JI29" s="89"/>
      <c r="JM29" s="89"/>
      <c r="JN29" s="89"/>
      <c r="JO29" s="89"/>
      <c r="JP29" s="89"/>
      <c r="JQ29" s="89"/>
      <c r="JR29" s="89"/>
      <c r="JS29" s="89"/>
      <c r="JT29" s="89"/>
      <c r="JU29" s="89"/>
      <c r="JV29" s="89"/>
      <c r="JZ29" s="89"/>
      <c r="KA29" s="89"/>
      <c r="KB29" s="89"/>
      <c r="KC29" s="89"/>
      <c r="KD29" s="89"/>
      <c r="KE29" s="89"/>
      <c r="KF29" s="89"/>
      <c r="KG29" s="89"/>
      <c r="KH29" s="89"/>
      <c r="KI29" s="89"/>
      <c r="KZ29" s="89"/>
      <c r="LA29" s="89"/>
      <c r="LB29" s="89"/>
      <c r="LC29" s="89"/>
    </row>
    <row r="30" spans="1:315" ht="12.75">
      <c r="A30" s="89"/>
      <c r="B30" s="202"/>
      <c r="C30" s="202"/>
      <c r="D30" s="202"/>
      <c r="E30" s="202"/>
      <c r="F30" s="202"/>
      <c r="G30" s="202"/>
      <c r="H30" s="89"/>
      <c r="I30" s="112"/>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202"/>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c r="BY30" s="89"/>
      <c r="BZ30" s="89"/>
      <c r="CA30" s="89"/>
      <c r="CB30" s="89"/>
      <c r="CC30" s="89"/>
      <c r="CD30" s="89"/>
      <c r="CE30" s="89"/>
      <c r="CF30" s="89"/>
      <c r="CG30" s="89"/>
      <c r="CH30" s="89"/>
      <c r="CI30" s="89"/>
      <c r="CJ30" s="89"/>
      <c r="CK30" s="89"/>
      <c r="CL30" s="89"/>
      <c r="CM30" s="89"/>
      <c r="CN30" s="89"/>
      <c r="CO30" s="89"/>
      <c r="CP30" s="89"/>
      <c r="CQ30" s="89"/>
      <c r="CR30" s="89"/>
      <c r="CS30" s="89"/>
      <c r="CT30" s="89"/>
      <c r="CU30" s="89"/>
      <c r="CV30" s="89"/>
      <c r="CW30" s="89"/>
      <c r="CX30" s="89"/>
      <c r="CY30" s="89"/>
      <c r="CZ30" s="89"/>
      <c r="DA30" s="89"/>
      <c r="DB30" s="89"/>
      <c r="DC30" s="89"/>
      <c r="DD30" s="89"/>
      <c r="DE30" s="89"/>
      <c r="DF30" s="89"/>
      <c r="DG30" s="89"/>
      <c r="DH30" s="89"/>
      <c r="DI30" s="89"/>
      <c r="DJ30" s="89"/>
      <c r="DK30" s="89"/>
      <c r="DL30" s="89"/>
      <c r="DM30" s="89"/>
      <c r="DN30" s="89"/>
      <c r="DO30" s="89"/>
      <c r="DP30" s="89"/>
      <c r="DQ30" s="89"/>
      <c r="DR30" s="89"/>
      <c r="DS30" s="89"/>
      <c r="DT30" s="89"/>
      <c r="DU30" s="89"/>
      <c r="DV30" s="89"/>
      <c r="DW30" s="89"/>
      <c r="DX30" s="89"/>
      <c r="DY30" s="89"/>
      <c r="DZ30" s="89"/>
      <c r="EA30" s="89"/>
      <c r="EB30" s="89"/>
      <c r="EC30" s="89"/>
      <c r="ED30" s="89"/>
      <c r="EE30" s="89"/>
      <c r="EF30" s="89"/>
      <c r="EG30" s="89"/>
      <c r="EH30" s="89"/>
      <c r="EI30" s="89"/>
      <c r="EJ30" s="89"/>
      <c r="EK30" s="89"/>
      <c r="EL30" s="89"/>
      <c r="EM30" s="89"/>
      <c r="EN30" s="89"/>
      <c r="EO30" s="89"/>
      <c r="EP30" s="89"/>
      <c r="EQ30" s="89"/>
      <c r="ER30" s="89"/>
      <c r="ES30" s="89"/>
      <c r="ET30" s="89"/>
      <c r="EU30" s="89"/>
      <c r="EV30" s="89"/>
      <c r="EW30" s="89"/>
      <c r="EX30" s="89"/>
      <c r="EY30" s="89"/>
      <c r="EZ30" s="89"/>
      <c r="FA30" s="89"/>
      <c r="FB30" s="89"/>
      <c r="FC30" s="89"/>
      <c r="FD30" s="89"/>
      <c r="FE30" s="89"/>
      <c r="FF30" s="89"/>
      <c r="FG30" s="89"/>
      <c r="FH30" s="89"/>
      <c r="FI30" s="89"/>
      <c r="FJ30" s="89"/>
      <c r="FK30" s="89"/>
      <c r="FL30" s="89"/>
      <c r="FM30" s="89"/>
      <c r="FN30" s="89"/>
      <c r="FO30" s="89"/>
      <c r="FP30" s="89"/>
      <c r="FQ30" s="89"/>
      <c r="FR30" s="89"/>
      <c r="FS30" s="89"/>
      <c r="FT30" s="89"/>
      <c r="FU30" s="89"/>
      <c r="FV30" s="89"/>
      <c r="FW30" s="89"/>
      <c r="FX30" s="89"/>
      <c r="FY30" s="89"/>
      <c r="FZ30" s="89"/>
      <c r="GA30" s="89"/>
      <c r="GB30" s="200"/>
      <c r="GC30" s="200"/>
      <c r="GD30" s="89"/>
      <c r="GE30" s="89"/>
      <c r="GF30" s="89"/>
      <c r="GG30" s="89"/>
      <c r="GH30" s="89"/>
      <c r="GI30" s="89"/>
      <c r="GJ30" s="89"/>
      <c r="GK30" s="89"/>
      <c r="GL30" s="89"/>
      <c r="GM30" s="89"/>
      <c r="GN30" s="89"/>
      <c r="GO30" s="89"/>
      <c r="GP30" s="89"/>
      <c r="GQ30" s="200"/>
      <c r="GR30" s="200"/>
      <c r="GS30" s="89"/>
      <c r="GT30" s="89"/>
      <c r="GU30" s="89"/>
      <c r="GV30" s="89"/>
      <c r="GW30" s="89"/>
      <c r="GX30" s="89"/>
      <c r="GY30" s="89"/>
      <c r="GZ30" s="89"/>
      <c r="HA30" s="89"/>
      <c r="HB30" s="89"/>
      <c r="HC30" s="89"/>
      <c r="HD30" s="89"/>
      <c r="HI30" s="89"/>
      <c r="HJ30" s="89"/>
      <c r="HK30" s="89"/>
      <c r="HL30" s="89"/>
      <c r="HM30" s="89"/>
      <c r="HN30" s="89"/>
      <c r="HO30" s="89"/>
      <c r="HP30" s="89"/>
      <c r="HQ30" s="89"/>
      <c r="HR30" s="89"/>
      <c r="HS30" s="89"/>
      <c r="HT30" s="89"/>
      <c r="HX30" s="89"/>
      <c r="HY30" s="89"/>
      <c r="HZ30" s="89"/>
      <c r="IA30" s="89"/>
      <c r="IB30" s="89"/>
      <c r="IC30" s="89"/>
      <c r="ID30" s="89"/>
      <c r="IE30" s="89"/>
      <c r="IF30" s="89"/>
      <c r="IG30" s="89"/>
      <c r="IH30" s="89"/>
      <c r="II30" s="89"/>
      <c r="IM30" s="89"/>
      <c r="IN30" s="89"/>
      <c r="IO30" s="89"/>
      <c r="IP30" s="89"/>
      <c r="IQ30" s="89"/>
      <c r="IR30" s="89"/>
      <c r="IS30" s="89"/>
      <c r="IT30" s="89"/>
      <c r="IU30" s="89"/>
      <c r="IV30" s="89"/>
      <c r="IZ30" s="89"/>
      <c r="JA30" s="89"/>
      <c r="JB30" s="89"/>
      <c r="JC30" s="89"/>
      <c r="JD30" s="89"/>
      <c r="JE30" s="89"/>
      <c r="JF30" s="89"/>
      <c r="JG30" s="89"/>
      <c r="JH30" s="89"/>
      <c r="JI30" s="89"/>
      <c r="JM30" s="89"/>
      <c r="JN30" s="89"/>
      <c r="JO30" s="89"/>
      <c r="JP30" s="89"/>
      <c r="JQ30" s="89"/>
      <c r="JR30" s="89"/>
      <c r="JS30" s="89"/>
      <c r="JT30" s="89"/>
      <c r="JU30" s="89"/>
      <c r="JV30" s="89"/>
      <c r="JZ30" s="89"/>
      <c r="KA30" s="89"/>
      <c r="KB30" s="89"/>
      <c r="KC30" s="89"/>
      <c r="KD30" s="89"/>
      <c r="KE30" s="89"/>
      <c r="KF30" s="89"/>
      <c r="KG30" s="89"/>
      <c r="KH30" s="89"/>
      <c r="KI30" s="89"/>
      <c r="KZ30" s="89"/>
      <c r="LA30" s="89"/>
      <c r="LB30" s="89"/>
      <c r="LC30" s="89"/>
    </row>
    <row r="31" spans="1:315" ht="12.75">
      <c r="A31" s="89"/>
      <c r="B31" s="202"/>
      <c r="C31" s="202"/>
      <c r="D31" s="202"/>
      <c r="E31" s="202"/>
      <c r="F31" s="202"/>
      <c r="G31" s="202"/>
      <c r="H31" s="89"/>
      <c r="I31" s="112"/>
      <c r="J31" s="89"/>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202"/>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c r="DJ31" s="89"/>
      <c r="DK31" s="89"/>
      <c r="DL31" s="89"/>
      <c r="DM31" s="89"/>
      <c r="DN31" s="89"/>
      <c r="DO31" s="89"/>
      <c r="DP31" s="89"/>
      <c r="DQ31" s="89"/>
      <c r="DR31" s="89"/>
      <c r="DS31" s="89"/>
      <c r="DT31" s="89"/>
      <c r="DU31" s="89"/>
      <c r="DV31" s="89"/>
      <c r="DW31" s="89"/>
      <c r="DX31" s="89"/>
      <c r="DY31" s="89"/>
      <c r="DZ31" s="89"/>
      <c r="EA31" s="89"/>
      <c r="EB31" s="89"/>
      <c r="EC31" s="89"/>
      <c r="ED31" s="89"/>
      <c r="EE31" s="89"/>
      <c r="EF31" s="89"/>
      <c r="EG31" s="89"/>
      <c r="EH31" s="89"/>
      <c r="EI31" s="89"/>
      <c r="EJ31" s="89"/>
      <c r="EK31" s="89"/>
      <c r="EL31" s="89"/>
      <c r="EM31" s="89"/>
      <c r="EN31" s="89"/>
      <c r="EO31" s="89"/>
      <c r="EP31" s="89"/>
      <c r="EQ31" s="89"/>
      <c r="ER31" s="89"/>
      <c r="ES31" s="89"/>
      <c r="ET31" s="89"/>
      <c r="EU31" s="89"/>
      <c r="EV31" s="89"/>
      <c r="EW31" s="89"/>
      <c r="EX31" s="89"/>
      <c r="EY31" s="89"/>
      <c r="EZ31" s="89"/>
      <c r="FA31" s="89"/>
      <c r="FB31" s="89"/>
      <c r="FC31" s="89"/>
      <c r="FD31" s="89"/>
      <c r="FE31" s="89"/>
      <c r="FF31" s="89"/>
      <c r="FG31" s="89"/>
      <c r="FH31" s="89"/>
      <c r="FI31" s="89"/>
      <c r="FJ31" s="89"/>
      <c r="FK31" s="89"/>
      <c r="FL31" s="89"/>
      <c r="FM31" s="89"/>
      <c r="FN31" s="89"/>
      <c r="FO31" s="89"/>
      <c r="FP31" s="89"/>
      <c r="FQ31" s="89"/>
      <c r="FR31" s="89"/>
      <c r="FS31" s="89"/>
      <c r="FT31" s="89"/>
      <c r="FU31" s="89"/>
      <c r="FV31" s="89"/>
      <c r="FW31" s="89"/>
      <c r="FX31" s="89"/>
      <c r="FY31" s="89"/>
      <c r="FZ31" s="89"/>
      <c r="GA31" s="89"/>
      <c r="GB31" s="200"/>
      <c r="GC31" s="200"/>
      <c r="GD31" s="89"/>
      <c r="GE31" s="89"/>
      <c r="GF31" s="89"/>
      <c r="GG31" s="89"/>
      <c r="GH31" s="89"/>
      <c r="GI31" s="89"/>
      <c r="GJ31" s="89"/>
      <c r="GK31" s="89"/>
      <c r="GL31" s="89"/>
      <c r="GM31" s="89"/>
      <c r="GN31" s="89"/>
      <c r="GO31" s="89"/>
      <c r="GP31" s="89"/>
      <c r="GQ31" s="200"/>
      <c r="GR31" s="200"/>
      <c r="GS31" s="89"/>
      <c r="GT31" s="89"/>
      <c r="GU31" s="89"/>
      <c r="GV31" s="89"/>
      <c r="GW31" s="89"/>
      <c r="GX31" s="89"/>
      <c r="GY31" s="89"/>
      <c r="GZ31" s="89"/>
      <c r="HA31" s="89"/>
      <c r="HB31" s="89"/>
      <c r="HC31" s="89"/>
      <c r="HD31" s="89"/>
      <c r="HI31" s="89"/>
      <c r="HJ31" s="89"/>
      <c r="HK31" s="89"/>
      <c r="HL31" s="89"/>
      <c r="HM31" s="89"/>
      <c r="HN31" s="89"/>
      <c r="HO31" s="89"/>
      <c r="HP31" s="89"/>
      <c r="HQ31" s="89"/>
      <c r="HR31" s="89"/>
      <c r="HS31" s="89"/>
      <c r="HT31" s="89"/>
      <c r="HX31" s="89"/>
      <c r="HY31" s="89"/>
      <c r="HZ31" s="89"/>
      <c r="IA31" s="89"/>
      <c r="IB31" s="89"/>
      <c r="IC31" s="89"/>
      <c r="ID31" s="89"/>
      <c r="IE31" s="89"/>
      <c r="IF31" s="89"/>
      <c r="IG31" s="89"/>
      <c r="IH31" s="89"/>
      <c r="II31" s="89"/>
      <c r="IM31" s="89"/>
      <c r="IN31" s="89"/>
      <c r="IO31" s="89"/>
      <c r="IP31" s="89"/>
      <c r="IQ31" s="89"/>
      <c r="IR31" s="89"/>
      <c r="IS31" s="89"/>
      <c r="IT31" s="89"/>
      <c r="IU31" s="89"/>
      <c r="IV31" s="89"/>
      <c r="IZ31" s="89"/>
      <c r="JA31" s="89"/>
      <c r="JB31" s="89"/>
      <c r="JC31" s="89"/>
      <c r="JD31" s="89"/>
      <c r="JE31" s="89"/>
      <c r="JF31" s="89"/>
      <c r="JG31" s="89"/>
      <c r="JH31" s="89"/>
      <c r="JI31" s="89"/>
      <c r="JM31" s="89"/>
      <c r="JN31" s="89"/>
      <c r="JO31" s="89"/>
      <c r="JP31" s="89"/>
      <c r="JQ31" s="89"/>
      <c r="JR31" s="89"/>
      <c r="JS31" s="89"/>
      <c r="JT31" s="89"/>
      <c r="JU31" s="89"/>
      <c r="JV31" s="89"/>
      <c r="JZ31" s="89"/>
      <c r="KA31" s="89"/>
      <c r="KB31" s="89"/>
      <c r="KC31" s="89"/>
      <c r="KD31" s="89"/>
      <c r="KE31" s="89"/>
      <c r="KF31" s="89"/>
      <c r="KG31" s="89"/>
      <c r="KH31" s="89"/>
      <c r="KI31" s="89"/>
      <c r="KZ31" s="89"/>
      <c r="LA31" s="89"/>
      <c r="LB31" s="89"/>
      <c r="LC31" s="89"/>
    </row>
    <row r="32" spans="1:315" ht="12.75">
      <c r="A32" s="89"/>
      <c r="B32" s="202"/>
      <c r="C32" s="202"/>
      <c r="D32" s="202"/>
      <c r="E32" s="202"/>
      <c r="F32" s="202"/>
      <c r="G32" s="202"/>
      <c r="H32" s="89"/>
      <c r="I32" s="112"/>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202"/>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c r="CA32" s="89"/>
      <c r="CB32" s="89"/>
      <c r="CC32" s="89"/>
      <c r="CD32" s="89"/>
      <c r="CE32" s="89"/>
      <c r="CF32" s="89"/>
      <c r="CG32" s="89"/>
      <c r="CH32" s="89"/>
      <c r="CI32" s="89"/>
      <c r="CJ32" s="89"/>
      <c r="CK32" s="89"/>
      <c r="CL32" s="89"/>
      <c r="CM32" s="89"/>
      <c r="CN32" s="89"/>
      <c r="CO32" s="89"/>
      <c r="CP32" s="89"/>
      <c r="CQ32" s="89"/>
      <c r="CR32" s="89"/>
      <c r="CS32" s="89"/>
      <c r="CT32" s="89"/>
      <c r="CU32" s="89"/>
      <c r="CV32" s="89"/>
      <c r="CW32" s="89"/>
      <c r="CX32" s="89"/>
      <c r="CY32" s="89"/>
      <c r="CZ32" s="89"/>
      <c r="DA32" s="89"/>
      <c r="DB32" s="89"/>
      <c r="DC32" s="89"/>
      <c r="DD32" s="89"/>
      <c r="DE32" s="89"/>
      <c r="DF32" s="89"/>
      <c r="DG32" s="89"/>
      <c r="DH32" s="89"/>
      <c r="DI32" s="89"/>
      <c r="DJ32" s="89"/>
      <c r="DK32" s="89"/>
      <c r="DL32" s="89"/>
      <c r="DM32" s="89"/>
      <c r="DN32" s="89"/>
      <c r="DO32" s="89"/>
      <c r="DP32" s="89"/>
      <c r="DQ32" s="89"/>
      <c r="DR32" s="89"/>
      <c r="DS32" s="89"/>
      <c r="DT32" s="89"/>
      <c r="DU32" s="89"/>
      <c r="DV32" s="89"/>
      <c r="DW32" s="89"/>
      <c r="DX32" s="89"/>
      <c r="DY32" s="89"/>
      <c r="DZ32" s="89"/>
      <c r="EA32" s="89"/>
      <c r="EB32" s="89"/>
      <c r="EC32" s="89"/>
      <c r="ED32" s="89"/>
      <c r="EE32" s="89"/>
      <c r="EF32" s="89"/>
      <c r="EG32" s="89"/>
      <c r="EH32" s="89"/>
      <c r="EI32" s="89"/>
      <c r="EJ32" s="89"/>
      <c r="EK32" s="89"/>
      <c r="EL32" s="89"/>
      <c r="EM32" s="89"/>
      <c r="EN32" s="89"/>
      <c r="EO32" s="89"/>
      <c r="EP32" s="89"/>
      <c r="EQ32" s="89"/>
      <c r="ER32" s="89"/>
      <c r="ES32" s="89"/>
      <c r="ET32" s="89"/>
      <c r="EU32" s="89"/>
      <c r="EV32" s="89"/>
      <c r="EW32" s="89"/>
      <c r="EX32" s="89"/>
      <c r="EY32" s="89"/>
      <c r="EZ32" s="89"/>
      <c r="FA32" s="89"/>
      <c r="FB32" s="89"/>
      <c r="FC32" s="89"/>
      <c r="FD32" s="89"/>
      <c r="FE32" s="89"/>
      <c r="FF32" s="89"/>
      <c r="FG32" s="89"/>
      <c r="FH32" s="89"/>
      <c r="FI32" s="89"/>
      <c r="FJ32" s="89"/>
      <c r="FK32" s="89"/>
      <c r="FL32" s="89"/>
      <c r="FM32" s="89"/>
      <c r="FN32" s="89"/>
      <c r="FO32" s="89"/>
      <c r="FP32" s="89"/>
      <c r="FQ32" s="89"/>
      <c r="FR32" s="89"/>
      <c r="FS32" s="89"/>
      <c r="FT32" s="89"/>
      <c r="FU32" s="89"/>
      <c r="FV32" s="89"/>
      <c r="FW32" s="89"/>
      <c r="FX32" s="89"/>
      <c r="FY32" s="89"/>
      <c r="FZ32" s="89"/>
      <c r="GA32" s="89"/>
      <c r="GB32" s="200"/>
      <c r="GC32" s="200"/>
      <c r="GD32" s="89"/>
      <c r="GE32" s="89"/>
      <c r="GF32" s="89"/>
      <c r="GG32" s="89"/>
      <c r="GH32" s="89"/>
      <c r="GI32" s="89"/>
      <c r="GJ32" s="89"/>
      <c r="GK32" s="89"/>
      <c r="GL32" s="89"/>
      <c r="GM32" s="89"/>
      <c r="GN32" s="89"/>
      <c r="GO32" s="89"/>
      <c r="GP32" s="89"/>
      <c r="GQ32" s="200"/>
      <c r="GR32" s="200"/>
      <c r="GS32" s="89"/>
      <c r="GT32" s="89"/>
      <c r="GU32" s="89"/>
      <c r="GV32" s="89"/>
      <c r="GW32" s="89"/>
      <c r="GX32" s="89"/>
      <c r="GY32" s="89"/>
      <c r="GZ32" s="89"/>
      <c r="HA32" s="89"/>
      <c r="HB32" s="89"/>
      <c r="HC32" s="89"/>
      <c r="HD32" s="89"/>
      <c r="HI32" s="89"/>
      <c r="HJ32" s="89"/>
      <c r="HK32" s="89"/>
      <c r="HL32" s="89"/>
      <c r="HM32" s="89"/>
      <c r="HN32" s="89"/>
      <c r="HO32" s="89"/>
      <c r="HP32" s="89"/>
      <c r="HQ32" s="89"/>
      <c r="HR32" s="89"/>
      <c r="HS32" s="89"/>
      <c r="HT32" s="89"/>
      <c r="HX32" s="89"/>
      <c r="HY32" s="89"/>
      <c r="HZ32" s="89"/>
      <c r="IA32" s="89"/>
      <c r="IB32" s="89"/>
      <c r="IC32" s="89"/>
      <c r="ID32" s="89"/>
      <c r="IE32" s="89"/>
      <c r="IF32" s="89"/>
      <c r="IG32" s="89"/>
      <c r="IH32" s="89"/>
      <c r="II32" s="89"/>
      <c r="IM32" s="89"/>
      <c r="IN32" s="89"/>
      <c r="IO32" s="89"/>
      <c r="IP32" s="89"/>
      <c r="IQ32" s="89"/>
      <c r="IR32" s="89"/>
      <c r="IS32" s="89"/>
      <c r="IT32" s="89"/>
      <c r="IU32" s="89"/>
      <c r="IV32" s="89"/>
      <c r="IZ32" s="89"/>
      <c r="JA32" s="89"/>
      <c r="JB32" s="89"/>
      <c r="JC32" s="89"/>
      <c r="JD32" s="89"/>
      <c r="JE32" s="89"/>
      <c r="JF32" s="89"/>
      <c r="JG32" s="89"/>
      <c r="JH32" s="89"/>
      <c r="JI32" s="89"/>
      <c r="JM32" s="89"/>
      <c r="JN32" s="89"/>
      <c r="JO32" s="89"/>
      <c r="JP32" s="89"/>
      <c r="JQ32" s="89"/>
      <c r="JR32" s="89"/>
      <c r="JS32" s="89"/>
      <c r="JT32" s="89"/>
      <c r="JU32" s="89"/>
      <c r="JV32" s="89"/>
      <c r="JZ32" s="89"/>
      <c r="KA32" s="89"/>
      <c r="KB32" s="89"/>
      <c r="KC32" s="89"/>
      <c r="KD32" s="89"/>
      <c r="KE32" s="89"/>
      <c r="KF32" s="89"/>
      <c r="KG32" s="89"/>
      <c r="KH32" s="89"/>
      <c r="KI32" s="89"/>
      <c r="KZ32" s="89"/>
      <c r="LA32" s="89"/>
      <c r="LB32" s="89"/>
      <c r="LC32" s="89"/>
    </row>
    <row r="33" spans="1:315" ht="12.75">
      <c r="A33" s="89"/>
      <c r="B33" s="202"/>
      <c r="C33" s="202"/>
      <c r="D33" s="202"/>
      <c r="E33" s="202"/>
      <c r="F33" s="202"/>
      <c r="G33" s="202"/>
      <c r="H33" s="89"/>
      <c r="I33" s="112"/>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202"/>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c r="BS33" s="89"/>
      <c r="BT33" s="89"/>
      <c r="BU33" s="89"/>
      <c r="BV33" s="89"/>
      <c r="BW33" s="89"/>
      <c r="BX33" s="89"/>
      <c r="BY33" s="89"/>
      <c r="BZ33" s="89"/>
      <c r="CA33" s="89"/>
      <c r="CB33" s="89"/>
      <c r="CC33" s="89"/>
      <c r="CD33" s="89"/>
      <c r="CE33" s="89"/>
      <c r="CF33" s="89"/>
      <c r="CG33" s="89"/>
      <c r="CH33" s="89"/>
      <c r="CI33" s="89"/>
      <c r="CJ33" s="89"/>
      <c r="CK33" s="89"/>
      <c r="CL33" s="89"/>
      <c r="CM33" s="89"/>
      <c r="CN33" s="89"/>
      <c r="CO33" s="89"/>
      <c r="CP33" s="89"/>
      <c r="CQ33" s="89"/>
      <c r="CR33" s="89"/>
      <c r="CS33" s="89"/>
      <c r="CT33" s="89"/>
      <c r="CU33" s="89"/>
      <c r="CV33" s="89"/>
      <c r="CW33" s="89"/>
      <c r="CX33" s="89"/>
      <c r="CY33" s="89"/>
      <c r="CZ33" s="89"/>
      <c r="DA33" s="89"/>
      <c r="DB33" s="89"/>
      <c r="DC33" s="89"/>
      <c r="DD33" s="89"/>
      <c r="DE33" s="89"/>
      <c r="DF33" s="89"/>
      <c r="DG33" s="89"/>
      <c r="DH33" s="89"/>
      <c r="DI33" s="89"/>
      <c r="DJ33" s="89"/>
      <c r="DK33" s="89"/>
      <c r="DL33" s="89"/>
      <c r="DM33" s="89"/>
      <c r="DN33" s="89"/>
      <c r="DO33" s="89"/>
      <c r="DP33" s="89"/>
      <c r="DQ33" s="89"/>
      <c r="DR33" s="89"/>
      <c r="DS33" s="89"/>
      <c r="DT33" s="89"/>
      <c r="DU33" s="89"/>
      <c r="DV33" s="89"/>
      <c r="DW33" s="89"/>
      <c r="DX33" s="89"/>
      <c r="DY33" s="89"/>
      <c r="DZ33" s="89"/>
      <c r="EA33" s="89"/>
      <c r="EB33" s="89"/>
      <c r="EC33" s="89"/>
      <c r="ED33" s="89"/>
      <c r="EE33" s="89"/>
      <c r="EF33" s="89"/>
      <c r="EG33" s="89"/>
      <c r="EH33" s="89"/>
      <c r="EI33" s="89"/>
      <c r="EJ33" s="89"/>
      <c r="EK33" s="89"/>
      <c r="EL33" s="89"/>
      <c r="EM33" s="89"/>
      <c r="EN33" s="89"/>
      <c r="EO33" s="89"/>
      <c r="EP33" s="89"/>
      <c r="EQ33" s="89"/>
      <c r="ER33" s="89"/>
      <c r="ES33" s="89"/>
      <c r="ET33" s="89"/>
      <c r="EU33" s="89"/>
      <c r="EV33" s="89"/>
      <c r="EW33" s="89"/>
      <c r="EX33" s="89"/>
      <c r="EY33" s="89"/>
      <c r="EZ33" s="89"/>
      <c r="FA33" s="89"/>
      <c r="FB33" s="89"/>
      <c r="FC33" s="89"/>
      <c r="FD33" s="89"/>
      <c r="FE33" s="89"/>
      <c r="FF33" s="89"/>
      <c r="FG33" s="89"/>
      <c r="FH33" s="89"/>
      <c r="FI33" s="89"/>
      <c r="FJ33" s="89"/>
      <c r="FK33" s="89"/>
      <c r="FL33" s="89"/>
      <c r="FM33" s="89"/>
      <c r="FN33" s="89"/>
      <c r="FO33" s="89"/>
      <c r="FP33" s="89"/>
      <c r="FQ33" s="89"/>
      <c r="FR33" s="89"/>
      <c r="FS33" s="89"/>
      <c r="FT33" s="89"/>
      <c r="FU33" s="89"/>
      <c r="FV33" s="89"/>
      <c r="FW33" s="89"/>
      <c r="FX33" s="89"/>
      <c r="FY33" s="89"/>
      <c r="FZ33" s="89"/>
      <c r="GA33" s="89"/>
      <c r="GB33" s="200"/>
      <c r="GC33" s="200"/>
      <c r="GD33" s="89"/>
      <c r="GE33" s="89"/>
      <c r="GF33" s="89"/>
      <c r="GG33" s="89"/>
      <c r="GH33" s="89"/>
      <c r="GI33" s="89"/>
      <c r="GJ33" s="89"/>
      <c r="GK33" s="89"/>
      <c r="GL33" s="89"/>
      <c r="GM33" s="89"/>
      <c r="GN33" s="89"/>
      <c r="GO33" s="89"/>
      <c r="GP33" s="89"/>
      <c r="GQ33" s="200"/>
      <c r="GR33" s="200"/>
      <c r="GS33" s="89"/>
      <c r="GT33" s="89"/>
      <c r="GU33" s="89"/>
      <c r="GV33" s="89"/>
      <c r="GW33" s="89"/>
      <c r="GX33" s="89"/>
      <c r="GY33" s="89"/>
      <c r="GZ33" s="89"/>
      <c r="HA33" s="89"/>
      <c r="HB33" s="89"/>
      <c r="HC33" s="89"/>
      <c r="HD33" s="89"/>
      <c r="HI33" s="89"/>
      <c r="HJ33" s="89"/>
      <c r="HK33" s="89"/>
      <c r="HL33" s="89"/>
      <c r="HM33" s="89"/>
      <c r="HN33" s="89"/>
      <c r="HO33" s="89"/>
      <c r="HP33" s="89"/>
      <c r="HQ33" s="89"/>
      <c r="HR33" s="89"/>
      <c r="HS33" s="89"/>
      <c r="HT33" s="89"/>
      <c r="HX33" s="89"/>
      <c r="HY33" s="89"/>
      <c r="HZ33" s="89"/>
      <c r="IA33" s="89"/>
      <c r="IB33" s="89"/>
      <c r="IC33" s="89"/>
      <c r="ID33" s="89"/>
      <c r="IE33" s="89"/>
      <c r="IF33" s="89"/>
      <c r="IG33" s="89"/>
      <c r="IH33" s="89"/>
      <c r="II33" s="89"/>
      <c r="IM33" s="89"/>
      <c r="IN33" s="89"/>
      <c r="IO33" s="89"/>
      <c r="IP33" s="89"/>
      <c r="IQ33" s="89"/>
      <c r="IR33" s="89"/>
      <c r="IS33" s="89"/>
      <c r="IT33" s="89"/>
      <c r="IU33" s="89"/>
      <c r="IV33" s="89"/>
      <c r="IZ33" s="89"/>
      <c r="JA33" s="89"/>
      <c r="JB33" s="89"/>
      <c r="JC33" s="89"/>
      <c r="JD33" s="89"/>
      <c r="JE33" s="89"/>
      <c r="JF33" s="89"/>
      <c r="JG33" s="89"/>
      <c r="JH33" s="89"/>
      <c r="JI33" s="89"/>
      <c r="JM33" s="89"/>
      <c r="JN33" s="89"/>
      <c r="JO33" s="89"/>
      <c r="JP33" s="89"/>
      <c r="JQ33" s="89"/>
      <c r="JR33" s="89"/>
      <c r="JS33" s="89"/>
      <c r="JT33" s="89"/>
      <c r="JU33" s="89"/>
      <c r="JV33" s="89"/>
      <c r="JZ33" s="89"/>
      <c r="KA33" s="89"/>
      <c r="KB33" s="89"/>
      <c r="KC33" s="89"/>
      <c r="KD33" s="89"/>
      <c r="KE33" s="89"/>
      <c r="KF33" s="89"/>
      <c r="KG33" s="89"/>
      <c r="KH33" s="89"/>
      <c r="KI33" s="89"/>
      <c r="KZ33" s="89"/>
      <c r="LA33" s="89"/>
      <c r="LB33" s="89"/>
      <c r="LC33" s="89"/>
    </row>
    <row r="34" spans="1:315" ht="12.75">
      <c r="A34" s="89"/>
      <c r="B34" s="202"/>
      <c r="C34" s="202"/>
      <c r="D34" s="202"/>
      <c r="E34" s="202"/>
      <c r="F34" s="202"/>
      <c r="G34" s="202"/>
      <c r="H34" s="89"/>
      <c r="I34" s="112"/>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202"/>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c r="BS34" s="89"/>
      <c r="BT34" s="89"/>
      <c r="BU34" s="89"/>
      <c r="BV34" s="89"/>
      <c r="BW34" s="89"/>
      <c r="BX34" s="89"/>
      <c r="BY34" s="89"/>
      <c r="BZ34" s="89"/>
      <c r="CA34" s="89"/>
      <c r="CB34" s="89"/>
      <c r="CC34" s="89"/>
      <c r="CD34" s="89"/>
      <c r="CE34" s="89"/>
      <c r="CF34" s="89"/>
      <c r="CG34" s="89"/>
      <c r="CH34" s="89"/>
      <c r="CI34" s="89"/>
      <c r="CJ34" s="89"/>
      <c r="CK34" s="89"/>
      <c r="CL34" s="89"/>
      <c r="CM34" s="89"/>
      <c r="CN34" s="89"/>
      <c r="CO34" s="89"/>
      <c r="CP34" s="89"/>
      <c r="CQ34" s="89"/>
      <c r="CR34" s="89"/>
      <c r="CS34" s="89"/>
      <c r="CT34" s="89"/>
      <c r="CU34" s="89"/>
      <c r="CV34" s="89"/>
      <c r="CW34" s="89"/>
      <c r="CX34" s="89"/>
      <c r="CY34" s="89"/>
      <c r="CZ34" s="89"/>
      <c r="DA34" s="89"/>
      <c r="DB34" s="89"/>
      <c r="DC34" s="89"/>
      <c r="DD34" s="89"/>
      <c r="DE34" s="89"/>
      <c r="DF34" s="89"/>
      <c r="DG34" s="89"/>
      <c r="DH34" s="89"/>
      <c r="DI34" s="89"/>
      <c r="DJ34" s="89"/>
      <c r="DK34" s="89"/>
      <c r="DL34" s="89"/>
      <c r="DM34" s="89"/>
      <c r="DN34" s="89"/>
      <c r="DO34" s="89"/>
      <c r="DP34" s="89"/>
      <c r="DQ34" s="89"/>
      <c r="DR34" s="89"/>
      <c r="DS34" s="89"/>
      <c r="DT34" s="89"/>
      <c r="DU34" s="89"/>
      <c r="DV34" s="89"/>
      <c r="DW34" s="89"/>
      <c r="DX34" s="89"/>
      <c r="DY34" s="89"/>
      <c r="DZ34" s="89"/>
      <c r="EA34" s="89"/>
      <c r="EB34" s="89"/>
      <c r="EC34" s="89"/>
      <c r="ED34" s="89"/>
      <c r="EE34" s="89"/>
      <c r="EF34" s="89"/>
      <c r="EG34" s="89"/>
      <c r="EH34" s="89"/>
      <c r="EI34" s="89"/>
      <c r="EJ34" s="89"/>
      <c r="EK34" s="89"/>
      <c r="EL34" s="89"/>
      <c r="EM34" s="89"/>
      <c r="EN34" s="89"/>
      <c r="EO34" s="89"/>
      <c r="EP34" s="89"/>
      <c r="EQ34" s="89"/>
      <c r="ER34" s="89"/>
      <c r="ES34" s="89"/>
      <c r="ET34" s="89"/>
      <c r="EU34" s="89"/>
      <c r="EV34" s="89"/>
      <c r="EW34" s="89"/>
      <c r="EX34" s="89"/>
      <c r="EY34" s="89"/>
      <c r="EZ34" s="89"/>
      <c r="FA34" s="89"/>
      <c r="FB34" s="89"/>
      <c r="FC34" s="89"/>
      <c r="FD34" s="89"/>
      <c r="FE34" s="89"/>
      <c r="FF34" s="89"/>
      <c r="FG34" s="89"/>
      <c r="FH34" s="89"/>
      <c r="FI34" s="89"/>
      <c r="FJ34" s="89"/>
      <c r="FK34" s="89"/>
      <c r="FL34" s="89"/>
      <c r="FM34" s="89"/>
      <c r="FN34" s="89"/>
      <c r="FO34" s="89"/>
      <c r="FP34" s="89"/>
      <c r="FQ34" s="89"/>
      <c r="FR34" s="89"/>
      <c r="FS34" s="89"/>
      <c r="FT34" s="89"/>
      <c r="FU34" s="89"/>
      <c r="FV34" s="89"/>
      <c r="FW34" s="89"/>
      <c r="FX34" s="89"/>
      <c r="FY34" s="89"/>
      <c r="FZ34" s="89"/>
      <c r="GA34" s="89"/>
      <c r="GB34" s="200"/>
      <c r="GC34" s="200"/>
      <c r="GD34" s="89"/>
      <c r="GE34" s="89"/>
      <c r="GF34" s="89"/>
      <c r="GG34" s="89"/>
      <c r="GH34" s="89"/>
      <c r="GI34" s="89"/>
      <c r="GJ34" s="89"/>
      <c r="GK34" s="89"/>
      <c r="GL34" s="89"/>
      <c r="GM34" s="89"/>
      <c r="GN34" s="89"/>
      <c r="GO34" s="89"/>
      <c r="GP34" s="89"/>
      <c r="GQ34" s="200"/>
      <c r="GR34" s="200"/>
      <c r="GS34" s="89"/>
      <c r="GT34" s="89"/>
      <c r="GU34" s="89"/>
      <c r="GV34" s="89"/>
      <c r="GW34" s="89"/>
      <c r="GX34" s="89"/>
      <c r="GY34" s="89"/>
      <c r="GZ34" s="89"/>
      <c r="HA34" s="89"/>
      <c r="HB34" s="89"/>
      <c r="HC34" s="89"/>
      <c r="HD34" s="89"/>
      <c r="HI34" s="89"/>
      <c r="HJ34" s="89"/>
      <c r="HK34" s="89"/>
      <c r="HL34" s="89"/>
      <c r="HM34" s="89"/>
      <c r="HN34" s="89"/>
      <c r="HO34" s="89"/>
      <c r="HP34" s="89"/>
      <c r="HQ34" s="89"/>
      <c r="HR34" s="89"/>
      <c r="HS34" s="89"/>
      <c r="HT34" s="89"/>
      <c r="HX34" s="89"/>
      <c r="HY34" s="89"/>
      <c r="HZ34" s="89"/>
      <c r="IA34" s="89"/>
      <c r="IB34" s="89"/>
      <c r="IC34" s="89"/>
      <c r="ID34" s="89"/>
      <c r="IE34" s="89"/>
      <c r="IF34" s="89"/>
      <c r="IG34" s="89"/>
      <c r="IH34" s="89"/>
      <c r="II34" s="89"/>
      <c r="IM34" s="89"/>
      <c r="IN34" s="89"/>
      <c r="IO34" s="89"/>
      <c r="IP34" s="89"/>
      <c r="IQ34" s="89"/>
      <c r="IR34" s="89"/>
      <c r="IS34" s="89"/>
      <c r="IT34" s="89"/>
      <c r="IU34" s="89"/>
      <c r="IV34" s="89"/>
      <c r="IZ34" s="89"/>
      <c r="JA34" s="89"/>
      <c r="JB34" s="89"/>
      <c r="JC34" s="89"/>
      <c r="JD34" s="89"/>
      <c r="JE34" s="89"/>
      <c r="JF34" s="89"/>
      <c r="JG34" s="89"/>
      <c r="JH34" s="89"/>
      <c r="JI34" s="89"/>
      <c r="JM34" s="89"/>
      <c r="JN34" s="89"/>
      <c r="JO34" s="89"/>
      <c r="JP34" s="89"/>
      <c r="JQ34" s="89"/>
      <c r="JR34" s="89"/>
      <c r="JS34" s="89"/>
      <c r="JT34" s="89"/>
      <c r="JU34" s="89"/>
      <c r="JV34" s="89"/>
      <c r="JZ34" s="89"/>
      <c r="KA34" s="89"/>
      <c r="KB34" s="89"/>
      <c r="KC34" s="89"/>
      <c r="KD34" s="89"/>
      <c r="KE34" s="89"/>
      <c r="KF34" s="89"/>
      <c r="KG34" s="89"/>
      <c r="KH34" s="89"/>
      <c r="KI34" s="89"/>
      <c r="KZ34" s="89"/>
      <c r="LA34" s="89"/>
      <c r="LB34" s="89"/>
      <c r="LC34" s="89"/>
    </row>
    <row r="35" spans="1:315" ht="12.75">
      <c r="A35" s="89"/>
      <c r="B35" s="202"/>
      <c r="C35" s="202"/>
      <c r="D35" s="202"/>
      <c r="E35" s="202"/>
      <c r="F35" s="202"/>
      <c r="G35" s="202"/>
      <c r="H35" s="89"/>
      <c r="I35" s="112"/>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202"/>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c r="BX35" s="89"/>
      <c r="BY35" s="89"/>
      <c r="BZ35" s="89"/>
      <c r="CA35" s="89"/>
      <c r="CB35" s="89"/>
      <c r="CC35" s="89"/>
      <c r="CD35" s="89"/>
      <c r="CE35" s="89"/>
      <c r="CF35" s="89"/>
      <c r="CG35" s="89"/>
      <c r="CH35" s="89"/>
      <c r="CI35" s="89"/>
      <c r="CJ35" s="89"/>
      <c r="CK35" s="89"/>
      <c r="CL35" s="89"/>
      <c r="CM35" s="89"/>
      <c r="CN35" s="89"/>
      <c r="CO35" s="89"/>
      <c r="CP35" s="89"/>
      <c r="CQ35" s="89"/>
      <c r="CR35" s="89"/>
      <c r="CS35" s="89"/>
      <c r="CT35" s="89"/>
      <c r="CU35" s="89"/>
      <c r="CV35" s="89"/>
      <c r="CW35" s="89"/>
      <c r="CX35" s="89"/>
      <c r="CY35" s="89"/>
      <c r="CZ35" s="89"/>
      <c r="DA35" s="89"/>
      <c r="DB35" s="89"/>
      <c r="DC35" s="89"/>
      <c r="DD35" s="89"/>
      <c r="DE35" s="89"/>
      <c r="DF35" s="89"/>
      <c r="DG35" s="89"/>
      <c r="DH35" s="89"/>
      <c r="DI35" s="89"/>
      <c r="DJ35" s="89"/>
      <c r="DK35" s="89"/>
      <c r="DL35" s="89"/>
      <c r="DM35" s="89"/>
      <c r="DN35" s="89"/>
      <c r="DO35" s="89"/>
      <c r="DP35" s="89"/>
      <c r="DQ35" s="89"/>
      <c r="DR35" s="89"/>
      <c r="DS35" s="89"/>
      <c r="DT35" s="89"/>
      <c r="DU35" s="89"/>
      <c r="DV35" s="89"/>
      <c r="DW35" s="89"/>
      <c r="DX35" s="89"/>
      <c r="DY35" s="89"/>
      <c r="DZ35" s="89"/>
      <c r="EA35" s="89"/>
      <c r="EB35" s="89"/>
      <c r="EC35" s="89"/>
      <c r="ED35" s="89"/>
      <c r="EE35" s="89"/>
      <c r="EF35" s="89"/>
      <c r="EG35" s="89"/>
      <c r="EH35" s="89"/>
      <c r="EI35" s="89"/>
      <c r="EJ35" s="89"/>
      <c r="EK35" s="89"/>
      <c r="EL35" s="89"/>
      <c r="EM35" s="89"/>
      <c r="EN35" s="89"/>
      <c r="EO35" s="89"/>
      <c r="EP35" s="89"/>
      <c r="EQ35" s="89"/>
      <c r="ER35" s="89"/>
      <c r="ES35" s="89"/>
      <c r="ET35" s="89"/>
      <c r="EU35" s="89"/>
      <c r="EV35" s="89"/>
      <c r="EW35" s="89"/>
      <c r="EX35" s="89"/>
      <c r="EY35" s="89"/>
      <c r="EZ35" s="89"/>
      <c r="FA35" s="89"/>
      <c r="FB35" s="89"/>
      <c r="FC35" s="89"/>
      <c r="FD35" s="89"/>
      <c r="FE35" s="89"/>
      <c r="FF35" s="89"/>
      <c r="FG35" s="89"/>
      <c r="FH35" s="89"/>
      <c r="FI35" s="89"/>
      <c r="FJ35" s="89"/>
      <c r="FK35" s="89"/>
      <c r="FL35" s="89"/>
      <c r="FM35" s="89"/>
      <c r="FN35" s="89"/>
      <c r="FO35" s="89"/>
      <c r="FP35" s="89"/>
      <c r="FQ35" s="89"/>
      <c r="FR35" s="89"/>
      <c r="FS35" s="89"/>
      <c r="FT35" s="89"/>
      <c r="FU35" s="89"/>
      <c r="FV35" s="89"/>
      <c r="FW35" s="89"/>
      <c r="FX35" s="89"/>
      <c r="FY35" s="89"/>
      <c r="FZ35" s="89"/>
      <c r="GA35" s="89"/>
      <c r="GB35" s="200"/>
      <c r="GC35" s="200"/>
      <c r="GD35" s="89"/>
      <c r="GE35" s="89"/>
      <c r="GF35" s="89"/>
      <c r="GG35" s="89"/>
      <c r="GH35" s="89"/>
      <c r="GI35" s="89"/>
      <c r="GJ35" s="89"/>
      <c r="GK35" s="89"/>
      <c r="GL35" s="89"/>
      <c r="GM35" s="89"/>
      <c r="GN35" s="89"/>
      <c r="GO35" s="89"/>
      <c r="GP35" s="89"/>
      <c r="GQ35" s="200"/>
      <c r="GR35" s="200"/>
      <c r="GS35" s="89"/>
      <c r="GT35" s="89"/>
      <c r="GU35" s="89"/>
      <c r="GV35" s="89"/>
      <c r="GW35" s="89"/>
      <c r="GX35" s="89"/>
      <c r="GY35" s="89"/>
      <c r="GZ35" s="89"/>
      <c r="HA35" s="89"/>
      <c r="HB35" s="89"/>
      <c r="HC35" s="89"/>
      <c r="HD35" s="89"/>
      <c r="HI35" s="89"/>
      <c r="HJ35" s="89"/>
      <c r="HK35" s="89"/>
      <c r="HL35" s="89"/>
      <c r="HM35" s="89"/>
      <c r="HN35" s="89"/>
      <c r="HO35" s="89"/>
      <c r="HP35" s="89"/>
      <c r="HQ35" s="89"/>
      <c r="HR35" s="89"/>
      <c r="HS35" s="89"/>
      <c r="HT35" s="89"/>
      <c r="HX35" s="89"/>
      <c r="HY35" s="89"/>
      <c r="HZ35" s="89"/>
      <c r="IA35" s="89"/>
      <c r="IB35" s="89"/>
      <c r="IC35" s="89"/>
      <c r="ID35" s="89"/>
      <c r="IE35" s="89"/>
      <c r="IF35" s="89"/>
      <c r="IG35" s="89"/>
      <c r="IH35" s="89"/>
      <c r="II35" s="89"/>
      <c r="IM35" s="89"/>
      <c r="IN35" s="89"/>
      <c r="IO35" s="89"/>
      <c r="IP35" s="89"/>
      <c r="IQ35" s="89"/>
      <c r="IR35" s="89"/>
      <c r="IS35" s="89"/>
      <c r="IT35" s="89"/>
      <c r="IU35" s="89"/>
      <c r="IV35" s="89"/>
      <c r="IZ35" s="89"/>
      <c r="JA35" s="89"/>
      <c r="JB35" s="89"/>
      <c r="JC35" s="89"/>
      <c r="JD35" s="89"/>
      <c r="JE35" s="89"/>
      <c r="JF35" s="89"/>
      <c r="JG35" s="89"/>
      <c r="JH35" s="89"/>
      <c r="JI35" s="89"/>
      <c r="JM35" s="89"/>
      <c r="JN35" s="89"/>
      <c r="JO35" s="89"/>
      <c r="JP35" s="89"/>
      <c r="JQ35" s="89"/>
      <c r="JR35" s="89"/>
      <c r="JS35" s="89"/>
      <c r="JT35" s="89"/>
      <c r="JU35" s="89"/>
      <c r="JV35" s="89"/>
      <c r="JZ35" s="89"/>
      <c r="KA35" s="89"/>
      <c r="KB35" s="89"/>
      <c r="KC35" s="89"/>
      <c r="KD35" s="89"/>
      <c r="KE35" s="89"/>
      <c r="KF35" s="89"/>
      <c r="KG35" s="89"/>
      <c r="KH35" s="89"/>
      <c r="KI35" s="89"/>
      <c r="KZ35" s="89"/>
      <c r="LA35" s="89"/>
      <c r="LB35" s="89"/>
      <c r="LC35" s="89"/>
    </row>
    <row r="36" spans="1:315" ht="12.75">
      <c r="A36" s="89"/>
      <c r="B36" s="202"/>
      <c r="C36" s="202"/>
      <c r="D36" s="202"/>
      <c r="E36" s="202"/>
      <c r="F36" s="202"/>
      <c r="G36" s="202"/>
      <c r="H36" s="89"/>
      <c r="I36" s="112"/>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202"/>
      <c r="AQ36" s="89"/>
      <c r="AR36" s="89"/>
      <c r="AS36" s="89"/>
      <c r="AT36" s="89"/>
      <c r="AU36" s="89"/>
      <c r="AV36" s="89"/>
      <c r="AW36" s="89"/>
      <c r="AX36" s="89"/>
      <c r="AY36" s="89"/>
      <c r="AZ36" s="89"/>
      <c r="BA36" s="89"/>
      <c r="BB36" s="89"/>
      <c r="BC36" s="89"/>
      <c r="BD36" s="89"/>
      <c r="BE36" s="89"/>
      <c r="BF36" s="89"/>
      <c r="BG36" s="89"/>
      <c r="BH36" s="89"/>
      <c r="BI36" s="89"/>
      <c r="BJ36" s="89"/>
      <c r="BK36" s="89"/>
      <c r="BL36" s="89"/>
      <c r="BM36" s="89"/>
      <c r="BN36" s="89"/>
      <c r="BO36" s="89"/>
      <c r="BP36" s="89"/>
      <c r="BQ36" s="89"/>
      <c r="BR36" s="89"/>
      <c r="BS36" s="89"/>
      <c r="BT36" s="89"/>
      <c r="BU36" s="89"/>
      <c r="BV36" s="89"/>
      <c r="BW36" s="89"/>
      <c r="BX36" s="89"/>
      <c r="BY36" s="89"/>
      <c r="BZ36" s="89"/>
      <c r="CA36" s="89"/>
      <c r="CB36" s="89"/>
      <c r="CC36" s="89"/>
      <c r="CD36" s="89"/>
      <c r="CE36" s="89"/>
      <c r="CF36" s="89"/>
      <c r="CG36" s="89"/>
      <c r="CH36" s="89"/>
      <c r="CI36" s="89"/>
      <c r="CJ36" s="89"/>
      <c r="CK36" s="89"/>
      <c r="CL36" s="89"/>
      <c r="CM36" s="89"/>
      <c r="CN36" s="89"/>
      <c r="CO36" s="89"/>
      <c r="CP36" s="89"/>
      <c r="CQ36" s="89"/>
      <c r="CR36" s="89"/>
      <c r="CS36" s="89"/>
      <c r="CT36" s="89"/>
      <c r="CU36" s="89"/>
      <c r="CV36" s="89"/>
      <c r="CW36" s="89"/>
      <c r="CX36" s="89"/>
      <c r="CY36" s="89"/>
      <c r="CZ36" s="89"/>
      <c r="DA36" s="89"/>
      <c r="DB36" s="89"/>
      <c r="DC36" s="89"/>
      <c r="DD36" s="89"/>
      <c r="DE36" s="89"/>
      <c r="DF36" s="89"/>
      <c r="DG36" s="89"/>
      <c r="DH36" s="89"/>
      <c r="DI36" s="89"/>
      <c r="DJ36" s="89"/>
      <c r="DK36" s="89"/>
      <c r="DL36" s="89"/>
      <c r="DM36" s="89"/>
      <c r="DN36" s="89"/>
      <c r="DO36" s="89"/>
      <c r="DP36" s="89"/>
      <c r="DQ36" s="89"/>
      <c r="DR36" s="89"/>
      <c r="DS36" s="89"/>
      <c r="DT36" s="89"/>
      <c r="DU36" s="89"/>
      <c r="DV36" s="89"/>
      <c r="DW36" s="89"/>
      <c r="DX36" s="89"/>
      <c r="DY36" s="89"/>
      <c r="DZ36" s="89"/>
      <c r="EA36" s="89"/>
      <c r="EB36" s="89"/>
      <c r="EC36" s="89"/>
      <c r="ED36" s="89"/>
      <c r="EE36" s="89"/>
      <c r="EF36" s="89"/>
      <c r="EG36" s="89"/>
      <c r="EH36" s="89"/>
      <c r="EI36" s="89"/>
      <c r="EJ36" s="89"/>
      <c r="EK36" s="89"/>
      <c r="EL36" s="89"/>
      <c r="EM36" s="89"/>
      <c r="EN36" s="89"/>
      <c r="EO36" s="89"/>
      <c r="EP36" s="89"/>
      <c r="EQ36" s="89"/>
      <c r="ER36" s="89"/>
      <c r="ES36" s="89"/>
      <c r="ET36" s="89"/>
      <c r="EU36" s="89"/>
      <c r="EV36" s="89"/>
      <c r="EW36" s="89"/>
      <c r="EX36" s="89"/>
      <c r="EY36" s="89"/>
      <c r="EZ36" s="89"/>
      <c r="FA36" s="89"/>
      <c r="FB36" s="89"/>
      <c r="FC36" s="89"/>
      <c r="FD36" s="89"/>
      <c r="FE36" s="89"/>
      <c r="FF36" s="89"/>
      <c r="FG36" s="89"/>
      <c r="FH36" s="89"/>
      <c r="FI36" s="89"/>
      <c r="FJ36" s="89"/>
      <c r="FK36" s="89"/>
      <c r="FL36" s="89"/>
      <c r="FM36" s="89"/>
      <c r="FN36" s="89"/>
      <c r="FO36" s="89"/>
      <c r="FP36" s="89"/>
      <c r="FQ36" s="89"/>
      <c r="FR36" s="89"/>
      <c r="FS36" s="89"/>
      <c r="FT36" s="89"/>
      <c r="FU36" s="89"/>
      <c r="FV36" s="89"/>
      <c r="FW36" s="89"/>
      <c r="FX36" s="89"/>
      <c r="FY36" s="89"/>
      <c r="FZ36" s="89"/>
      <c r="GA36" s="89"/>
      <c r="GB36" s="200"/>
      <c r="GC36" s="200"/>
      <c r="GD36" s="89"/>
      <c r="GE36" s="89"/>
      <c r="GF36" s="89"/>
      <c r="GG36" s="89"/>
      <c r="GH36" s="89"/>
      <c r="GI36" s="89"/>
      <c r="GJ36" s="89"/>
      <c r="GK36" s="89"/>
      <c r="GL36" s="89"/>
      <c r="GM36" s="89"/>
      <c r="GN36" s="89"/>
      <c r="GO36" s="89"/>
      <c r="GP36" s="89"/>
      <c r="GQ36" s="200"/>
      <c r="GR36" s="200"/>
      <c r="GS36" s="89"/>
      <c r="GT36" s="89"/>
      <c r="GU36" s="89"/>
      <c r="GV36" s="89"/>
      <c r="GW36" s="89"/>
      <c r="GX36" s="89"/>
      <c r="GY36" s="89"/>
      <c r="GZ36" s="89"/>
      <c r="HA36" s="89"/>
      <c r="HB36" s="89"/>
      <c r="HC36" s="89"/>
      <c r="HD36" s="89"/>
      <c r="HI36" s="89"/>
      <c r="HJ36" s="89"/>
      <c r="HK36" s="89"/>
      <c r="HL36" s="89"/>
      <c r="HM36" s="89"/>
      <c r="HN36" s="89"/>
      <c r="HO36" s="89"/>
      <c r="HP36" s="89"/>
      <c r="HQ36" s="89"/>
      <c r="HR36" s="89"/>
      <c r="HS36" s="89"/>
      <c r="HT36" s="89"/>
      <c r="HX36" s="89"/>
      <c r="HY36" s="89"/>
      <c r="HZ36" s="89"/>
      <c r="IA36" s="89"/>
      <c r="IB36" s="89"/>
      <c r="IC36" s="89"/>
      <c r="ID36" s="89"/>
      <c r="IE36" s="89"/>
      <c r="IF36" s="89"/>
      <c r="IG36" s="89"/>
      <c r="IH36" s="89"/>
      <c r="II36" s="89"/>
      <c r="IM36" s="89"/>
      <c r="IN36" s="89"/>
      <c r="IO36" s="89"/>
      <c r="IP36" s="89"/>
      <c r="IQ36" s="89"/>
      <c r="IR36" s="89"/>
      <c r="IS36" s="89"/>
      <c r="IT36" s="89"/>
      <c r="IU36" s="89"/>
      <c r="IV36" s="89"/>
      <c r="IZ36" s="89"/>
      <c r="JA36" s="89"/>
      <c r="JB36" s="89"/>
      <c r="JC36" s="89"/>
      <c r="JD36" s="89"/>
      <c r="JE36" s="89"/>
      <c r="JF36" s="89"/>
      <c r="JG36" s="89"/>
      <c r="JH36" s="89"/>
      <c r="JI36" s="89"/>
      <c r="JM36" s="89"/>
      <c r="JN36" s="89"/>
      <c r="JO36" s="89"/>
      <c r="JP36" s="89"/>
      <c r="JQ36" s="89"/>
      <c r="JR36" s="89"/>
      <c r="JS36" s="89"/>
      <c r="JT36" s="89"/>
      <c r="JU36" s="89"/>
      <c r="JV36" s="89"/>
      <c r="JZ36" s="89"/>
      <c r="KA36" s="89"/>
      <c r="KB36" s="89"/>
      <c r="KC36" s="89"/>
      <c r="KD36" s="89"/>
      <c r="KE36" s="89"/>
      <c r="KF36" s="89"/>
      <c r="KG36" s="89"/>
      <c r="KH36" s="89"/>
      <c r="KI36" s="89"/>
      <c r="KZ36" s="89"/>
      <c r="LA36" s="89"/>
      <c r="LB36" s="89"/>
      <c r="LC36" s="89"/>
    </row>
    <row r="37" spans="1:315" ht="12.75">
      <c r="A37" s="89"/>
      <c r="B37" s="202"/>
      <c r="C37" s="202"/>
      <c r="D37" s="202"/>
      <c r="E37" s="202"/>
      <c r="F37" s="202"/>
      <c r="G37" s="202"/>
      <c r="H37" s="89"/>
      <c r="I37" s="112"/>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202"/>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c r="BR37" s="89"/>
      <c r="BS37" s="89"/>
      <c r="BT37" s="89"/>
      <c r="BU37" s="89"/>
      <c r="BV37" s="89"/>
      <c r="BW37" s="89"/>
      <c r="BX37" s="89"/>
      <c r="BY37" s="89"/>
      <c r="BZ37" s="89"/>
      <c r="CA37" s="89"/>
      <c r="CB37" s="89"/>
      <c r="CC37" s="89"/>
      <c r="CD37" s="89"/>
      <c r="CE37" s="89"/>
      <c r="CF37" s="89"/>
      <c r="CG37" s="89"/>
      <c r="CH37" s="89"/>
      <c r="CI37" s="89"/>
      <c r="CJ37" s="89"/>
      <c r="CK37" s="89"/>
      <c r="CL37" s="89"/>
      <c r="CM37" s="89"/>
      <c r="CN37" s="89"/>
      <c r="CO37" s="89"/>
      <c r="CP37" s="89"/>
      <c r="CQ37" s="89"/>
      <c r="CR37" s="89"/>
      <c r="CS37" s="89"/>
      <c r="CT37" s="89"/>
      <c r="CU37" s="89"/>
      <c r="CV37" s="89"/>
      <c r="CW37" s="89"/>
      <c r="CX37" s="89"/>
      <c r="CY37" s="89"/>
      <c r="CZ37" s="89"/>
      <c r="DA37" s="89"/>
      <c r="DB37" s="89"/>
      <c r="DC37" s="89"/>
      <c r="DD37" s="89"/>
      <c r="DE37" s="89"/>
      <c r="DF37" s="89"/>
      <c r="DG37" s="89"/>
      <c r="DH37" s="89"/>
      <c r="DI37" s="89"/>
      <c r="DJ37" s="89"/>
      <c r="DK37" s="89"/>
      <c r="DL37" s="89"/>
      <c r="DM37" s="89"/>
      <c r="DN37" s="89"/>
      <c r="DO37" s="89"/>
      <c r="DP37" s="89"/>
      <c r="DQ37" s="89"/>
      <c r="DR37" s="89"/>
      <c r="DS37" s="89"/>
      <c r="DT37" s="89"/>
      <c r="DU37" s="89"/>
      <c r="DV37" s="89"/>
      <c r="DW37" s="89"/>
      <c r="DX37" s="89"/>
      <c r="DY37" s="89"/>
      <c r="DZ37" s="89"/>
      <c r="EA37" s="89"/>
      <c r="EB37" s="89"/>
      <c r="EC37" s="89"/>
      <c r="ED37" s="89"/>
      <c r="EE37" s="89"/>
      <c r="EF37" s="89"/>
      <c r="EG37" s="89"/>
      <c r="EH37" s="89"/>
      <c r="EI37" s="89"/>
      <c r="EJ37" s="89"/>
      <c r="EK37" s="89"/>
      <c r="EL37" s="89"/>
      <c r="EM37" s="89"/>
      <c r="EN37" s="89"/>
      <c r="EO37" s="89"/>
      <c r="EP37" s="89"/>
      <c r="EQ37" s="89"/>
      <c r="ER37" s="89"/>
      <c r="ES37" s="89"/>
      <c r="ET37" s="89"/>
      <c r="EU37" s="89"/>
      <c r="EV37" s="89"/>
      <c r="EW37" s="89"/>
      <c r="EX37" s="89"/>
      <c r="EY37" s="89"/>
      <c r="EZ37" s="89"/>
      <c r="FA37" s="89"/>
      <c r="FB37" s="89"/>
      <c r="FC37" s="89"/>
      <c r="FD37" s="89"/>
      <c r="FE37" s="89"/>
      <c r="FF37" s="89"/>
      <c r="FG37" s="89"/>
      <c r="FH37" s="89"/>
      <c r="FI37" s="89"/>
      <c r="FJ37" s="89"/>
      <c r="FK37" s="89"/>
      <c r="FL37" s="89"/>
      <c r="FM37" s="89"/>
      <c r="FN37" s="89"/>
      <c r="FO37" s="89"/>
      <c r="FP37" s="89"/>
      <c r="FQ37" s="89"/>
      <c r="FR37" s="89"/>
      <c r="FS37" s="89"/>
      <c r="FT37" s="89"/>
      <c r="FU37" s="89"/>
      <c r="FV37" s="89"/>
      <c r="FW37" s="89"/>
      <c r="FX37" s="89"/>
      <c r="FY37" s="89"/>
      <c r="FZ37" s="89"/>
      <c r="GA37" s="89"/>
      <c r="GB37" s="200"/>
      <c r="GC37" s="200"/>
      <c r="GD37" s="89"/>
      <c r="GE37" s="89"/>
      <c r="GF37" s="89"/>
      <c r="GG37" s="89"/>
      <c r="GH37" s="89"/>
      <c r="GI37" s="89"/>
      <c r="GJ37" s="89"/>
      <c r="GK37" s="89"/>
      <c r="GL37" s="89"/>
      <c r="GM37" s="89"/>
      <c r="GN37" s="89"/>
      <c r="GO37" s="89"/>
      <c r="GP37" s="89"/>
      <c r="GQ37" s="200"/>
      <c r="GR37" s="200"/>
      <c r="GS37" s="89"/>
      <c r="GT37" s="89"/>
      <c r="GU37" s="89"/>
      <c r="GV37" s="89"/>
      <c r="GW37" s="89"/>
      <c r="GX37" s="89"/>
      <c r="GY37" s="89"/>
      <c r="GZ37" s="89"/>
      <c r="HA37" s="89"/>
      <c r="HB37" s="89"/>
      <c r="HC37" s="89"/>
      <c r="HD37" s="89"/>
      <c r="HI37" s="89"/>
      <c r="HJ37" s="89"/>
      <c r="HK37" s="89"/>
      <c r="HL37" s="89"/>
      <c r="HM37" s="89"/>
      <c r="HN37" s="89"/>
      <c r="HO37" s="89"/>
      <c r="HP37" s="89"/>
      <c r="HQ37" s="89"/>
      <c r="HR37" s="89"/>
      <c r="HS37" s="89"/>
      <c r="HT37" s="89"/>
      <c r="HX37" s="89"/>
      <c r="HY37" s="89"/>
      <c r="HZ37" s="89"/>
      <c r="IA37" s="89"/>
      <c r="IB37" s="89"/>
      <c r="IC37" s="89"/>
      <c r="ID37" s="89"/>
      <c r="IE37" s="89"/>
      <c r="IF37" s="89"/>
      <c r="IG37" s="89"/>
      <c r="IH37" s="89"/>
      <c r="II37" s="89"/>
      <c r="IM37" s="89"/>
      <c r="IN37" s="89"/>
      <c r="IO37" s="89"/>
      <c r="IP37" s="89"/>
      <c r="IQ37" s="89"/>
      <c r="IR37" s="89"/>
      <c r="IS37" s="89"/>
      <c r="IT37" s="89"/>
      <c r="IU37" s="89"/>
      <c r="IV37" s="89"/>
      <c r="IZ37" s="89"/>
      <c r="JA37" s="89"/>
      <c r="JB37" s="89"/>
      <c r="JC37" s="89"/>
      <c r="JD37" s="89"/>
      <c r="JE37" s="89"/>
      <c r="JF37" s="89"/>
      <c r="JG37" s="89"/>
      <c r="JH37" s="89"/>
      <c r="JI37" s="89"/>
      <c r="JM37" s="89"/>
      <c r="JN37" s="89"/>
      <c r="JO37" s="89"/>
      <c r="JP37" s="89"/>
      <c r="JQ37" s="89"/>
      <c r="JR37" s="89"/>
      <c r="JS37" s="89"/>
      <c r="JT37" s="89"/>
      <c r="JU37" s="89"/>
      <c r="JV37" s="89"/>
      <c r="JZ37" s="89"/>
      <c r="KA37" s="89"/>
      <c r="KB37" s="89"/>
      <c r="KC37" s="89"/>
      <c r="KD37" s="89"/>
      <c r="KE37" s="89"/>
      <c r="KF37" s="89"/>
      <c r="KG37" s="89"/>
      <c r="KH37" s="89"/>
      <c r="KI37" s="89"/>
      <c r="KZ37" s="89"/>
      <c r="LA37" s="89"/>
      <c r="LB37" s="89"/>
      <c r="LC37" s="89"/>
    </row>
    <row r="38" spans="1:315" ht="12.75">
      <c r="A38" s="89"/>
      <c r="B38" s="202"/>
      <c r="C38" s="202"/>
      <c r="D38" s="202"/>
      <c r="E38" s="202"/>
      <c r="F38" s="202"/>
      <c r="G38" s="202"/>
      <c r="H38" s="89"/>
      <c r="I38" s="112"/>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c r="AK38" s="89"/>
      <c r="AL38" s="89"/>
      <c r="AM38" s="89"/>
      <c r="AN38" s="89"/>
      <c r="AO38" s="89"/>
      <c r="AP38" s="202"/>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c r="BP38" s="89"/>
      <c r="BQ38" s="89"/>
      <c r="BR38" s="89"/>
      <c r="BS38" s="89"/>
      <c r="BT38" s="89"/>
      <c r="BU38" s="89"/>
      <c r="BV38" s="89"/>
      <c r="BW38" s="89"/>
      <c r="BX38" s="89"/>
      <c r="BY38" s="89"/>
      <c r="BZ38" s="89"/>
      <c r="CA38" s="89"/>
      <c r="CB38" s="89"/>
      <c r="CC38" s="89"/>
      <c r="CD38" s="89"/>
      <c r="CE38" s="89"/>
      <c r="CF38" s="89"/>
      <c r="CG38" s="89"/>
      <c r="CH38" s="89"/>
      <c r="CI38" s="89"/>
      <c r="CJ38" s="89"/>
      <c r="CK38" s="89"/>
      <c r="CL38" s="89"/>
      <c r="CM38" s="89"/>
      <c r="CN38" s="89"/>
      <c r="CO38" s="89"/>
      <c r="CP38" s="89"/>
      <c r="CQ38" s="89"/>
      <c r="CR38" s="89"/>
      <c r="CS38" s="89"/>
      <c r="CT38" s="89"/>
      <c r="CU38" s="89"/>
      <c r="CV38" s="89"/>
      <c r="CW38" s="89"/>
      <c r="CX38" s="89"/>
      <c r="CY38" s="89"/>
      <c r="CZ38" s="89"/>
      <c r="DA38" s="89"/>
      <c r="DB38" s="89"/>
      <c r="DC38" s="89"/>
      <c r="DD38" s="89"/>
      <c r="DE38" s="89"/>
      <c r="DF38" s="89"/>
      <c r="DG38" s="89"/>
      <c r="DH38" s="89"/>
      <c r="DI38" s="89"/>
      <c r="DJ38" s="89"/>
      <c r="DK38" s="89"/>
      <c r="DL38" s="89"/>
      <c r="DM38" s="89"/>
      <c r="DN38" s="89"/>
      <c r="DO38" s="89"/>
      <c r="DP38" s="89"/>
      <c r="DQ38" s="89"/>
      <c r="DR38" s="89"/>
      <c r="DS38" s="89"/>
      <c r="DT38" s="89"/>
      <c r="DU38" s="89"/>
      <c r="DV38" s="89"/>
      <c r="DW38" s="89"/>
      <c r="DX38" s="89"/>
      <c r="DY38" s="89"/>
      <c r="DZ38" s="89"/>
      <c r="EA38" s="89"/>
      <c r="EB38" s="89"/>
      <c r="EC38" s="89"/>
      <c r="ED38" s="89"/>
      <c r="EE38" s="89"/>
      <c r="EF38" s="89"/>
      <c r="EG38" s="89"/>
      <c r="EH38" s="89"/>
      <c r="EI38" s="89"/>
      <c r="EJ38" s="89"/>
      <c r="EK38" s="89"/>
      <c r="EL38" s="89"/>
      <c r="EM38" s="89"/>
      <c r="EN38" s="89"/>
      <c r="EO38" s="89"/>
      <c r="EP38" s="89"/>
      <c r="EQ38" s="89"/>
      <c r="ER38" s="89"/>
      <c r="ES38" s="89"/>
      <c r="ET38" s="89"/>
      <c r="EU38" s="89"/>
      <c r="EV38" s="89"/>
      <c r="EW38" s="89"/>
      <c r="EX38" s="89"/>
      <c r="EY38" s="89"/>
      <c r="EZ38" s="89"/>
      <c r="FA38" s="89"/>
      <c r="FB38" s="89"/>
      <c r="FC38" s="89"/>
      <c r="FD38" s="89"/>
      <c r="FE38" s="89"/>
      <c r="FF38" s="89"/>
      <c r="FG38" s="89"/>
      <c r="FH38" s="89"/>
      <c r="FI38" s="89"/>
      <c r="FJ38" s="89"/>
      <c r="FK38" s="89"/>
      <c r="FL38" s="89"/>
      <c r="FM38" s="89"/>
      <c r="FN38" s="89"/>
      <c r="FO38" s="89"/>
      <c r="FP38" s="89"/>
      <c r="FQ38" s="89"/>
      <c r="FR38" s="89"/>
      <c r="FS38" s="89"/>
      <c r="FT38" s="89"/>
      <c r="FU38" s="89"/>
      <c r="FV38" s="89"/>
      <c r="FW38" s="89"/>
      <c r="FX38" s="89"/>
      <c r="FY38" s="89"/>
      <c r="FZ38" s="89"/>
      <c r="GA38" s="89"/>
      <c r="GB38" s="200"/>
      <c r="GC38" s="200"/>
      <c r="GD38" s="89"/>
      <c r="GE38" s="89"/>
      <c r="GF38" s="89"/>
      <c r="GG38" s="89"/>
      <c r="GH38" s="89"/>
      <c r="GI38" s="89"/>
      <c r="GJ38" s="89"/>
      <c r="GK38" s="89"/>
      <c r="GL38" s="89"/>
      <c r="GM38" s="89"/>
      <c r="GN38" s="89"/>
      <c r="GO38" s="89"/>
      <c r="GP38" s="89"/>
      <c r="GQ38" s="200"/>
      <c r="GR38" s="200"/>
      <c r="GS38" s="89"/>
      <c r="GT38" s="89"/>
      <c r="GU38" s="89"/>
      <c r="GV38" s="89"/>
      <c r="GW38" s="89"/>
      <c r="GX38" s="89"/>
      <c r="GY38" s="89"/>
      <c r="GZ38" s="89"/>
      <c r="HA38" s="89"/>
      <c r="HB38" s="89"/>
      <c r="HC38" s="89"/>
      <c r="HD38" s="89"/>
      <c r="HI38" s="89"/>
      <c r="HJ38" s="89"/>
      <c r="HK38" s="89"/>
      <c r="HL38" s="89"/>
      <c r="HM38" s="89"/>
      <c r="HN38" s="89"/>
      <c r="HO38" s="89"/>
      <c r="HP38" s="89"/>
      <c r="HQ38" s="89"/>
      <c r="HR38" s="89"/>
      <c r="HS38" s="89"/>
      <c r="HT38" s="89"/>
      <c r="HX38" s="89"/>
      <c r="HY38" s="89"/>
      <c r="HZ38" s="89"/>
      <c r="IA38" s="89"/>
      <c r="IB38" s="89"/>
      <c r="IC38" s="89"/>
      <c r="ID38" s="89"/>
      <c r="IE38" s="89"/>
      <c r="IF38" s="89"/>
      <c r="IG38" s="89"/>
      <c r="IH38" s="89"/>
      <c r="II38" s="89"/>
      <c r="IM38" s="89"/>
      <c r="IN38" s="89"/>
      <c r="IO38" s="89"/>
      <c r="IP38" s="89"/>
      <c r="IQ38" s="89"/>
      <c r="IR38" s="89"/>
      <c r="IS38" s="89"/>
      <c r="IT38" s="89"/>
      <c r="IU38" s="89"/>
      <c r="IV38" s="89"/>
      <c r="IZ38" s="89"/>
      <c r="JA38" s="89"/>
      <c r="JB38" s="89"/>
      <c r="JC38" s="89"/>
      <c r="JD38" s="89"/>
      <c r="JE38" s="89"/>
      <c r="JF38" s="89"/>
      <c r="JG38" s="89"/>
      <c r="JH38" s="89"/>
      <c r="JI38" s="89"/>
      <c r="JM38" s="89"/>
      <c r="JN38" s="89"/>
      <c r="JO38" s="89"/>
      <c r="JP38" s="89"/>
      <c r="JQ38" s="89"/>
      <c r="JR38" s="89"/>
      <c r="JS38" s="89"/>
      <c r="JT38" s="89"/>
      <c r="JU38" s="89"/>
      <c r="JV38" s="89"/>
      <c r="JZ38" s="89"/>
      <c r="KA38" s="89"/>
      <c r="KB38" s="89"/>
      <c r="KC38" s="89"/>
      <c r="KD38" s="89"/>
      <c r="KE38" s="89"/>
      <c r="KF38" s="89"/>
      <c r="KG38" s="89"/>
      <c r="KH38" s="89"/>
      <c r="KI38" s="89"/>
      <c r="KZ38" s="89"/>
      <c r="LA38" s="89"/>
      <c r="LB38" s="89"/>
      <c r="LC38" s="89"/>
    </row>
    <row r="39" spans="1:315" ht="12.75">
      <c r="A39" s="89"/>
      <c r="B39" s="202"/>
      <c r="C39" s="202"/>
      <c r="D39" s="202"/>
      <c r="E39" s="202"/>
      <c r="F39" s="202"/>
      <c r="G39" s="202"/>
      <c r="H39" s="89"/>
      <c r="I39" s="112"/>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202"/>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c r="BZ39" s="89"/>
      <c r="CA39" s="89"/>
      <c r="CB39" s="89"/>
      <c r="CC39" s="89"/>
      <c r="CD39" s="89"/>
      <c r="CE39" s="89"/>
      <c r="CF39" s="89"/>
      <c r="CG39" s="89"/>
      <c r="CH39" s="89"/>
      <c r="CI39" s="89"/>
      <c r="CJ39" s="89"/>
      <c r="CK39" s="89"/>
      <c r="CL39" s="89"/>
      <c r="CM39" s="89"/>
      <c r="CN39" s="89"/>
      <c r="CO39" s="89"/>
      <c r="CP39" s="89"/>
      <c r="CQ39" s="89"/>
      <c r="CR39" s="89"/>
      <c r="CS39" s="89"/>
      <c r="CT39" s="89"/>
      <c r="CU39" s="89"/>
      <c r="CV39" s="89"/>
      <c r="CW39" s="89"/>
      <c r="CX39" s="89"/>
      <c r="CY39" s="89"/>
      <c r="CZ39" s="89"/>
      <c r="DA39" s="89"/>
      <c r="DB39" s="89"/>
      <c r="DC39" s="89"/>
      <c r="DD39" s="89"/>
      <c r="DE39" s="89"/>
      <c r="DF39" s="89"/>
      <c r="DG39" s="89"/>
      <c r="DH39" s="89"/>
      <c r="DI39" s="89"/>
      <c r="DJ39" s="89"/>
      <c r="DK39" s="89"/>
      <c r="DL39" s="89"/>
      <c r="DM39" s="89"/>
      <c r="DN39" s="89"/>
      <c r="DO39" s="89"/>
      <c r="DP39" s="89"/>
      <c r="DQ39" s="89"/>
      <c r="DR39" s="89"/>
      <c r="DS39" s="89"/>
      <c r="DT39" s="89"/>
      <c r="DU39" s="89"/>
      <c r="DV39" s="89"/>
      <c r="DW39" s="89"/>
      <c r="DX39" s="89"/>
      <c r="DY39" s="89"/>
      <c r="DZ39" s="89"/>
      <c r="EA39" s="89"/>
      <c r="EB39" s="89"/>
      <c r="EC39" s="89"/>
      <c r="ED39" s="89"/>
      <c r="EE39" s="89"/>
      <c r="EF39" s="89"/>
      <c r="EG39" s="89"/>
      <c r="EH39" s="89"/>
      <c r="EI39" s="89"/>
      <c r="EJ39" s="89"/>
      <c r="EK39" s="89"/>
      <c r="EL39" s="89"/>
      <c r="EM39" s="89"/>
      <c r="EN39" s="89"/>
      <c r="EO39" s="89"/>
      <c r="EP39" s="89"/>
      <c r="EQ39" s="89"/>
      <c r="ER39" s="89"/>
      <c r="ES39" s="89"/>
      <c r="ET39" s="89"/>
      <c r="EU39" s="89"/>
      <c r="EV39" s="89"/>
      <c r="EW39" s="89"/>
      <c r="EX39" s="89"/>
      <c r="EY39" s="89"/>
      <c r="EZ39" s="89"/>
      <c r="FA39" s="89"/>
      <c r="FB39" s="89"/>
      <c r="FC39" s="89"/>
      <c r="FD39" s="89"/>
      <c r="FE39" s="89"/>
      <c r="FF39" s="89"/>
      <c r="FG39" s="89"/>
      <c r="FH39" s="89"/>
      <c r="FI39" s="89"/>
      <c r="FJ39" s="89"/>
      <c r="FK39" s="89"/>
      <c r="FL39" s="89"/>
      <c r="FM39" s="89"/>
      <c r="FN39" s="89"/>
      <c r="FO39" s="89"/>
      <c r="FP39" s="89"/>
      <c r="FQ39" s="89"/>
      <c r="FR39" s="89"/>
      <c r="FS39" s="89"/>
      <c r="FT39" s="89"/>
      <c r="FU39" s="89"/>
      <c r="FV39" s="89"/>
      <c r="FW39" s="89"/>
      <c r="FX39" s="89"/>
      <c r="FY39" s="89"/>
      <c r="FZ39" s="89"/>
      <c r="GA39" s="89"/>
      <c r="GB39" s="200"/>
      <c r="GC39" s="200"/>
      <c r="GD39" s="89"/>
      <c r="GE39" s="89"/>
      <c r="GF39" s="89"/>
      <c r="GG39" s="89"/>
      <c r="GH39" s="89"/>
      <c r="GI39" s="89"/>
      <c r="GJ39" s="89"/>
      <c r="GK39" s="89"/>
      <c r="GL39" s="89"/>
      <c r="GM39" s="89"/>
      <c r="GN39" s="89"/>
      <c r="GO39" s="89"/>
      <c r="GP39" s="89"/>
      <c r="GQ39" s="200"/>
      <c r="GR39" s="200"/>
      <c r="GS39" s="89"/>
      <c r="GT39" s="89"/>
      <c r="GU39" s="89"/>
      <c r="GV39" s="89"/>
      <c r="GW39" s="89"/>
      <c r="GX39" s="89"/>
      <c r="GY39" s="89"/>
      <c r="GZ39" s="89"/>
      <c r="HA39" s="89"/>
      <c r="HB39" s="89"/>
      <c r="HC39" s="89"/>
      <c r="HD39" s="89"/>
      <c r="HI39" s="89"/>
      <c r="HJ39" s="89"/>
      <c r="HK39" s="89"/>
      <c r="HL39" s="89"/>
      <c r="HM39" s="89"/>
      <c r="HN39" s="89"/>
      <c r="HO39" s="89"/>
      <c r="HP39" s="89"/>
      <c r="HQ39" s="89"/>
      <c r="HR39" s="89"/>
      <c r="HS39" s="89"/>
      <c r="HT39" s="89"/>
      <c r="HX39" s="89"/>
      <c r="HY39" s="89"/>
      <c r="HZ39" s="89"/>
      <c r="IA39" s="89"/>
      <c r="IB39" s="89"/>
      <c r="IC39" s="89"/>
      <c r="ID39" s="89"/>
      <c r="IE39" s="89"/>
      <c r="IF39" s="89"/>
      <c r="IG39" s="89"/>
      <c r="IH39" s="89"/>
      <c r="II39" s="89"/>
      <c r="IM39" s="89"/>
      <c r="IN39" s="89"/>
      <c r="IO39" s="89"/>
      <c r="IP39" s="89"/>
      <c r="IQ39" s="89"/>
      <c r="IR39" s="89"/>
      <c r="IS39" s="89"/>
      <c r="IT39" s="89"/>
      <c r="IU39" s="89"/>
      <c r="IV39" s="89"/>
      <c r="IZ39" s="89"/>
      <c r="JA39" s="89"/>
      <c r="JB39" s="89"/>
      <c r="JC39" s="89"/>
      <c r="JD39" s="89"/>
      <c r="JE39" s="89"/>
      <c r="JF39" s="89"/>
      <c r="JG39" s="89"/>
      <c r="JH39" s="89"/>
      <c r="JI39" s="89"/>
      <c r="JM39" s="89"/>
      <c r="JN39" s="89"/>
      <c r="JO39" s="89"/>
      <c r="JP39" s="89"/>
      <c r="JQ39" s="89"/>
      <c r="JR39" s="89"/>
      <c r="JS39" s="89"/>
      <c r="JT39" s="89"/>
      <c r="JU39" s="89"/>
      <c r="JV39" s="89"/>
      <c r="JZ39" s="89"/>
      <c r="KA39" s="89"/>
      <c r="KB39" s="89"/>
      <c r="KC39" s="89"/>
      <c r="KD39" s="89"/>
      <c r="KE39" s="89"/>
      <c r="KF39" s="89"/>
      <c r="KG39" s="89"/>
      <c r="KH39" s="89"/>
      <c r="KI39" s="89"/>
      <c r="KZ39" s="89"/>
      <c r="LA39" s="89"/>
      <c r="LB39" s="89"/>
      <c r="LC39" s="89"/>
    </row>
    <row r="40" spans="1:315" ht="12.75">
      <c r="A40" s="89"/>
      <c r="B40" s="202"/>
      <c r="C40" s="202"/>
      <c r="D40" s="202"/>
      <c r="E40" s="202"/>
      <c r="F40" s="202"/>
      <c r="G40" s="202"/>
      <c r="H40" s="89"/>
      <c r="I40" s="112"/>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202"/>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c r="BR40" s="89"/>
      <c r="BS40" s="89"/>
      <c r="BT40" s="89"/>
      <c r="BU40" s="89"/>
      <c r="BV40" s="89"/>
      <c r="BW40" s="89"/>
      <c r="BX40" s="89"/>
      <c r="BY40" s="89"/>
      <c r="BZ40" s="89"/>
      <c r="CA40" s="89"/>
      <c r="CB40" s="89"/>
      <c r="CC40" s="89"/>
      <c r="CD40" s="89"/>
      <c r="CE40" s="89"/>
      <c r="CF40" s="89"/>
      <c r="CG40" s="89"/>
      <c r="CH40" s="89"/>
      <c r="CI40" s="89"/>
      <c r="CJ40" s="89"/>
      <c r="CK40" s="89"/>
      <c r="CL40" s="89"/>
      <c r="CM40" s="89"/>
      <c r="CN40" s="89"/>
      <c r="CO40" s="89"/>
      <c r="CP40" s="89"/>
      <c r="CQ40" s="89"/>
      <c r="CR40" s="89"/>
      <c r="CS40" s="89"/>
      <c r="CT40" s="89"/>
      <c r="CU40" s="89"/>
      <c r="CV40" s="89"/>
      <c r="CW40" s="89"/>
      <c r="CX40" s="89"/>
      <c r="CY40" s="89"/>
      <c r="CZ40" s="89"/>
      <c r="DA40" s="89"/>
      <c r="DB40" s="89"/>
      <c r="DC40" s="89"/>
      <c r="DD40" s="89"/>
      <c r="DE40" s="89"/>
      <c r="DF40" s="89"/>
      <c r="DG40" s="89"/>
      <c r="DH40" s="89"/>
      <c r="DI40" s="89"/>
      <c r="DJ40" s="89"/>
      <c r="DK40" s="89"/>
      <c r="DL40" s="89"/>
      <c r="DM40" s="89"/>
      <c r="DN40" s="89"/>
      <c r="DO40" s="89"/>
      <c r="DP40" s="89"/>
      <c r="DQ40" s="89"/>
      <c r="DR40" s="89"/>
      <c r="DS40" s="89"/>
      <c r="DT40" s="89"/>
      <c r="DU40" s="89"/>
      <c r="DV40" s="89"/>
      <c r="DW40" s="89"/>
      <c r="DX40" s="89"/>
      <c r="DY40" s="89"/>
      <c r="DZ40" s="89"/>
      <c r="EA40" s="89"/>
      <c r="EB40" s="89"/>
      <c r="EC40" s="89"/>
      <c r="ED40" s="89"/>
      <c r="EE40" s="89"/>
      <c r="EF40" s="89"/>
      <c r="EG40" s="89"/>
      <c r="EH40" s="89"/>
      <c r="EI40" s="89"/>
      <c r="EJ40" s="89"/>
      <c r="EK40" s="89"/>
      <c r="EL40" s="89"/>
      <c r="EM40" s="89"/>
      <c r="EN40" s="89"/>
      <c r="EO40" s="89"/>
      <c r="EP40" s="89"/>
      <c r="EQ40" s="89"/>
      <c r="ER40" s="89"/>
      <c r="ES40" s="89"/>
      <c r="ET40" s="89"/>
      <c r="EU40" s="89"/>
      <c r="EV40" s="89"/>
      <c r="EW40" s="89"/>
      <c r="EX40" s="89"/>
      <c r="EY40" s="89"/>
      <c r="EZ40" s="89"/>
      <c r="FA40" s="89"/>
      <c r="FB40" s="89"/>
      <c r="FC40" s="89"/>
      <c r="FD40" s="89"/>
      <c r="FE40" s="89"/>
      <c r="FF40" s="89"/>
      <c r="FG40" s="89"/>
      <c r="FH40" s="89"/>
      <c r="FI40" s="89"/>
      <c r="FJ40" s="89"/>
      <c r="FK40" s="89"/>
      <c r="FL40" s="89"/>
      <c r="FM40" s="89"/>
      <c r="FN40" s="89"/>
      <c r="FO40" s="89"/>
      <c r="FP40" s="89"/>
      <c r="FQ40" s="89"/>
      <c r="FR40" s="89"/>
      <c r="FS40" s="89"/>
      <c r="FT40" s="89"/>
      <c r="FU40" s="89"/>
      <c r="FV40" s="89"/>
      <c r="FW40" s="89"/>
      <c r="FX40" s="89"/>
      <c r="FY40" s="89"/>
      <c r="FZ40" s="89"/>
      <c r="GA40" s="89"/>
      <c r="GB40" s="200"/>
      <c r="GC40" s="200"/>
      <c r="GD40" s="89"/>
      <c r="GE40" s="89"/>
      <c r="GF40" s="89"/>
      <c r="GG40" s="89"/>
      <c r="GH40" s="89"/>
      <c r="GI40" s="89"/>
      <c r="GJ40" s="89"/>
      <c r="GK40" s="89"/>
      <c r="GL40" s="89"/>
      <c r="GM40" s="89"/>
      <c r="GN40" s="89"/>
      <c r="GO40" s="89"/>
      <c r="GP40" s="89"/>
      <c r="GQ40" s="200"/>
      <c r="GR40" s="200"/>
      <c r="GS40" s="89"/>
      <c r="GT40" s="89"/>
      <c r="GU40" s="89"/>
      <c r="GV40" s="89"/>
      <c r="GW40" s="89"/>
      <c r="GX40" s="89"/>
      <c r="GY40" s="89"/>
      <c r="GZ40" s="89"/>
      <c r="HA40" s="89"/>
      <c r="HB40" s="89"/>
      <c r="HC40" s="89"/>
      <c r="HD40" s="89"/>
      <c r="HI40" s="89"/>
      <c r="HJ40" s="89"/>
      <c r="HK40" s="89"/>
      <c r="HL40" s="89"/>
      <c r="HM40" s="89"/>
      <c r="HN40" s="89"/>
      <c r="HO40" s="89"/>
      <c r="HP40" s="89"/>
      <c r="HQ40" s="89"/>
      <c r="HR40" s="89"/>
      <c r="HS40" s="89"/>
      <c r="HT40" s="89"/>
      <c r="HX40" s="89"/>
      <c r="HY40" s="89"/>
      <c r="HZ40" s="89"/>
      <c r="IA40" s="89"/>
      <c r="IB40" s="89"/>
      <c r="IC40" s="89"/>
      <c r="ID40" s="89"/>
      <c r="IE40" s="89"/>
      <c r="IF40" s="89"/>
      <c r="IG40" s="89"/>
      <c r="IH40" s="89"/>
      <c r="II40" s="89"/>
      <c r="IM40" s="89"/>
      <c r="IN40" s="89"/>
      <c r="IO40" s="89"/>
      <c r="IP40" s="89"/>
      <c r="IQ40" s="89"/>
      <c r="IR40" s="89"/>
      <c r="IS40" s="89"/>
      <c r="IT40" s="89"/>
      <c r="IU40" s="89"/>
      <c r="IV40" s="89"/>
      <c r="IZ40" s="89"/>
      <c r="JA40" s="89"/>
      <c r="JB40" s="89"/>
      <c r="JC40" s="89"/>
      <c r="JD40" s="89"/>
      <c r="JE40" s="89"/>
      <c r="JF40" s="89"/>
      <c r="JG40" s="89"/>
      <c r="JH40" s="89"/>
      <c r="JI40" s="89"/>
      <c r="JM40" s="89"/>
      <c r="JN40" s="89"/>
      <c r="JO40" s="89"/>
      <c r="JP40" s="89"/>
      <c r="JQ40" s="89"/>
      <c r="JR40" s="89"/>
      <c r="JS40" s="89"/>
      <c r="JT40" s="89"/>
      <c r="JU40" s="89"/>
      <c r="JV40" s="89"/>
      <c r="JZ40" s="89"/>
      <c r="KA40" s="89"/>
      <c r="KB40" s="89"/>
      <c r="KC40" s="89"/>
      <c r="KD40" s="89"/>
      <c r="KE40" s="89"/>
      <c r="KF40" s="89"/>
      <c r="KG40" s="89"/>
      <c r="KH40" s="89"/>
      <c r="KI40" s="89"/>
      <c r="KZ40" s="89"/>
      <c r="LA40" s="89"/>
      <c r="LB40" s="89"/>
      <c r="LC40" s="89"/>
    </row>
    <row r="41" spans="1:315" ht="12.75">
      <c r="A41" s="89"/>
      <c r="B41" s="202"/>
      <c r="C41" s="202"/>
      <c r="D41" s="202"/>
      <c r="E41" s="202"/>
      <c r="F41" s="202"/>
      <c r="G41" s="202"/>
      <c r="H41" s="89"/>
      <c r="I41" s="112"/>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202"/>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c r="BR41" s="89"/>
      <c r="BS41" s="89"/>
      <c r="BT41" s="89"/>
      <c r="BU41" s="89"/>
      <c r="BV41" s="89"/>
      <c r="BW41" s="89"/>
      <c r="BX41" s="89"/>
      <c r="BY41" s="89"/>
      <c r="BZ41" s="89"/>
      <c r="CA41" s="89"/>
      <c r="CB41" s="89"/>
      <c r="CC41" s="89"/>
      <c r="CD41" s="89"/>
      <c r="CE41" s="89"/>
      <c r="CF41" s="89"/>
      <c r="CG41" s="89"/>
      <c r="CH41" s="89"/>
      <c r="CI41" s="89"/>
      <c r="CJ41" s="89"/>
      <c r="CK41" s="89"/>
      <c r="CL41" s="89"/>
      <c r="CM41" s="89"/>
      <c r="CN41" s="89"/>
      <c r="CO41" s="89"/>
      <c r="CP41" s="89"/>
      <c r="CQ41" s="89"/>
      <c r="CR41" s="89"/>
      <c r="CS41" s="89"/>
      <c r="CT41" s="89"/>
      <c r="CU41" s="89"/>
      <c r="CV41" s="89"/>
      <c r="CW41" s="89"/>
      <c r="CX41" s="89"/>
      <c r="CY41" s="89"/>
      <c r="CZ41" s="89"/>
      <c r="DA41" s="89"/>
      <c r="DB41" s="89"/>
      <c r="DC41" s="89"/>
      <c r="DD41" s="89"/>
      <c r="DE41" s="89"/>
      <c r="DF41" s="89"/>
      <c r="DG41" s="89"/>
      <c r="DH41" s="89"/>
      <c r="DI41" s="89"/>
      <c r="DJ41" s="89"/>
      <c r="DK41" s="89"/>
      <c r="DL41" s="89"/>
      <c r="DM41" s="89"/>
      <c r="DN41" s="89"/>
      <c r="DO41" s="89"/>
      <c r="DP41" s="89"/>
      <c r="DQ41" s="89"/>
      <c r="DR41" s="89"/>
      <c r="DS41" s="89"/>
      <c r="DT41" s="89"/>
      <c r="DU41" s="89"/>
      <c r="DV41" s="89"/>
      <c r="DW41" s="89"/>
      <c r="DX41" s="89"/>
      <c r="DY41" s="89"/>
      <c r="DZ41" s="89"/>
      <c r="EA41" s="89"/>
      <c r="EB41" s="89"/>
      <c r="EC41" s="89"/>
      <c r="ED41" s="89"/>
      <c r="EE41" s="89"/>
      <c r="EF41" s="89"/>
      <c r="EG41" s="89"/>
      <c r="EH41" s="89"/>
      <c r="EI41" s="89"/>
      <c r="EJ41" s="89"/>
      <c r="EK41" s="89"/>
      <c r="EL41" s="89"/>
      <c r="EM41" s="89"/>
      <c r="EN41" s="89"/>
      <c r="EO41" s="89"/>
      <c r="EP41" s="89"/>
      <c r="EQ41" s="89"/>
      <c r="ER41" s="89"/>
      <c r="ES41" s="89"/>
      <c r="ET41" s="89"/>
      <c r="EU41" s="89"/>
      <c r="EV41" s="89"/>
      <c r="EW41" s="89"/>
      <c r="EX41" s="89"/>
      <c r="EY41" s="89"/>
      <c r="EZ41" s="89"/>
      <c r="FA41" s="89"/>
      <c r="FB41" s="89"/>
      <c r="FC41" s="89"/>
      <c r="FD41" s="89"/>
      <c r="FE41" s="89"/>
      <c r="FF41" s="89"/>
      <c r="FG41" s="89"/>
      <c r="FH41" s="89"/>
      <c r="FI41" s="89"/>
      <c r="FJ41" s="89"/>
      <c r="FK41" s="89"/>
      <c r="FL41" s="89"/>
      <c r="FM41" s="89"/>
      <c r="FN41" s="89"/>
      <c r="FO41" s="89"/>
      <c r="FP41" s="89"/>
      <c r="FQ41" s="89"/>
      <c r="FR41" s="89"/>
      <c r="FS41" s="89"/>
      <c r="FT41" s="89"/>
      <c r="FU41" s="89"/>
      <c r="FV41" s="89"/>
      <c r="FW41" s="89"/>
      <c r="FX41" s="89"/>
      <c r="FY41" s="89"/>
      <c r="FZ41" s="89"/>
      <c r="GA41" s="89"/>
      <c r="GB41" s="200"/>
      <c r="GC41" s="200"/>
      <c r="GD41" s="89"/>
      <c r="GE41" s="89"/>
      <c r="GF41" s="89"/>
      <c r="GG41" s="89"/>
      <c r="GH41" s="89"/>
      <c r="GI41" s="89"/>
      <c r="GJ41" s="89"/>
      <c r="GK41" s="89"/>
      <c r="GL41" s="89"/>
      <c r="GM41" s="89"/>
      <c r="GN41" s="89"/>
      <c r="GO41" s="89"/>
      <c r="GP41" s="89"/>
      <c r="GQ41" s="200"/>
      <c r="GR41" s="200"/>
      <c r="GS41" s="89"/>
      <c r="GT41" s="89"/>
      <c r="GU41" s="89"/>
      <c r="GV41" s="89"/>
      <c r="GW41" s="89"/>
      <c r="GX41" s="89"/>
      <c r="GY41" s="89"/>
      <c r="GZ41" s="89"/>
      <c r="HA41" s="89"/>
      <c r="HB41" s="89"/>
      <c r="HC41" s="89"/>
      <c r="HD41" s="89"/>
      <c r="HI41" s="89"/>
      <c r="HJ41" s="89"/>
      <c r="HK41" s="89"/>
      <c r="HL41" s="89"/>
      <c r="HM41" s="89"/>
      <c r="HN41" s="89"/>
      <c r="HO41" s="89"/>
      <c r="HP41" s="89"/>
      <c r="HQ41" s="89"/>
      <c r="HR41" s="89"/>
      <c r="HS41" s="89"/>
      <c r="HT41" s="89"/>
      <c r="HX41" s="89"/>
      <c r="HY41" s="89"/>
      <c r="HZ41" s="89"/>
      <c r="IA41" s="89"/>
      <c r="IB41" s="89"/>
      <c r="IC41" s="89"/>
      <c r="ID41" s="89"/>
      <c r="IE41" s="89"/>
      <c r="IF41" s="89"/>
      <c r="IG41" s="89"/>
      <c r="IH41" s="89"/>
      <c r="II41" s="89"/>
      <c r="IM41" s="89"/>
      <c r="IN41" s="89"/>
      <c r="IO41" s="89"/>
      <c r="IP41" s="89"/>
      <c r="IQ41" s="89"/>
      <c r="IR41" s="89"/>
      <c r="IS41" s="89"/>
      <c r="IT41" s="89"/>
      <c r="IU41" s="89"/>
      <c r="IV41" s="89"/>
      <c r="IZ41" s="89"/>
      <c r="JA41" s="89"/>
      <c r="JB41" s="89"/>
      <c r="JC41" s="89"/>
      <c r="JD41" s="89"/>
      <c r="JE41" s="89"/>
      <c r="JF41" s="89"/>
      <c r="JG41" s="89"/>
      <c r="JH41" s="89"/>
      <c r="JI41" s="89"/>
      <c r="JM41" s="89"/>
      <c r="JN41" s="89"/>
      <c r="JO41" s="89"/>
      <c r="JP41" s="89"/>
      <c r="JQ41" s="89"/>
      <c r="JR41" s="89"/>
      <c r="JS41" s="89"/>
      <c r="JT41" s="89"/>
      <c r="JU41" s="89"/>
      <c r="JV41" s="89"/>
      <c r="JZ41" s="89"/>
      <c r="KA41" s="89"/>
      <c r="KB41" s="89"/>
      <c r="KC41" s="89"/>
      <c r="KD41" s="89"/>
      <c r="KE41" s="89"/>
      <c r="KF41" s="89"/>
      <c r="KG41" s="89"/>
      <c r="KH41" s="89"/>
      <c r="KI41" s="89"/>
      <c r="KZ41" s="89"/>
      <c r="LA41" s="89"/>
      <c r="LB41" s="89"/>
      <c r="LC41" s="89"/>
    </row>
    <row r="42" spans="1:315" ht="12.75">
      <c r="A42" s="89"/>
      <c r="B42" s="202"/>
      <c r="C42" s="202"/>
      <c r="D42" s="202"/>
      <c r="E42" s="202"/>
      <c r="F42" s="202"/>
      <c r="G42" s="202"/>
      <c r="H42" s="89"/>
      <c r="I42" s="112"/>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202"/>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BP42" s="89"/>
      <c r="BQ42" s="89"/>
      <c r="BR42" s="89"/>
      <c r="BS42" s="89"/>
      <c r="BT42" s="89"/>
      <c r="BU42" s="89"/>
      <c r="BV42" s="89"/>
      <c r="BW42" s="89"/>
      <c r="BX42" s="89"/>
      <c r="BY42" s="89"/>
      <c r="BZ42" s="89"/>
      <c r="CA42" s="89"/>
      <c r="CB42" s="89"/>
      <c r="CC42" s="89"/>
      <c r="CD42" s="89"/>
      <c r="CE42" s="89"/>
      <c r="CF42" s="89"/>
      <c r="CG42" s="89"/>
      <c r="CH42" s="89"/>
      <c r="CI42" s="89"/>
      <c r="CJ42" s="89"/>
      <c r="CK42" s="89"/>
      <c r="CL42" s="89"/>
      <c r="CM42" s="89"/>
      <c r="CN42" s="89"/>
      <c r="CO42" s="89"/>
      <c r="CP42" s="89"/>
      <c r="CQ42" s="89"/>
      <c r="CR42" s="89"/>
      <c r="CS42" s="89"/>
      <c r="CT42" s="89"/>
      <c r="CU42" s="89"/>
      <c r="CV42" s="89"/>
      <c r="CW42" s="89"/>
      <c r="CX42" s="89"/>
      <c r="CY42" s="89"/>
      <c r="CZ42" s="89"/>
      <c r="DA42" s="89"/>
      <c r="DB42" s="89"/>
      <c r="DC42" s="89"/>
      <c r="DD42" s="89"/>
      <c r="DE42" s="89"/>
      <c r="DF42" s="89"/>
      <c r="DG42" s="89"/>
      <c r="DH42" s="89"/>
      <c r="DI42" s="89"/>
      <c r="DJ42" s="89"/>
      <c r="DK42" s="89"/>
      <c r="DL42" s="89"/>
      <c r="DM42" s="89"/>
      <c r="DN42" s="89"/>
      <c r="DO42" s="89"/>
      <c r="DP42" s="89"/>
      <c r="DQ42" s="89"/>
      <c r="DR42" s="89"/>
      <c r="DS42" s="89"/>
      <c r="DT42" s="89"/>
      <c r="DU42" s="89"/>
      <c r="DV42" s="89"/>
      <c r="DW42" s="89"/>
      <c r="DX42" s="89"/>
      <c r="DY42" s="89"/>
      <c r="DZ42" s="89"/>
      <c r="EA42" s="89"/>
      <c r="EB42" s="89"/>
      <c r="EC42" s="89"/>
      <c r="ED42" s="89"/>
      <c r="EE42" s="89"/>
      <c r="EF42" s="89"/>
      <c r="EG42" s="89"/>
      <c r="EH42" s="89"/>
      <c r="EI42" s="89"/>
      <c r="EJ42" s="89"/>
      <c r="EK42" s="89"/>
      <c r="EL42" s="89"/>
      <c r="EM42" s="89"/>
      <c r="EN42" s="89"/>
      <c r="EO42" s="89"/>
      <c r="EP42" s="89"/>
      <c r="EQ42" s="89"/>
      <c r="ER42" s="89"/>
      <c r="ES42" s="89"/>
      <c r="ET42" s="89"/>
      <c r="EU42" s="89"/>
      <c r="EV42" s="89"/>
      <c r="EW42" s="89"/>
      <c r="EX42" s="89"/>
      <c r="EY42" s="89"/>
      <c r="EZ42" s="89"/>
      <c r="FA42" s="89"/>
      <c r="FB42" s="89"/>
      <c r="FC42" s="89"/>
      <c r="FD42" s="89"/>
      <c r="FE42" s="89"/>
      <c r="FF42" s="89"/>
      <c r="FG42" s="89"/>
      <c r="FH42" s="89"/>
      <c r="FI42" s="89"/>
      <c r="FJ42" s="89"/>
      <c r="FK42" s="89"/>
      <c r="FL42" s="89"/>
      <c r="FM42" s="89"/>
      <c r="FN42" s="89"/>
      <c r="FO42" s="89"/>
      <c r="FP42" s="89"/>
      <c r="FQ42" s="89"/>
      <c r="FR42" s="89"/>
      <c r="FS42" s="89"/>
      <c r="FT42" s="89"/>
      <c r="FU42" s="89"/>
      <c r="FV42" s="89"/>
      <c r="FW42" s="89"/>
      <c r="FX42" s="89"/>
      <c r="FY42" s="89"/>
      <c r="FZ42" s="89"/>
      <c r="GA42" s="89"/>
      <c r="GB42" s="200"/>
      <c r="GC42" s="200"/>
      <c r="GD42" s="89"/>
      <c r="GE42" s="89"/>
      <c r="GF42" s="89"/>
      <c r="GG42" s="89"/>
      <c r="GH42" s="89"/>
      <c r="GI42" s="89"/>
      <c r="GJ42" s="89"/>
      <c r="GK42" s="89"/>
      <c r="GL42" s="89"/>
      <c r="GM42" s="89"/>
      <c r="GN42" s="89"/>
      <c r="GO42" s="89"/>
      <c r="GP42" s="89"/>
      <c r="GQ42" s="200"/>
      <c r="GR42" s="200"/>
      <c r="GS42" s="89"/>
      <c r="GT42" s="89"/>
      <c r="GU42" s="89"/>
      <c r="GV42" s="89"/>
      <c r="GW42" s="89"/>
      <c r="GX42" s="89"/>
      <c r="GY42" s="89"/>
      <c r="GZ42" s="89"/>
      <c r="HA42" s="89"/>
      <c r="HB42" s="89"/>
      <c r="HC42" s="89"/>
      <c r="HD42" s="89"/>
      <c r="HI42" s="89"/>
      <c r="HJ42" s="89"/>
      <c r="HK42" s="89"/>
      <c r="HL42" s="89"/>
      <c r="HM42" s="89"/>
      <c r="HN42" s="89"/>
      <c r="HO42" s="89"/>
      <c r="HP42" s="89"/>
      <c r="HQ42" s="89"/>
      <c r="HR42" s="89"/>
      <c r="HS42" s="89"/>
      <c r="HT42" s="89"/>
      <c r="HX42" s="89"/>
      <c r="HY42" s="89"/>
      <c r="HZ42" s="89"/>
      <c r="IA42" s="89"/>
      <c r="IB42" s="89"/>
      <c r="IC42" s="89"/>
      <c r="ID42" s="89"/>
      <c r="IE42" s="89"/>
      <c r="IF42" s="89"/>
      <c r="IG42" s="89"/>
      <c r="IH42" s="89"/>
      <c r="II42" s="89"/>
      <c r="IM42" s="89"/>
      <c r="IN42" s="89"/>
      <c r="IO42" s="89"/>
      <c r="IP42" s="89"/>
      <c r="IQ42" s="89"/>
      <c r="IR42" s="89"/>
      <c r="IS42" s="89"/>
      <c r="IT42" s="89"/>
      <c r="IU42" s="89"/>
      <c r="IV42" s="89"/>
      <c r="IZ42" s="89"/>
      <c r="JA42" s="89"/>
      <c r="JB42" s="89"/>
      <c r="JC42" s="89"/>
      <c r="JD42" s="89"/>
      <c r="JE42" s="89"/>
      <c r="JF42" s="89"/>
      <c r="JG42" s="89"/>
      <c r="JH42" s="89"/>
      <c r="JI42" s="89"/>
      <c r="JM42" s="89"/>
      <c r="JN42" s="89"/>
      <c r="JO42" s="89"/>
      <c r="JP42" s="89"/>
      <c r="JQ42" s="89"/>
      <c r="JR42" s="89"/>
      <c r="JS42" s="89"/>
      <c r="JT42" s="89"/>
      <c r="JU42" s="89"/>
      <c r="JV42" s="89"/>
      <c r="JZ42" s="89"/>
      <c r="KA42" s="89"/>
      <c r="KB42" s="89"/>
      <c r="KC42" s="89"/>
      <c r="KD42" s="89"/>
      <c r="KE42" s="89"/>
      <c r="KF42" s="89"/>
      <c r="KG42" s="89"/>
      <c r="KH42" s="89"/>
      <c r="KI42" s="89"/>
      <c r="KZ42" s="89"/>
      <c r="LA42" s="89"/>
      <c r="LB42" s="89"/>
      <c r="LC42" s="89"/>
    </row>
    <row r="43" spans="1:315" ht="12.75">
      <c r="A43" s="89"/>
      <c r="B43" s="202"/>
      <c r="C43" s="202"/>
      <c r="D43" s="202"/>
      <c r="E43" s="202"/>
      <c r="F43" s="202"/>
      <c r="G43" s="202"/>
      <c r="H43" s="89"/>
      <c r="I43" s="112"/>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202"/>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c r="BR43" s="89"/>
      <c r="BS43" s="89"/>
      <c r="BT43" s="89"/>
      <c r="BU43" s="89"/>
      <c r="BV43" s="89"/>
      <c r="BW43" s="89"/>
      <c r="BX43" s="89"/>
      <c r="BY43" s="89"/>
      <c r="BZ43" s="89"/>
      <c r="CA43" s="89"/>
      <c r="CB43" s="89"/>
      <c r="CC43" s="89"/>
      <c r="CD43" s="89"/>
      <c r="CE43" s="89"/>
      <c r="CF43" s="89"/>
      <c r="CG43" s="89"/>
      <c r="CH43" s="89"/>
      <c r="CI43" s="89"/>
      <c r="CJ43" s="89"/>
      <c r="CK43" s="89"/>
      <c r="CL43" s="89"/>
      <c r="CM43" s="89"/>
      <c r="CN43" s="89"/>
      <c r="CO43" s="89"/>
      <c r="CP43" s="89"/>
      <c r="CQ43" s="89"/>
      <c r="CR43" s="89"/>
      <c r="CS43" s="89"/>
      <c r="CT43" s="89"/>
      <c r="CU43" s="89"/>
      <c r="CV43" s="89"/>
      <c r="CW43" s="89"/>
      <c r="CX43" s="89"/>
      <c r="CY43" s="89"/>
      <c r="CZ43" s="89"/>
      <c r="DA43" s="89"/>
      <c r="DB43" s="89"/>
      <c r="DC43" s="89"/>
      <c r="DD43" s="89"/>
      <c r="DE43" s="89"/>
      <c r="DF43" s="89"/>
      <c r="DG43" s="89"/>
      <c r="DH43" s="89"/>
      <c r="DI43" s="89"/>
      <c r="DJ43" s="89"/>
      <c r="DK43" s="89"/>
      <c r="DL43" s="89"/>
      <c r="DM43" s="89"/>
      <c r="DN43" s="89"/>
      <c r="DO43" s="89"/>
      <c r="DP43" s="89"/>
      <c r="DQ43" s="89"/>
      <c r="DR43" s="89"/>
      <c r="DS43" s="89"/>
      <c r="DT43" s="89"/>
      <c r="DU43" s="89"/>
      <c r="DV43" s="89"/>
      <c r="DW43" s="89"/>
      <c r="DX43" s="89"/>
      <c r="DY43" s="89"/>
      <c r="DZ43" s="89"/>
      <c r="EA43" s="89"/>
      <c r="EB43" s="89"/>
      <c r="EC43" s="89"/>
      <c r="ED43" s="89"/>
      <c r="EE43" s="89"/>
      <c r="EF43" s="89"/>
      <c r="EG43" s="89"/>
      <c r="EH43" s="89"/>
      <c r="EI43" s="89"/>
      <c r="EJ43" s="89"/>
      <c r="EK43" s="89"/>
      <c r="EL43" s="89"/>
      <c r="EM43" s="89"/>
      <c r="EN43" s="89"/>
      <c r="EO43" s="89"/>
      <c r="EP43" s="89"/>
      <c r="EQ43" s="89"/>
      <c r="ER43" s="89"/>
      <c r="ES43" s="89"/>
      <c r="ET43" s="89"/>
      <c r="EU43" s="89"/>
      <c r="EV43" s="89"/>
      <c r="EW43" s="89"/>
      <c r="EX43" s="89"/>
      <c r="EY43" s="89"/>
      <c r="EZ43" s="89"/>
      <c r="FA43" s="89"/>
      <c r="FB43" s="89"/>
      <c r="FC43" s="89"/>
      <c r="FD43" s="89"/>
      <c r="FE43" s="89"/>
      <c r="FF43" s="89"/>
      <c r="FG43" s="89"/>
      <c r="FH43" s="89"/>
      <c r="FI43" s="89"/>
      <c r="FJ43" s="89"/>
      <c r="FK43" s="89"/>
      <c r="FL43" s="89"/>
      <c r="FM43" s="89"/>
      <c r="FN43" s="89"/>
      <c r="FO43" s="89"/>
      <c r="FP43" s="89"/>
      <c r="FQ43" s="89"/>
      <c r="FR43" s="89"/>
      <c r="FS43" s="89"/>
      <c r="FT43" s="89"/>
      <c r="FU43" s="89"/>
      <c r="FV43" s="89"/>
      <c r="FW43" s="89"/>
      <c r="FX43" s="89"/>
      <c r="FY43" s="89"/>
      <c r="FZ43" s="89"/>
      <c r="GA43" s="89"/>
      <c r="GB43" s="200"/>
      <c r="GC43" s="200"/>
      <c r="GD43" s="89"/>
      <c r="GE43" s="89"/>
      <c r="GF43" s="89"/>
      <c r="GG43" s="89"/>
      <c r="GH43" s="89"/>
      <c r="GI43" s="89"/>
      <c r="GJ43" s="89"/>
      <c r="GK43" s="89"/>
      <c r="GL43" s="89"/>
      <c r="GM43" s="89"/>
      <c r="GN43" s="89"/>
      <c r="GO43" s="89"/>
      <c r="GP43" s="89"/>
      <c r="GQ43" s="200"/>
      <c r="GR43" s="200"/>
      <c r="GS43" s="89"/>
      <c r="GT43" s="89"/>
      <c r="GU43" s="89"/>
      <c r="GV43" s="89"/>
      <c r="GW43" s="89"/>
      <c r="GX43" s="89"/>
      <c r="GY43" s="89"/>
      <c r="GZ43" s="89"/>
      <c r="HA43" s="89"/>
      <c r="HB43" s="89"/>
      <c r="HC43" s="89"/>
      <c r="HD43" s="89"/>
      <c r="HI43" s="89"/>
      <c r="HJ43" s="89"/>
      <c r="HK43" s="89"/>
      <c r="HL43" s="89"/>
      <c r="HM43" s="89"/>
      <c r="HN43" s="89"/>
      <c r="HO43" s="89"/>
      <c r="HP43" s="89"/>
      <c r="HQ43" s="89"/>
      <c r="HR43" s="89"/>
      <c r="HS43" s="89"/>
      <c r="HT43" s="89"/>
      <c r="HX43" s="89"/>
      <c r="HY43" s="89"/>
      <c r="HZ43" s="89"/>
      <c r="IA43" s="89"/>
      <c r="IB43" s="89"/>
      <c r="IC43" s="89"/>
      <c r="ID43" s="89"/>
      <c r="IE43" s="89"/>
      <c r="IF43" s="89"/>
      <c r="IG43" s="89"/>
      <c r="IH43" s="89"/>
      <c r="II43" s="89"/>
      <c r="IM43" s="89"/>
      <c r="IN43" s="89"/>
      <c r="IO43" s="89"/>
      <c r="IP43" s="89"/>
      <c r="IQ43" s="89"/>
      <c r="IR43" s="89"/>
      <c r="IS43" s="89"/>
      <c r="IT43" s="89"/>
      <c r="IU43" s="89"/>
      <c r="IV43" s="89"/>
      <c r="IZ43" s="89"/>
      <c r="JA43" s="89"/>
      <c r="JB43" s="89"/>
      <c r="JC43" s="89"/>
      <c r="JD43" s="89"/>
      <c r="JE43" s="89"/>
      <c r="JF43" s="89"/>
      <c r="JG43" s="89"/>
      <c r="JH43" s="89"/>
      <c r="JI43" s="89"/>
      <c r="JM43" s="89"/>
      <c r="JN43" s="89"/>
      <c r="JO43" s="89"/>
      <c r="JP43" s="89"/>
      <c r="JQ43" s="89"/>
      <c r="JR43" s="89"/>
      <c r="JS43" s="89"/>
      <c r="JT43" s="89"/>
      <c r="JU43" s="89"/>
      <c r="JV43" s="89"/>
      <c r="JZ43" s="89"/>
      <c r="KA43" s="89"/>
      <c r="KB43" s="89"/>
      <c r="KC43" s="89"/>
      <c r="KD43" s="89"/>
      <c r="KE43" s="89"/>
      <c r="KF43" s="89"/>
      <c r="KG43" s="89"/>
      <c r="KH43" s="89"/>
      <c r="KI43" s="89"/>
      <c r="KZ43" s="89"/>
      <c r="LA43" s="89"/>
      <c r="LB43" s="89"/>
      <c r="LC43" s="89"/>
    </row>
    <row r="44" spans="1:315" ht="12.75">
      <c r="A44" s="89"/>
      <c r="B44" s="202"/>
      <c r="C44" s="202"/>
      <c r="D44" s="202"/>
      <c r="E44" s="202"/>
      <c r="F44" s="202"/>
      <c r="G44" s="202"/>
      <c r="H44" s="89"/>
      <c r="I44" s="112"/>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c r="AJ44" s="89"/>
      <c r="AK44" s="89"/>
      <c r="AL44" s="89"/>
      <c r="AM44" s="89"/>
      <c r="AN44" s="89"/>
      <c r="AO44" s="89"/>
      <c r="AP44" s="202"/>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89"/>
      <c r="BU44" s="89"/>
      <c r="BV44" s="89"/>
      <c r="BW44" s="89"/>
      <c r="BX44" s="89"/>
      <c r="BY44" s="89"/>
      <c r="BZ44" s="89"/>
      <c r="CA44" s="89"/>
      <c r="CB44" s="89"/>
      <c r="CC44" s="89"/>
      <c r="CD44" s="89"/>
      <c r="CE44" s="89"/>
      <c r="CF44" s="89"/>
      <c r="CG44" s="89"/>
      <c r="CH44" s="89"/>
      <c r="CI44" s="89"/>
      <c r="CJ44" s="89"/>
      <c r="CK44" s="89"/>
      <c r="CL44" s="89"/>
      <c r="CM44" s="89"/>
      <c r="CN44" s="89"/>
      <c r="CO44" s="89"/>
      <c r="CP44" s="89"/>
      <c r="CQ44" s="89"/>
      <c r="CR44" s="89"/>
      <c r="CS44" s="89"/>
      <c r="CT44" s="89"/>
      <c r="CU44" s="89"/>
      <c r="CV44" s="89"/>
      <c r="CW44" s="89"/>
      <c r="CX44" s="89"/>
      <c r="CY44" s="89"/>
      <c r="CZ44" s="89"/>
      <c r="DA44" s="89"/>
      <c r="DB44" s="89"/>
      <c r="DC44" s="89"/>
      <c r="DD44" s="89"/>
      <c r="DE44" s="89"/>
      <c r="DF44" s="89"/>
      <c r="DG44" s="89"/>
      <c r="DH44" s="89"/>
      <c r="DI44" s="89"/>
      <c r="DJ44" s="89"/>
      <c r="DK44" s="89"/>
      <c r="DL44" s="89"/>
      <c r="DM44" s="89"/>
      <c r="DN44" s="89"/>
      <c r="DO44" s="89"/>
      <c r="DP44" s="89"/>
      <c r="DQ44" s="89"/>
      <c r="DR44" s="89"/>
      <c r="DS44" s="89"/>
      <c r="DT44" s="89"/>
      <c r="DU44" s="89"/>
      <c r="DV44" s="89"/>
      <c r="DW44" s="89"/>
      <c r="DX44" s="89"/>
      <c r="DY44" s="89"/>
      <c r="DZ44" s="89"/>
      <c r="EA44" s="89"/>
      <c r="EB44" s="89"/>
      <c r="EC44" s="89"/>
      <c r="ED44" s="89"/>
      <c r="EE44" s="89"/>
      <c r="EF44" s="89"/>
      <c r="EG44" s="89"/>
      <c r="EH44" s="89"/>
      <c r="EI44" s="89"/>
      <c r="EJ44" s="89"/>
      <c r="EK44" s="89"/>
      <c r="EL44" s="89"/>
      <c r="EM44" s="89"/>
      <c r="EN44" s="89"/>
      <c r="EO44" s="89"/>
      <c r="EP44" s="89"/>
      <c r="EQ44" s="89"/>
      <c r="ER44" s="89"/>
      <c r="ES44" s="89"/>
      <c r="ET44" s="89"/>
      <c r="EU44" s="89"/>
      <c r="EV44" s="89"/>
      <c r="EW44" s="89"/>
      <c r="EX44" s="89"/>
      <c r="EY44" s="89"/>
      <c r="EZ44" s="89"/>
      <c r="FA44" s="89"/>
      <c r="FB44" s="89"/>
      <c r="FC44" s="89"/>
      <c r="FD44" s="89"/>
      <c r="FE44" s="89"/>
      <c r="FF44" s="89"/>
      <c r="FG44" s="89"/>
      <c r="FH44" s="89"/>
      <c r="FI44" s="89"/>
      <c r="FJ44" s="89"/>
      <c r="FK44" s="89"/>
      <c r="FL44" s="89"/>
      <c r="FM44" s="89"/>
      <c r="FN44" s="89"/>
      <c r="FO44" s="89"/>
      <c r="FP44" s="89"/>
      <c r="FQ44" s="89"/>
      <c r="FR44" s="89"/>
      <c r="FS44" s="89"/>
      <c r="FT44" s="89"/>
      <c r="FU44" s="89"/>
      <c r="FV44" s="89"/>
      <c r="FW44" s="89"/>
      <c r="FX44" s="89"/>
      <c r="FY44" s="89"/>
      <c r="FZ44" s="89"/>
      <c r="GA44" s="89"/>
      <c r="GB44" s="200"/>
      <c r="GC44" s="200"/>
      <c r="GD44" s="89"/>
      <c r="GE44" s="89"/>
      <c r="GF44" s="89"/>
      <c r="GG44" s="89"/>
      <c r="GH44" s="89"/>
      <c r="GI44" s="89"/>
      <c r="GJ44" s="89"/>
      <c r="GK44" s="89"/>
      <c r="GL44" s="89"/>
      <c r="GM44" s="89"/>
      <c r="GN44" s="89"/>
      <c r="GO44" s="89"/>
      <c r="GP44" s="89"/>
      <c r="GQ44" s="200"/>
      <c r="GR44" s="200"/>
      <c r="GS44" s="89"/>
      <c r="GT44" s="89"/>
      <c r="GU44" s="89"/>
      <c r="GV44" s="89"/>
      <c r="GW44" s="89"/>
      <c r="GX44" s="89"/>
      <c r="GY44" s="89"/>
      <c r="GZ44" s="89"/>
      <c r="HA44" s="89"/>
      <c r="HB44" s="89"/>
      <c r="HC44" s="89"/>
      <c r="HD44" s="89"/>
      <c r="HI44" s="89"/>
      <c r="HJ44" s="89"/>
      <c r="HK44" s="89"/>
      <c r="HL44" s="89"/>
      <c r="HM44" s="89"/>
      <c r="HN44" s="89"/>
      <c r="HO44" s="89"/>
      <c r="HP44" s="89"/>
      <c r="HQ44" s="89"/>
      <c r="HR44" s="89"/>
      <c r="HS44" s="89"/>
      <c r="HT44" s="89"/>
      <c r="HX44" s="89"/>
      <c r="HY44" s="89"/>
      <c r="HZ44" s="89"/>
      <c r="IA44" s="89"/>
      <c r="IB44" s="89"/>
      <c r="IC44" s="89"/>
      <c r="ID44" s="89"/>
      <c r="IE44" s="89"/>
      <c r="IF44" s="89"/>
      <c r="IG44" s="89"/>
      <c r="IH44" s="89"/>
      <c r="II44" s="89"/>
      <c r="IM44" s="89"/>
      <c r="IN44" s="89"/>
      <c r="IO44" s="89"/>
      <c r="IP44" s="89"/>
      <c r="IQ44" s="89"/>
      <c r="IR44" s="89"/>
      <c r="IS44" s="89"/>
      <c r="IT44" s="89"/>
      <c r="IU44" s="89"/>
      <c r="IV44" s="89"/>
      <c r="IZ44" s="89"/>
      <c r="JA44" s="89"/>
      <c r="JB44" s="89"/>
      <c r="JC44" s="89"/>
      <c r="JD44" s="89"/>
      <c r="JE44" s="89"/>
      <c r="JF44" s="89"/>
      <c r="JG44" s="89"/>
      <c r="JH44" s="89"/>
      <c r="JI44" s="89"/>
      <c r="JM44" s="89"/>
      <c r="JN44" s="89"/>
      <c r="JO44" s="89"/>
      <c r="JP44" s="89"/>
      <c r="JQ44" s="89"/>
      <c r="JR44" s="89"/>
      <c r="JS44" s="89"/>
      <c r="JT44" s="89"/>
      <c r="JU44" s="89"/>
      <c r="JV44" s="89"/>
      <c r="JZ44" s="89"/>
      <c r="KA44" s="89"/>
      <c r="KB44" s="89"/>
      <c r="KC44" s="89"/>
      <c r="KD44" s="89"/>
      <c r="KE44" s="89"/>
      <c r="KF44" s="89"/>
      <c r="KG44" s="89"/>
      <c r="KH44" s="89"/>
      <c r="KI44" s="89"/>
      <c r="KZ44" s="89"/>
      <c r="LA44" s="89"/>
      <c r="LB44" s="89"/>
      <c r="LC44" s="89"/>
    </row>
    <row r="45" spans="1:315" ht="12.75">
      <c r="A45" s="89"/>
      <c r="B45" s="202"/>
      <c r="C45" s="202"/>
      <c r="D45" s="202"/>
      <c r="E45" s="202"/>
      <c r="F45" s="202"/>
      <c r="G45" s="202"/>
      <c r="H45" s="89"/>
      <c r="I45" s="112"/>
      <c r="J45" s="89"/>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202"/>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89"/>
      <c r="BU45" s="89"/>
      <c r="BV45" s="89"/>
      <c r="BW45" s="89"/>
      <c r="BX45" s="89"/>
      <c r="BY45" s="89"/>
      <c r="BZ45" s="89"/>
      <c r="CA45" s="89"/>
      <c r="CB45" s="89"/>
      <c r="CC45" s="89"/>
      <c r="CD45" s="89"/>
      <c r="CE45" s="89"/>
      <c r="CF45" s="89"/>
      <c r="CG45" s="89"/>
      <c r="CH45" s="89"/>
      <c r="CI45" s="89"/>
      <c r="CJ45" s="89"/>
      <c r="CK45" s="89"/>
      <c r="CL45" s="89"/>
      <c r="CM45" s="89"/>
      <c r="CN45" s="89"/>
      <c r="CO45" s="89"/>
      <c r="CP45" s="89"/>
      <c r="CQ45" s="89"/>
      <c r="CR45" s="89"/>
      <c r="CS45" s="89"/>
      <c r="CT45" s="89"/>
      <c r="CU45" s="89"/>
      <c r="CV45" s="89"/>
      <c r="CW45" s="89"/>
      <c r="CX45" s="89"/>
      <c r="CY45" s="89"/>
      <c r="CZ45" s="89"/>
      <c r="DA45" s="89"/>
      <c r="DB45" s="89"/>
      <c r="DC45" s="89"/>
      <c r="DD45" s="89"/>
      <c r="DE45" s="89"/>
      <c r="DF45" s="89"/>
      <c r="DG45" s="89"/>
      <c r="DH45" s="89"/>
      <c r="DI45" s="89"/>
      <c r="DJ45" s="89"/>
      <c r="DK45" s="89"/>
      <c r="DL45" s="89"/>
      <c r="DM45" s="89"/>
      <c r="DN45" s="89"/>
      <c r="DO45" s="89"/>
      <c r="DP45" s="89"/>
      <c r="DQ45" s="89"/>
      <c r="DR45" s="89"/>
      <c r="DS45" s="89"/>
      <c r="DT45" s="89"/>
      <c r="DU45" s="89"/>
      <c r="DV45" s="89"/>
      <c r="DW45" s="89"/>
      <c r="DX45" s="89"/>
      <c r="DY45" s="89"/>
      <c r="DZ45" s="89"/>
      <c r="EA45" s="89"/>
      <c r="EB45" s="89"/>
      <c r="EC45" s="89"/>
      <c r="ED45" s="89"/>
      <c r="EE45" s="89"/>
      <c r="EF45" s="89"/>
      <c r="EG45" s="89"/>
      <c r="EH45" s="89"/>
      <c r="EI45" s="89"/>
      <c r="EJ45" s="89"/>
      <c r="EK45" s="89"/>
      <c r="EL45" s="89"/>
      <c r="EM45" s="89"/>
      <c r="EN45" s="89"/>
      <c r="EO45" s="89"/>
      <c r="EP45" s="89"/>
      <c r="EQ45" s="89"/>
      <c r="ER45" s="89"/>
      <c r="ES45" s="89"/>
      <c r="ET45" s="89"/>
      <c r="EU45" s="89"/>
      <c r="EV45" s="89"/>
      <c r="EW45" s="89"/>
      <c r="EX45" s="89"/>
      <c r="EY45" s="89"/>
      <c r="EZ45" s="89"/>
      <c r="FA45" s="89"/>
      <c r="FB45" s="89"/>
      <c r="FC45" s="89"/>
      <c r="FD45" s="89"/>
      <c r="FE45" s="89"/>
      <c r="FF45" s="89"/>
      <c r="FG45" s="89"/>
      <c r="FH45" s="89"/>
      <c r="FI45" s="89"/>
      <c r="FJ45" s="89"/>
      <c r="FK45" s="89"/>
      <c r="FL45" s="89"/>
      <c r="FM45" s="89"/>
      <c r="FN45" s="89"/>
      <c r="FO45" s="89"/>
      <c r="FP45" s="89"/>
      <c r="FQ45" s="89"/>
      <c r="FR45" s="89"/>
      <c r="FS45" s="89"/>
      <c r="FT45" s="89"/>
      <c r="FU45" s="89"/>
      <c r="FV45" s="89"/>
      <c r="FW45" s="89"/>
      <c r="FX45" s="89"/>
      <c r="FY45" s="89"/>
      <c r="FZ45" s="89"/>
      <c r="GA45" s="89"/>
      <c r="GB45" s="200"/>
      <c r="GC45" s="200"/>
      <c r="GD45" s="89"/>
      <c r="GE45" s="89"/>
      <c r="GF45" s="89"/>
      <c r="GG45" s="89"/>
      <c r="GH45" s="89"/>
      <c r="GI45" s="89"/>
      <c r="GJ45" s="89"/>
      <c r="GK45" s="89"/>
      <c r="GL45" s="89"/>
      <c r="GM45" s="89"/>
      <c r="GN45" s="89"/>
      <c r="GO45" s="89"/>
      <c r="GP45" s="89"/>
      <c r="GQ45" s="200"/>
      <c r="GR45" s="200"/>
      <c r="GS45" s="89"/>
      <c r="GT45" s="89"/>
      <c r="GU45" s="89"/>
      <c r="GV45" s="89"/>
      <c r="GW45" s="89"/>
      <c r="GX45" s="89"/>
      <c r="GY45" s="89"/>
      <c r="GZ45" s="89"/>
      <c r="HA45" s="89"/>
      <c r="HB45" s="89"/>
      <c r="HC45" s="89"/>
      <c r="HD45" s="89"/>
      <c r="HI45" s="89"/>
      <c r="HJ45" s="89"/>
      <c r="HK45" s="89"/>
      <c r="HL45" s="89"/>
      <c r="HM45" s="89"/>
      <c r="HN45" s="89"/>
      <c r="HO45" s="89"/>
      <c r="HP45" s="89"/>
      <c r="HQ45" s="89"/>
      <c r="HR45" s="89"/>
      <c r="HS45" s="89"/>
      <c r="HT45" s="89"/>
      <c r="HX45" s="89"/>
      <c r="HY45" s="89"/>
      <c r="HZ45" s="89"/>
      <c r="IA45" s="89"/>
      <c r="IB45" s="89"/>
      <c r="IC45" s="89"/>
      <c r="ID45" s="89"/>
      <c r="IE45" s="89"/>
      <c r="IF45" s="89"/>
      <c r="IG45" s="89"/>
      <c r="IH45" s="89"/>
      <c r="II45" s="89"/>
      <c r="IM45" s="89"/>
      <c r="IN45" s="89"/>
      <c r="IO45" s="89"/>
      <c r="IP45" s="89"/>
      <c r="IQ45" s="89"/>
      <c r="IR45" s="89"/>
      <c r="IS45" s="89"/>
      <c r="IT45" s="89"/>
      <c r="IU45" s="89"/>
      <c r="IV45" s="89"/>
      <c r="IZ45" s="89"/>
      <c r="JA45" s="89"/>
      <c r="JB45" s="89"/>
      <c r="JC45" s="89"/>
      <c r="JD45" s="89"/>
      <c r="JE45" s="89"/>
      <c r="JF45" s="89"/>
      <c r="JG45" s="89"/>
      <c r="JH45" s="89"/>
      <c r="JI45" s="89"/>
      <c r="JM45" s="89"/>
      <c r="JN45" s="89"/>
      <c r="JO45" s="89"/>
      <c r="JP45" s="89"/>
      <c r="JQ45" s="89"/>
      <c r="JR45" s="89"/>
      <c r="JS45" s="89"/>
      <c r="JT45" s="89"/>
      <c r="JU45" s="89"/>
      <c r="JV45" s="89"/>
      <c r="JZ45" s="89"/>
      <c r="KA45" s="89"/>
      <c r="KB45" s="89"/>
      <c r="KC45" s="89"/>
      <c r="KD45" s="89"/>
      <c r="KE45" s="89"/>
      <c r="KF45" s="89"/>
      <c r="KG45" s="89"/>
      <c r="KH45" s="89"/>
      <c r="KI45" s="89"/>
      <c r="KZ45" s="89"/>
      <c r="LA45" s="89"/>
      <c r="LB45" s="89"/>
      <c r="LC45" s="89"/>
    </row>
    <row r="46" spans="1:315" ht="12.75">
      <c r="A46" s="89"/>
      <c r="B46" s="202"/>
      <c r="C46" s="202"/>
      <c r="D46" s="202"/>
      <c r="E46" s="202"/>
      <c r="F46" s="202"/>
      <c r="G46" s="202"/>
      <c r="H46" s="89"/>
      <c r="I46" s="112"/>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202"/>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89"/>
      <c r="BU46" s="89"/>
      <c r="BV46" s="89"/>
      <c r="BW46" s="89"/>
      <c r="BX46" s="89"/>
      <c r="BY46" s="89"/>
      <c r="BZ46" s="89"/>
      <c r="CA46" s="89"/>
      <c r="CB46" s="89"/>
      <c r="CC46" s="89"/>
      <c r="CD46" s="89"/>
      <c r="CE46" s="89"/>
      <c r="CF46" s="89"/>
      <c r="CG46" s="89"/>
      <c r="CH46" s="89"/>
      <c r="CI46" s="89"/>
      <c r="CJ46" s="89"/>
      <c r="CK46" s="89"/>
      <c r="CL46" s="89"/>
      <c r="CM46" s="89"/>
      <c r="CN46" s="89"/>
      <c r="CO46" s="89"/>
      <c r="CP46" s="89"/>
      <c r="CQ46" s="89"/>
      <c r="CR46" s="89"/>
      <c r="CS46" s="89"/>
      <c r="CT46" s="89"/>
      <c r="CU46" s="89"/>
      <c r="CV46" s="89"/>
      <c r="CW46" s="89"/>
      <c r="CX46" s="89"/>
      <c r="CY46" s="89"/>
      <c r="CZ46" s="89"/>
      <c r="DA46" s="89"/>
      <c r="DB46" s="89"/>
      <c r="DC46" s="89"/>
      <c r="DD46" s="89"/>
      <c r="DE46" s="89"/>
      <c r="DF46" s="89"/>
      <c r="DG46" s="89"/>
      <c r="DH46" s="89"/>
      <c r="DI46" s="89"/>
      <c r="DJ46" s="89"/>
      <c r="DK46" s="89"/>
      <c r="DL46" s="89"/>
      <c r="DM46" s="89"/>
      <c r="DN46" s="89"/>
      <c r="DO46" s="89"/>
      <c r="DP46" s="89"/>
      <c r="DQ46" s="89"/>
      <c r="DR46" s="89"/>
      <c r="DS46" s="89"/>
      <c r="DT46" s="89"/>
      <c r="DU46" s="89"/>
      <c r="DV46" s="89"/>
      <c r="DW46" s="89"/>
      <c r="DX46" s="89"/>
      <c r="DY46" s="89"/>
      <c r="DZ46" s="89"/>
      <c r="EA46" s="89"/>
      <c r="EB46" s="89"/>
      <c r="EC46" s="89"/>
      <c r="ED46" s="89"/>
      <c r="EE46" s="89"/>
      <c r="EF46" s="89"/>
      <c r="EG46" s="89"/>
      <c r="EH46" s="89"/>
      <c r="EI46" s="89"/>
      <c r="EJ46" s="89"/>
      <c r="EK46" s="89"/>
      <c r="EL46" s="89"/>
      <c r="EM46" s="89"/>
      <c r="EN46" s="89"/>
      <c r="EO46" s="89"/>
      <c r="EP46" s="89"/>
      <c r="EQ46" s="89"/>
      <c r="ER46" s="89"/>
      <c r="ES46" s="89"/>
      <c r="ET46" s="89"/>
      <c r="EU46" s="89"/>
      <c r="EV46" s="89"/>
      <c r="EW46" s="89"/>
      <c r="EX46" s="89"/>
      <c r="EY46" s="89"/>
      <c r="EZ46" s="89"/>
      <c r="FA46" s="89"/>
      <c r="FB46" s="89"/>
      <c r="FC46" s="89"/>
      <c r="FD46" s="89"/>
      <c r="FE46" s="89"/>
      <c r="FF46" s="89"/>
      <c r="FG46" s="89"/>
      <c r="FH46" s="89"/>
      <c r="FI46" s="89"/>
      <c r="FJ46" s="89"/>
      <c r="FK46" s="89"/>
      <c r="FL46" s="89"/>
      <c r="FM46" s="89"/>
      <c r="FN46" s="89"/>
      <c r="FO46" s="89"/>
      <c r="FP46" s="89"/>
      <c r="FQ46" s="89"/>
      <c r="FR46" s="89"/>
      <c r="FS46" s="89"/>
      <c r="FT46" s="89"/>
      <c r="FU46" s="89"/>
      <c r="FV46" s="89"/>
      <c r="FW46" s="89"/>
      <c r="FX46" s="89"/>
      <c r="FY46" s="89"/>
      <c r="FZ46" s="89"/>
      <c r="GA46" s="89"/>
      <c r="GB46" s="200"/>
      <c r="GC46" s="200"/>
      <c r="GD46" s="89"/>
      <c r="GE46" s="89"/>
      <c r="GF46" s="89"/>
      <c r="GG46" s="89"/>
      <c r="GH46" s="89"/>
      <c r="GI46" s="89"/>
      <c r="GJ46" s="89"/>
      <c r="GK46" s="89"/>
      <c r="GL46" s="89"/>
      <c r="GM46" s="89"/>
      <c r="GN46" s="89"/>
      <c r="GO46" s="89"/>
      <c r="GP46" s="89"/>
      <c r="GQ46" s="200"/>
      <c r="GR46" s="200"/>
      <c r="GS46" s="89"/>
      <c r="GT46" s="89"/>
      <c r="GU46" s="89"/>
      <c r="GV46" s="89"/>
      <c r="GW46" s="89"/>
      <c r="GX46" s="89"/>
      <c r="GY46" s="89"/>
      <c r="GZ46" s="89"/>
      <c r="HA46" s="89"/>
      <c r="HB46" s="89"/>
      <c r="HC46" s="89"/>
      <c r="HD46" s="89"/>
      <c r="HI46" s="89"/>
      <c r="HJ46" s="89"/>
      <c r="HK46" s="89"/>
      <c r="HL46" s="89"/>
      <c r="HM46" s="89"/>
      <c r="HN46" s="89"/>
      <c r="HO46" s="89"/>
      <c r="HP46" s="89"/>
      <c r="HQ46" s="89"/>
      <c r="HR46" s="89"/>
      <c r="HS46" s="89"/>
      <c r="HT46" s="89"/>
      <c r="HX46" s="89"/>
      <c r="HY46" s="89"/>
      <c r="HZ46" s="89"/>
      <c r="IA46" s="89"/>
      <c r="IB46" s="89"/>
      <c r="IC46" s="89"/>
      <c r="ID46" s="89"/>
      <c r="IE46" s="89"/>
      <c r="IF46" s="89"/>
      <c r="IG46" s="89"/>
      <c r="IH46" s="89"/>
      <c r="II46" s="89"/>
      <c r="IM46" s="89"/>
      <c r="IN46" s="89"/>
      <c r="IO46" s="89"/>
      <c r="IP46" s="89"/>
      <c r="IQ46" s="89"/>
      <c r="IR46" s="89"/>
      <c r="IS46" s="89"/>
      <c r="IT46" s="89"/>
      <c r="IU46" s="89"/>
      <c r="IV46" s="89"/>
      <c r="IZ46" s="89"/>
      <c r="JA46" s="89"/>
      <c r="JB46" s="89"/>
      <c r="JC46" s="89"/>
      <c r="JD46" s="89"/>
      <c r="JE46" s="89"/>
      <c r="JF46" s="89"/>
      <c r="JG46" s="89"/>
      <c r="JH46" s="89"/>
      <c r="JI46" s="89"/>
      <c r="JM46" s="89"/>
      <c r="JN46" s="89"/>
      <c r="JO46" s="89"/>
      <c r="JP46" s="89"/>
      <c r="JQ46" s="89"/>
      <c r="JR46" s="89"/>
      <c r="JS46" s="89"/>
      <c r="JT46" s="89"/>
      <c r="JU46" s="89"/>
      <c r="JV46" s="89"/>
      <c r="JZ46" s="89"/>
      <c r="KA46" s="89"/>
      <c r="KB46" s="89"/>
      <c r="KC46" s="89"/>
      <c r="KD46" s="89"/>
      <c r="KE46" s="89"/>
      <c r="KF46" s="89"/>
      <c r="KG46" s="89"/>
      <c r="KH46" s="89"/>
      <c r="KI46" s="89"/>
      <c r="KZ46" s="89"/>
      <c r="LA46" s="89"/>
      <c r="LB46" s="89"/>
      <c r="LC46" s="89"/>
    </row>
    <row r="47" spans="1:315" ht="12.75">
      <c r="A47" s="89"/>
      <c r="B47" s="202"/>
      <c r="C47" s="202"/>
      <c r="D47" s="202"/>
      <c r="E47" s="202"/>
      <c r="F47" s="202"/>
      <c r="G47" s="202"/>
      <c r="H47" s="89"/>
      <c r="I47" s="112"/>
      <c r="J47" s="89"/>
      <c r="K47" s="89"/>
      <c r="L47" s="89"/>
      <c r="M47" s="89"/>
      <c r="N47" s="89"/>
      <c r="O47" s="89"/>
      <c r="P47" s="89"/>
      <c r="Q47" s="89"/>
      <c r="R47" s="89"/>
      <c r="S47" s="89"/>
      <c r="T47" s="89"/>
      <c r="U47" s="89"/>
      <c r="V47" s="89"/>
      <c r="W47" s="89"/>
      <c r="X47" s="89"/>
      <c r="Y47" s="89"/>
      <c r="Z47" s="89"/>
      <c r="AA47" s="89"/>
      <c r="AB47" s="89"/>
      <c r="AC47" s="89"/>
      <c r="AD47" s="89"/>
      <c r="AE47" s="89"/>
      <c r="AF47" s="89"/>
      <c r="AG47" s="89"/>
      <c r="AH47" s="89"/>
      <c r="AI47" s="89"/>
      <c r="AJ47" s="89"/>
      <c r="AK47" s="89"/>
      <c r="AL47" s="89"/>
      <c r="AM47" s="89"/>
      <c r="AN47" s="89"/>
      <c r="AO47" s="89"/>
      <c r="AP47" s="202"/>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89"/>
      <c r="BU47" s="89"/>
      <c r="BV47" s="89"/>
      <c r="BW47" s="89"/>
      <c r="BX47" s="89"/>
      <c r="BY47" s="89"/>
      <c r="BZ47" s="89"/>
      <c r="CA47" s="89"/>
      <c r="CB47" s="89"/>
      <c r="CC47" s="89"/>
      <c r="CD47" s="89"/>
      <c r="CE47" s="89"/>
      <c r="CF47" s="89"/>
      <c r="CG47" s="89"/>
      <c r="CH47" s="89"/>
      <c r="CI47" s="89"/>
      <c r="CJ47" s="89"/>
      <c r="CK47" s="89"/>
      <c r="CL47" s="89"/>
      <c r="CM47" s="89"/>
      <c r="CN47" s="89"/>
      <c r="CO47" s="89"/>
      <c r="CP47" s="89"/>
      <c r="CQ47" s="89"/>
      <c r="CR47" s="89"/>
      <c r="CS47" s="89"/>
      <c r="CT47" s="89"/>
      <c r="CU47" s="89"/>
      <c r="CV47" s="89"/>
      <c r="CW47" s="89"/>
      <c r="CX47" s="89"/>
      <c r="CY47" s="89"/>
      <c r="CZ47" s="89"/>
      <c r="DA47" s="89"/>
      <c r="DB47" s="89"/>
      <c r="DC47" s="89"/>
      <c r="DD47" s="89"/>
      <c r="DE47" s="89"/>
      <c r="DF47" s="89"/>
      <c r="DG47" s="89"/>
      <c r="DH47" s="89"/>
      <c r="DI47" s="89"/>
      <c r="DJ47" s="89"/>
      <c r="DK47" s="89"/>
      <c r="DL47" s="89"/>
      <c r="DM47" s="89"/>
      <c r="DN47" s="89"/>
      <c r="DO47" s="89"/>
      <c r="DP47" s="89"/>
      <c r="DQ47" s="89"/>
      <c r="DR47" s="89"/>
      <c r="DS47" s="89"/>
      <c r="DT47" s="89"/>
      <c r="DU47" s="89"/>
      <c r="DV47" s="89"/>
      <c r="DW47" s="89"/>
      <c r="DX47" s="89"/>
      <c r="DY47" s="89"/>
      <c r="DZ47" s="89"/>
      <c r="EA47" s="89"/>
      <c r="EB47" s="89"/>
      <c r="EC47" s="89"/>
      <c r="ED47" s="89"/>
      <c r="EE47" s="89"/>
      <c r="EF47" s="89"/>
      <c r="EG47" s="89"/>
      <c r="EH47" s="89"/>
      <c r="EI47" s="89"/>
      <c r="EJ47" s="89"/>
      <c r="EK47" s="89"/>
      <c r="EL47" s="89"/>
      <c r="EM47" s="89"/>
      <c r="EN47" s="89"/>
      <c r="EO47" s="89"/>
      <c r="EP47" s="89"/>
      <c r="EQ47" s="89"/>
      <c r="ER47" s="89"/>
      <c r="ES47" s="89"/>
      <c r="ET47" s="89"/>
      <c r="EU47" s="89"/>
      <c r="EV47" s="89"/>
      <c r="EW47" s="89"/>
      <c r="EX47" s="89"/>
      <c r="EY47" s="89"/>
      <c r="EZ47" s="89"/>
      <c r="FA47" s="89"/>
      <c r="FB47" s="89"/>
      <c r="FC47" s="89"/>
      <c r="FD47" s="89"/>
      <c r="FE47" s="89"/>
      <c r="FF47" s="89"/>
      <c r="FG47" s="89"/>
      <c r="FH47" s="89"/>
      <c r="FI47" s="89"/>
      <c r="FJ47" s="89"/>
      <c r="FK47" s="89"/>
      <c r="FL47" s="89"/>
      <c r="FM47" s="89"/>
      <c r="FN47" s="89"/>
      <c r="FO47" s="89"/>
      <c r="FP47" s="89"/>
      <c r="FQ47" s="89"/>
      <c r="FR47" s="89"/>
      <c r="FS47" s="89"/>
      <c r="FT47" s="89"/>
      <c r="FU47" s="89"/>
      <c r="FV47" s="89"/>
      <c r="FW47" s="89"/>
      <c r="FX47" s="89"/>
      <c r="FY47" s="89"/>
      <c r="FZ47" s="89"/>
      <c r="GA47" s="89"/>
      <c r="GB47" s="200"/>
      <c r="GC47" s="200"/>
      <c r="GD47" s="89"/>
      <c r="GE47" s="89"/>
      <c r="GF47" s="89"/>
      <c r="GG47" s="89"/>
      <c r="GH47" s="89"/>
      <c r="GI47" s="89"/>
      <c r="GJ47" s="89"/>
      <c r="GK47" s="89"/>
      <c r="GL47" s="89"/>
      <c r="GM47" s="89"/>
      <c r="GN47" s="89"/>
      <c r="GO47" s="89"/>
      <c r="GP47" s="89"/>
      <c r="GQ47" s="200"/>
      <c r="GR47" s="200"/>
      <c r="GS47" s="89"/>
      <c r="GT47" s="89"/>
      <c r="GU47" s="89"/>
      <c r="GV47" s="89"/>
      <c r="GW47" s="89"/>
      <c r="GX47" s="89"/>
      <c r="GY47" s="89"/>
      <c r="GZ47" s="89"/>
      <c r="HA47" s="89"/>
      <c r="HB47" s="89"/>
      <c r="HC47" s="89"/>
      <c r="HD47" s="89"/>
      <c r="HI47" s="89"/>
      <c r="HJ47" s="89"/>
      <c r="HK47" s="89"/>
      <c r="HL47" s="89"/>
      <c r="HM47" s="89"/>
      <c r="HN47" s="89"/>
      <c r="HO47" s="89"/>
      <c r="HP47" s="89"/>
      <c r="HQ47" s="89"/>
      <c r="HR47" s="89"/>
      <c r="HS47" s="89"/>
      <c r="HT47" s="89"/>
      <c r="HX47" s="89"/>
      <c r="HY47" s="89"/>
      <c r="HZ47" s="89"/>
      <c r="IA47" s="89"/>
      <c r="IB47" s="89"/>
      <c r="IC47" s="89"/>
      <c r="ID47" s="89"/>
      <c r="IE47" s="89"/>
      <c r="IF47" s="89"/>
      <c r="IG47" s="89"/>
      <c r="IH47" s="89"/>
      <c r="II47" s="89"/>
      <c r="IM47" s="89"/>
      <c r="IN47" s="89"/>
      <c r="IO47" s="89"/>
      <c r="IP47" s="89"/>
      <c r="IQ47" s="89"/>
      <c r="IR47" s="89"/>
      <c r="IS47" s="89"/>
      <c r="IT47" s="89"/>
      <c r="IU47" s="89"/>
      <c r="IV47" s="89"/>
      <c r="IZ47" s="89"/>
      <c r="JA47" s="89"/>
      <c r="JB47" s="89"/>
      <c r="JC47" s="89"/>
      <c r="JD47" s="89"/>
      <c r="JE47" s="89"/>
      <c r="JF47" s="89"/>
      <c r="JG47" s="89"/>
      <c r="JH47" s="89"/>
      <c r="JI47" s="89"/>
      <c r="JM47" s="89"/>
      <c r="JN47" s="89"/>
      <c r="JO47" s="89"/>
      <c r="JP47" s="89"/>
      <c r="JQ47" s="89"/>
      <c r="JR47" s="89"/>
      <c r="JS47" s="89"/>
      <c r="JT47" s="89"/>
      <c r="JU47" s="89"/>
      <c r="JV47" s="89"/>
      <c r="JZ47" s="89"/>
      <c r="KA47" s="89"/>
      <c r="KB47" s="89"/>
      <c r="KC47" s="89"/>
      <c r="KD47" s="89"/>
      <c r="KE47" s="89"/>
      <c r="KF47" s="89"/>
      <c r="KG47" s="89"/>
      <c r="KH47" s="89"/>
      <c r="KI47" s="89"/>
      <c r="KZ47" s="89"/>
      <c r="LA47" s="89"/>
      <c r="LB47" s="89"/>
      <c r="LC47" s="89"/>
    </row>
    <row r="48" spans="1:315" ht="12.75">
      <c r="A48" s="89"/>
      <c r="B48" s="202"/>
      <c r="C48" s="202"/>
      <c r="D48" s="202"/>
      <c r="E48" s="202"/>
      <c r="F48" s="202"/>
      <c r="G48" s="202"/>
      <c r="H48" s="89"/>
      <c r="I48" s="112"/>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89"/>
      <c r="AN48" s="89"/>
      <c r="AO48" s="89"/>
      <c r="AP48" s="202"/>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c r="CA48" s="89"/>
      <c r="CB48" s="89"/>
      <c r="CC48" s="89"/>
      <c r="CD48" s="89"/>
      <c r="CE48" s="89"/>
      <c r="CF48" s="89"/>
      <c r="CG48" s="89"/>
      <c r="CH48" s="89"/>
      <c r="CI48" s="89"/>
      <c r="CJ48" s="89"/>
      <c r="CK48" s="89"/>
      <c r="CL48" s="89"/>
      <c r="CM48" s="89"/>
      <c r="CN48" s="89"/>
      <c r="CO48" s="89"/>
      <c r="CP48" s="89"/>
      <c r="CQ48" s="89"/>
      <c r="CR48" s="89"/>
      <c r="CS48" s="89"/>
      <c r="CT48" s="89"/>
      <c r="CU48" s="89"/>
      <c r="CV48" s="89"/>
      <c r="CW48" s="89"/>
      <c r="CX48" s="89"/>
      <c r="CY48" s="89"/>
      <c r="CZ48" s="89"/>
      <c r="DA48" s="89"/>
      <c r="DB48" s="89"/>
      <c r="DC48" s="89"/>
      <c r="DD48" s="89"/>
      <c r="DE48" s="89"/>
      <c r="DF48" s="89"/>
      <c r="DG48" s="89"/>
      <c r="DH48" s="89"/>
      <c r="DI48" s="89"/>
      <c r="DJ48" s="89"/>
      <c r="DK48" s="89"/>
      <c r="DL48" s="89"/>
      <c r="DM48" s="89"/>
      <c r="DN48" s="89"/>
      <c r="DO48" s="89"/>
      <c r="DP48" s="89"/>
      <c r="DQ48" s="89"/>
      <c r="DR48" s="89"/>
      <c r="DS48" s="89"/>
      <c r="DT48" s="89"/>
      <c r="DU48" s="89"/>
      <c r="DV48" s="89"/>
      <c r="DW48" s="89"/>
      <c r="DX48" s="89"/>
      <c r="DY48" s="89"/>
      <c r="DZ48" s="89"/>
      <c r="EA48" s="89"/>
      <c r="EB48" s="89"/>
      <c r="EC48" s="89"/>
      <c r="ED48" s="89"/>
      <c r="EE48" s="89"/>
      <c r="EF48" s="89"/>
      <c r="EG48" s="89"/>
      <c r="EH48" s="89"/>
      <c r="EI48" s="89"/>
      <c r="EJ48" s="89"/>
      <c r="EK48" s="89"/>
      <c r="EL48" s="89"/>
      <c r="EM48" s="89"/>
      <c r="EN48" s="89"/>
      <c r="EO48" s="89"/>
      <c r="EP48" s="89"/>
      <c r="EQ48" s="89"/>
      <c r="ER48" s="89"/>
      <c r="ES48" s="89"/>
      <c r="ET48" s="89"/>
      <c r="EU48" s="89"/>
      <c r="EV48" s="89"/>
      <c r="EW48" s="89"/>
      <c r="EX48" s="89"/>
      <c r="EY48" s="89"/>
      <c r="EZ48" s="89"/>
      <c r="FA48" s="89"/>
      <c r="FB48" s="89"/>
      <c r="FC48" s="89"/>
      <c r="FD48" s="89"/>
      <c r="FE48" s="89"/>
      <c r="FF48" s="89"/>
      <c r="FG48" s="89"/>
      <c r="FH48" s="89"/>
      <c r="FI48" s="89"/>
      <c r="FJ48" s="89"/>
      <c r="FK48" s="89"/>
      <c r="FL48" s="89"/>
      <c r="FM48" s="89"/>
      <c r="FN48" s="89"/>
      <c r="FO48" s="89"/>
      <c r="FP48" s="89"/>
      <c r="FQ48" s="89"/>
      <c r="FR48" s="89"/>
      <c r="FS48" s="89"/>
      <c r="FT48" s="89"/>
      <c r="FU48" s="89"/>
      <c r="FV48" s="89"/>
      <c r="FW48" s="89"/>
      <c r="FX48" s="89"/>
      <c r="FY48" s="89"/>
      <c r="FZ48" s="89"/>
      <c r="GA48" s="89"/>
      <c r="GB48" s="200"/>
      <c r="GC48" s="200"/>
      <c r="GD48" s="89"/>
      <c r="GE48" s="89"/>
      <c r="GF48" s="89"/>
      <c r="GG48" s="89"/>
      <c r="GH48" s="89"/>
      <c r="GI48" s="89"/>
      <c r="GJ48" s="89"/>
      <c r="GK48" s="89"/>
      <c r="GL48" s="89"/>
      <c r="GM48" s="89"/>
      <c r="GN48" s="89"/>
      <c r="GO48" s="89"/>
      <c r="GP48" s="89"/>
      <c r="GQ48" s="200"/>
      <c r="GR48" s="200"/>
      <c r="GS48" s="89"/>
      <c r="GT48" s="89"/>
      <c r="GU48" s="89"/>
      <c r="GV48" s="89"/>
      <c r="GW48" s="89"/>
      <c r="GX48" s="89"/>
      <c r="GY48" s="89"/>
      <c r="GZ48" s="89"/>
      <c r="HA48" s="89"/>
      <c r="HB48" s="89"/>
      <c r="HC48" s="89"/>
      <c r="HD48" s="89"/>
      <c r="HI48" s="89"/>
      <c r="HJ48" s="89"/>
      <c r="HK48" s="89"/>
      <c r="HL48" s="89"/>
      <c r="HM48" s="89"/>
      <c r="HN48" s="89"/>
      <c r="HO48" s="89"/>
      <c r="HP48" s="89"/>
      <c r="HQ48" s="89"/>
      <c r="HR48" s="89"/>
      <c r="HS48" s="89"/>
      <c r="HT48" s="89"/>
      <c r="HX48" s="89"/>
      <c r="HY48" s="89"/>
      <c r="HZ48" s="89"/>
      <c r="IA48" s="89"/>
      <c r="IB48" s="89"/>
      <c r="IC48" s="89"/>
      <c r="ID48" s="89"/>
      <c r="IE48" s="89"/>
      <c r="IF48" s="89"/>
      <c r="IG48" s="89"/>
      <c r="IH48" s="89"/>
      <c r="II48" s="89"/>
      <c r="IM48" s="89"/>
      <c r="IN48" s="89"/>
      <c r="IO48" s="89"/>
      <c r="IP48" s="89"/>
      <c r="IQ48" s="89"/>
      <c r="IR48" s="89"/>
      <c r="IS48" s="89"/>
      <c r="IT48" s="89"/>
      <c r="IU48" s="89"/>
      <c r="IV48" s="89"/>
      <c r="IZ48" s="89"/>
      <c r="JA48" s="89"/>
      <c r="JB48" s="89"/>
      <c r="JC48" s="89"/>
      <c r="JD48" s="89"/>
      <c r="JE48" s="89"/>
      <c r="JF48" s="89"/>
      <c r="JG48" s="89"/>
      <c r="JH48" s="89"/>
      <c r="JI48" s="89"/>
      <c r="JM48" s="89"/>
      <c r="JN48" s="89"/>
      <c r="JO48" s="89"/>
      <c r="JP48" s="89"/>
      <c r="JQ48" s="89"/>
      <c r="JR48" s="89"/>
      <c r="JS48" s="89"/>
      <c r="JT48" s="89"/>
      <c r="JU48" s="89"/>
      <c r="JV48" s="89"/>
      <c r="JZ48" s="89"/>
      <c r="KA48" s="89"/>
      <c r="KB48" s="89"/>
      <c r="KC48" s="89"/>
      <c r="KD48" s="89"/>
      <c r="KE48" s="89"/>
      <c r="KF48" s="89"/>
      <c r="KG48" s="89"/>
      <c r="KH48" s="89"/>
      <c r="KI48" s="89"/>
      <c r="KZ48" s="89"/>
      <c r="LA48" s="89"/>
      <c r="LB48" s="89"/>
      <c r="LC48" s="89"/>
    </row>
    <row r="49" spans="1:315" ht="12.75">
      <c r="A49" s="89"/>
      <c r="B49" s="202"/>
      <c r="C49" s="202"/>
      <c r="D49" s="202"/>
      <c r="E49" s="202"/>
      <c r="F49" s="202"/>
      <c r="G49" s="202"/>
      <c r="H49" s="89"/>
      <c r="I49" s="112"/>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202"/>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89"/>
      <c r="BU49" s="89"/>
      <c r="BV49" s="89"/>
      <c r="BW49" s="89"/>
      <c r="BX49" s="89"/>
      <c r="BY49" s="89"/>
      <c r="BZ49" s="89"/>
      <c r="CA49" s="89"/>
      <c r="CB49" s="89"/>
      <c r="CC49" s="89"/>
      <c r="CD49" s="89"/>
      <c r="CE49" s="89"/>
      <c r="CF49" s="89"/>
      <c r="CG49" s="89"/>
      <c r="CH49" s="89"/>
      <c r="CI49" s="89"/>
      <c r="CJ49" s="89"/>
      <c r="CK49" s="89"/>
      <c r="CL49" s="89"/>
      <c r="CM49" s="89"/>
      <c r="CN49" s="89"/>
      <c r="CO49" s="89"/>
      <c r="CP49" s="89"/>
      <c r="CQ49" s="89"/>
      <c r="CR49" s="89"/>
      <c r="CS49" s="89"/>
      <c r="CT49" s="89"/>
      <c r="CU49" s="89"/>
      <c r="CV49" s="89"/>
      <c r="CW49" s="89"/>
      <c r="CX49" s="89"/>
      <c r="CY49" s="89"/>
      <c r="CZ49" s="89"/>
      <c r="DA49" s="89"/>
      <c r="DB49" s="89"/>
      <c r="DC49" s="89"/>
      <c r="DD49" s="89"/>
      <c r="DE49" s="89"/>
      <c r="DF49" s="89"/>
      <c r="DG49" s="89"/>
      <c r="DH49" s="89"/>
      <c r="DI49" s="89"/>
      <c r="DJ49" s="89"/>
      <c r="DK49" s="89"/>
      <c r="DL49" s="89"/>
      <c r="DM49" s="89"/>
      <c r="DN49" s="89"/>
      <c r="DO49" s="89"/>
      <c r="DP49" s="89"/>
      <c r="DQ49" s="89"/>
      <c r="DR49" s="89"/>
      <c r="DS49" s="89"/>
      <c r="DT49" s="89"/>
      <c r="DU49" s="89"/>
      <c r="DV49" s="89"/>
      <c r="DW49" s="89"/>
      <c r="DX49" s="89"/>
      <c r="DY49" s="89"/>
      <c r="DZ49" s="89"/>
      <c r="EA49" s="89"/>
      <c r="EB49" s="89"/>
      <c r="EC49" s="89"/>
      <c r="ED49" s="89"/>
      <c r="EE49" s="89"/>
      <c r="EF49" s="89"/>
      <c r="EG49" s="89"/>
      <c r="EH49" s="89"/>
      <c r="EI49" s="89"/>
      <c r="EJ49" s="89"/>
      <c r="EK49" s="89"/>
      <c r="EL49" s="89"/>
      <c r="EM49" s="89"/>
      <c r="EN49" s="89"/>
      <c r="EO49" s="89"/>
      <c r="EP49" s="89"/>
      <c r="EQ49" s="89"/>
      <c r="ER49" s="89"/>
      <c r="ES49" s="89"/>
      <c r="ET49" s="89"/>
      <c r="EU49" s="89"/>
      <c r="EV49" s="89"/>
      <c r="EW49" s="89"/>
      <c r="EX49" s="89"/>
      <c r="EY49" s="89"/>
      <c r="EZ49" s="89"/>
      <c r="FA49" s="89"/>
      <c r="FB49" s="89"/>
      <c r="FC49" s="89"/>
      <c r="FD49" s="89"/>
      <c r="FE49" s="89"/>
      <c r="FF49" s="89"/>
      <c r="FG49" s="89"/>
      <c r="FH49" s="89"/>
      <c r="FI49" s="89"/>
      <c r="FJ49" s="89"/>
      <c r="FK49" s="89"/>
      <c r="FL49" s="89"/>
      <c r="FM49" s="89"/>
      <c r="FN49" s="89"/>
      <c r="FO49" s="89"/>
      <c r="FP49" s="89"/>
      <c r="FQ49" s="89"/>
      <c r="FR49" s="89"/>
      <c r="FS49" s="89"/>
      <c r="FT49" s="89"/>
      <c r="FU49" s="89"/>
      <c r="FV49" s="89"/>
      <c r="FW49" s="89"/>
      <c r="FX49" s="89"/>
      <c r="FY49" s="89"/>
      <c r="FZ49" s="89"/>
      <c r="GA49" s="89"/>
      <c r="GB49" s="200"/>
      <c r="GC49" s="200"/>
      <c r="GD49" s="89"/>
      <c r="GE49" s="89"/>
      <c r="GF49" s="89"/>
      <c r="GG49" s="89"/>
      <c r="GH49" s="89"/>
      <c r="GI49" s="89"/>
      <c r="GJ49" s="89"/>
      <c r="GK49" s="89"/>
      <c r="GL49" s="89"/>
      <c r="GM49" s="89"/>
      <c r="GN49" s="89"/>
      <c r="GO49" s="89"/>
      <c r="GP49" s="89"/>
      <c r="GQ49" s="200"/>
      <c r="GR49" s="200"/>
      <c r="GS49" s="89"/>
      <c r="GT49" s="89"/>
      <c r="GU49" s="89"/>
      <c r="GV49" s="89"/>
      <c r="GW49" s="89"/>
      <c r="GX49" s="89"/>
      <c r="GY49" s="89"/>
      <c r="GZ49" s="89"/>
      <c r="HA49" s="89"/>
      <c r="HB49" s="89"/>
      <c r="HC49" s="89"/>
      <c r="HD49" s="89"/>
      <c r="HI49" s="89"/>
      <c r="HJ49" s="89"/>
      <c r="HK49" s="89"/>
      <c r="HL49" s="89"/>
      <c r="HM49" s="89"/>
      <c r="HN49" s="89"/>
      <c r="HO49" s="89"/>
      <c r="HP49" s="89"/>
      <c r="HQ49" s="89"/>
      <c r="HR49" s="89"/>
      <c r="HS49" s="89"/>
      <c r="HT49" s="89"/>
      <c r="HX49" s="89"/>
      <c r="HY49" s="89"/>
      <c r="HZ49" s="89"/>
      <c r="IA49" s="89"/>
      <c r="IB49" s="89"/>
      <c r="IC49" s="89"/>
      <c r="ID49" s="89"/>
      <c r="IE49" s="89"/>
      <c r="IF49" s="89"/>
      <c r="IG49" s="89"/>
      <c r="IH49" s="89"/>
      <c r="II49" s="89"/>
      <c r="IM49" s="89"/>
      <c r="IN49" s="89"/>
      <c r="IO49" s="89"/>
      <c r="IP49" s="89"/>
      <c r="IQ49" s="89"/>
      <c r="IR49" s="89"/>
      <c r="IS49" s="89"/>
      <c r="IT49" s="89"/>
      <c r="IU49" s="89"/>
      <c r="IV49" s="89"/>
      <c r="IZ49" s="89"/>
      <c r="JA49" s="89"/>
      <c r="JB49" s="89"/>
      <c r="JC49" s="89"/>
      <c r="JD49" s="89"/>
      <c r="JE49" s="89"/>
      <c r="JF49" s="89"/>
      <c r="JG49" s="89"/>
      <c r="JH49" s="89"/>
      <c r="JI49" s="89"/>
      <c r="JM49" s="89"/>
      <c r="JN49" s="89"/>
      <c r="JO49" s="89"/>
      <c r="JP49" s="89"/>
      <c r="JQ49" s="89"/>
      <c r="JR49" s="89"/>
      <c r="JS49" s="89"/>
      <c r="JT49" s="89"/>
      <c r="JU49" s="89"/>
      <c r="JV49" s="89"/>
      <c r="JZ49" s="89"/>
      <c r="KA49" s="89"/>
      <c r="KB49" s="89"/>
      <c r="KC49" s="89"/>
      <c r="KD49" s="89"/>
      <c r="KE49" s="89"/>
      <c r="KF49" s="89"/>
      <c r="KG49" s="89"/>
      <c r="KH49" s="89"/>
      <c r="KI49" s="89"/>
      <c r="KZ49" s="89"/>
      <c r="LA49" s="89"/>
      <c r="LB49" s="89"/>
      <c r="LC49" s="89"/>
    </row>
    <row r="50" spans="1:315" ht="12.75">
      <c r="A50" s="89"/>
      <c r="B50" s="202"/>
      <c r="C50" s="202"/>
      <c r="D50" s="202"/>
      <c r="E50" s="202"/>
      <c r="F50" s="202"/>
      <c r="G50" s="202"/>
      <c r="H50" s="89"/>
      <c r="I50" s="112"/>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202"/>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c r="BX50" s="89"/>
      <c r="BY50" s="89"/>
      <c r="BZ50" s="89"/>
      <c r="CA50" s="89"/>
      <c r="CB50" s="89"/>
      <c r="CC50" s="89"/>
      <c r="CD50" s="89"/>
      <c r="CE50" s="89"/>
      <c r="CF50" s="89"/>
      <c r="CG50" s="89"/>
      <c r="CH50" s="89"/>
      <c r="CI50" s="89"/>
      <c r="CJ50" s="89"/>
      <c r="CK50" s="89"/>
      <c r="CL50" s="89"/>
      <c r="CM50" s="89"/>
      <c r="CN50" s="89"/>
      <c r="CO50" s="89"/>
      <c r="CP50" s="89"/>
      <c r="CQ50" s="89"/>
      <c r="CR50" s="89"/>
      <c r="CS50" s="89"/>
      <c r="CT50" s="89"/>
      <c r="CU50" s="89"/>
      <c r="CV50" s="89"/>
      <c r="CW50" s="89"/>
      <c r="CX50" s="89"/>
      <c r="CY50" s="89"/>
      <c r="CZ50" s="89"/>
      <c r="DA50" s="89"/>
      <c r="DB50" s="89"/>
      <c r="DC50" s="89"/>
      <c r="DD50" s="89"/>
      <c r="DE50" s="89"/>
      <c r="DF50" s="89"/>
      <c r="DG50" s="89"/>
      <c r="DH50" s="89"/>
      <c r="DI50" s="89"/>
      <c r="DJ50" s="89"/>
      <c r="DK50" s="89"/>
      <c r="DL50" s="89"/>
      <c r="DM50" s="89"/>
      <c r="DN50" s="89"/>
      <c r="DO50" s="89"/>
      <c r="DP50" s="89"/>
      <c r="DQ50" s="89"/>
      <c r="DR50" s="89"/>
      <c r="DS50" s="89"/>
      <c r="DT50" s="89"/>
      <c r="DU50" s="89"/>
      <c r="DV50" s="89"/>
      <c r="DW50" s="89"/>
      <c r="DX50" s="89"/>
      <c r="DY50" s="89"/>
      <c r="DZ50" s="89"/>
      <c r="EA50" s="89"/>
      <c r="EB50" s="89"/>
      <c r="EC50" s="89"/>
      <c r="ED50" s="89"/>
      <c r="EE50" s="89"/>
      <c r="EF50" s="89"/>
      <c r="EG50" s="89"/>
      <c r="EH50" s="89"/>
      <c r="EI50" s="89"/>
      <c r="EJ50" s="89"/>
      <c r="EK50" s="89"/>
      <c r="EL50" s="89"/>
      <c r="EM50" s="89"/>
      <c r="EN50" s="89"/>
      <c r="EO50" s="89"/>
      <c r="EP50" s="89"/>
      <c r="EQ50" s="89"/>
      <c r="ER50" s="89"/>
      <c r="ES50" s="89"/>
      <c r="ET50" s="89"/>
      <c r="EU50" s="89"/>
      <c r="EV50" s="89"/>
      <c r="EW50" s="89"/>
      <c r="EX50" s="89"/>
      <c r="EY50" s="89"/>
      <c r="EZ50" s="89"/>
      <c r="FA50" s="89"/>
      <c r="FB50" s="89"/>
      <c r="FC50" s="89"/>
      <c r="FD50" s="89"/>
      <c r="FE50" s="89"/>
      <c r="FF50" s="89"/>
      <c r="FG50" s="89"/>
      <c r="FH50" s="89"/>
      <c r="FI50" s="89"/>
      <c r="FJ50" s="89"/>
      <c r="FK50" s="89"/>
      <c r="FL50" s="89"/>
      <c r="FM50" s="89"/>
      <c r="FN50" s="89"/>
      <c r="FO50" s="89"/>
      <c r="FP50" s="89"/>
      <c r="FQ50" s="89"/>
      <c r="FR50" s="89"/>
      <c r="FS50" s="89"/>
      <c r="FT50" s="89"/>
      <c r="FU50" s="89"/>
      <c r="FV50" s="89"/>
      <c r="FW50" s="89"/>
      <c r="FX50" s="89"/>
      <c r="FY50" s="89"/>
      <c r="FZ50" s="89"/>
      <c r="GA50" s="89"/>
      <c r="GB50" s="200"/>
      <c r="GC50" s="200"/>
      <c r="GD50" s="89"/>
      <c r="GE50" s="89"/>
      <c r="GF50" s="89"/>
      <c r="GG50" s="89"/>
      <c r="GH50" s="89"/>
      <c r="GI50" s="89"/>
      <c r="GJ50" s="89"/>
      <c r="GK50" s="89"/>
      <c r="GL50" s="89"/>
      <c r="GM50" s="89"/>
      <c r="GN50" s="89"/>
      <c r="GO50" s="89"/>
      <c r="GP50" s="89"/>
      <c r="GQ50" s="200"/>
      <c r="GR50" s="200"/>
      <c r="GS50" s="89"/>
      <c r="GT50" s="89"/>
      <c r="GU50" s="89"/>
      <c r="GV50" s="89"/>
      <c r="GW50" s="89"/>
      <c r="GX50" s="89"/>
      <c r="GY50" s="89"/>
      <c r="GZ50" s="89"/>
      <c r="HA50" s="89"/>
      <c r="HB50" s="89"/>
      <c r="HC50" s="89"/>
      <c r="HD50" s="89"/>
      <c r="HI50" s="89"/>
      <c r="HJ50" s="89"/>
      <c r="HK50" s="89"/>
      <c r="HL50" s="89"/>
      <c r="HM50" s="89"/>
      <c r="HN50" s="89"/>
      <c r="HO50" s="89"/>
      <c r="HP50" s="89"/>
      <c r="HQ50" s="89"/>
      <c r="HR50" s="89"/>
      <c r="HS50" s="89"/>
      <c r="HT50" s="89"/>
      <c r="HX50" s="89"/>
      <c r="HY50" s="89"/>
      <c r="HZ50" s="89"/>
      <c r="IA50" s="89"/>
      <c r="IB50" s="89"/>
      <c r="IC50" s="89"/>
      <c r="ID50" s="89"/>
      <c r="IE50" s="89"/>
      <c r="IF50" s="89"/>
      <c r="IG50" s="89"/>
      <c r="IH50" s="89"/>
      <c r="II50" s="89"/>
      <c r="IM50" s="89"/>
      <c r="IN50" s="89"/>
      <c r="IO50" s="89"/>
      <c r="IP50" s="89"/>
      <c r="IQ50" s="89"/>
      <c r="IR50" s="89"/>
      <c r="IS50" s="89"/>
      <c r="IT50" s="89"/>
      <c r="IU50" s="89"/>
      <c r="IV50" s="89"/>
      <c r="IZ50" s="89"/>
      <c r="JA50" s="89"/>
      <c r="JB50" s="89"/>
      <c r="JC50" s="89"/>
      <c r="JD50" s="89"/>
      <c r="JE50" s="89"/>
      <c r="JF50" s="89"/>
      <c r="JG50" s="89"/>
      <c r="JH50" s="89"/>
      <c r="JI50" s="89"/>
      <c r="JM50" s="89"/>
      <c r="JN50" s="89"/>
      <c r="JO50" s="89"/>
      <c r="JP50" s="89"/>
      <c r="JQ50" s="89"/>
      <c r="JR50" s="89"/>
      <c r="JS50" s="89"/>
      <c r="JT50" s="89"/>
      <c r="JU50" s="89"/>
      <c r="JV50" s="89"/>
      <c r="JZ50" s="89"/>
      <c r="KA50" s="89"/>
      <c r="KB50" s="89"/>
      <c r="KC50" s="89"/>
      <c r="KD50" s="89"/>
      <c r="KE50" s="89"/>
      <c r="KF50" s="89"/>
      <c r="KG50" s="89"/>
      <c r="KH50" s="89"/>
      <c r="KI50" s="89"/>
      <c r="KZ50" s="89"/>
      <c r="LA50" s="89"/>
      <c r="LB50" s="89"/>
      <c r="LC50" s="89"/>
    </row>
    <row r="51" spans="1:315" ht="12.75">
      <c r="A51" s="89"/>
      <c r="B51" s="202"/>
      <c r="C51" s="202"/>
      <c r="D51" s="202"/>
      <c r="E51" s="202"/>
      <c r="F51" s="202"/>
      <c r="G51" s="202"/>
      <c r="H51" s="89"/>
      <c r="I51" s="112"/>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202"/>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c r="BX51" s="89"/>
      <c r="BY51" s="89"/>
      <c r="BZ51" s="89"/>
      <c r="CA51" s="89"/>
      <c r="CB51" s="89"/>
      <c r="CC51" s="89"/>
      <c r="CD51" s="89"/>
      <c r="CE51" s="89"/>
      <c r="CF51" s="89"/>
      <c r="CG51" s="89"/>
      <c r="CH51" s="89"/>
      <c r="CI51" s="89"/>
      <c r="CJ51" s="89"/>
      <c r="CK51" s="89"/>
      <c r="CL51" s="89"/>
      <c r="CM51" s="89"/>
      <c r="CN51" s="89"/>
      <c r="CO51" s="89"/>
      <c r="CP51" s="89"/>
      <c r="CQ51" s="89"/>
      <c r="CR51" s="89"/>
      <c r="CS51" s="89"/>
      <c r="CT51" s="89"/>
      <c r="CU51" s="89"/>
      <c r="CV51" s="89"/>
      <c r="CW51" s="89"/>
      <c r="CX51" s="89"/>
      <c r="CY51" s="89"/>
      <c r="CZ51" s="89"/>
      <c r="DA51" s="89"/>
      <c r="DB51" s="89"/>
      <c r="DC51" s="89"/>
      <c r="DD51" s="89"/>
      <c r="DE51" s="89"/>
      <c r="DF51" s="89"/>
      <c r="DG51" s="89"/>
      <c r="DH51" s="89"/>
      <c r="DI51" s="89"/>
      <c r="DJ51" s="89"/>
      <c r="DK51" s="89"/>
      <c r="DL51" s="89"/>
      <c r="DM51" s="89"/>
      <c r="DN51" s="89"/>
      <c r="DO51" s="89"/>
      <c r="DP51" s="89"/>
      <c r="DQ51" s="89"/>
      <c r="DR51" s="89"/>
      <c r="DS51" s="89"/>
      <c r="DT51" s="89"/>
      <c r="DU51" s="89"/>
      <c r="DV51" s="89"/>
      <c r="DW51" s="89"/>
      <c r="DX51" s="89"/>
      <c r="DY51" s="89"/>
      <c r="DZ51" s="89"/>
      <c r="EA51" s="89"/>
      <c r="EB51" s="89"/>
      <c r="EC51" s="89"/>
      <c r="ED51" s="89"/>
      <c r="EE51" s="89"/>
      <c r="EF51" s="89"/>
      <c r="EG51" s="89"/>
      <c r="EH51" s="89"/>
      <c r="EI51" s="89"/>
      <c r="EJ51" s="89"/>
      <c r="EK51" s="89"/>
      <c r="EL51" s="89"/>
      <c r="EM51" s="89"/>
      <c r="EN51" s="89"/>
      <c r="EO51" s="89"/>
      <c r="EP51" s="89"/>
      <c r="EQ51" s="89"/>
      <c r="ER51" s="89"/>
      <c r="ES51" s="89"/>
      <c r="ET51" s="89"/>
      <c r="EU51" s="89"/>
      <c r="EV51" s="89"/>
      <c r="EW51" s="89"/>
      <c r="EX51" s="89"/>
      <c r="EY51" s="89"/>
      <c r="EZ51" s="89"/>
      <c r="FA51" s="89"/>
      <c r="FB51" s="89"/>
      <c r="FC51" s="89"/>
      <c r="FD51" s="89"/>
      <c r="FE51" s="89"/>
      <c r="FF51" s="89"/>
      <c r="FG51" s="89"/>
      <c r="FH51" s="89"/>
      <c r="FI51" s="89"/>
      <c r="FJ51" s="89"/>
      <c r="FK51" s="89"/>
      <c r="FL51" s="89"/>
      <c r="FM51" s="89"/>
      <c r="FN51" s="89"/>
      <c r="FO51" s="89"/>
      <c r="FP51" s="89"/>
      <c r="FQ51" s="89"/>
      <c r="FR51" s="89"/>
      <c r="FS51" s="89"/>
      <c r="FT51" s="89"/>
      <c r="FU51" s="89"/>
      <c r="FV51" s="89"/>
      <c r="FW51" s="89"/>
      <c r="FX51" s="89"/>
      <c r="FY51" s="89"/>
      <c r="FZ51" s="89"/>
      <c r="GA51" s="89"/>
      <c r="GB51" s="200"/>
      <c r="GC51" s="200"/>
      <c r="GD51" s="89"/>
      <c r="GE51" s="89"/>
      <c r="GF51" s="89"/>
      <c r="GG51" s="89"/>
      <c r="GH51" s="89"/>
      <c r="GI51" s="89"/>
      <c r="GJ51" s="89"/>
      <c r="GK51" s="89"/>
      <c r="GL51" s="89"/>
      <c r="GM51" s="89"/>
      <c r="GN51" s="89"/>
      <c r="GO51" s="89"/>
      <c r="GP51" s="89"/>
      <c r="GQ51" s="200"/>
      <c r="GR51" s="200"/>
      <c r="GS51" s="89"/>
      <c r="GT51" s="89"/>
      <c r="GU51" s="89"/>
      <c r="GV51" s="89"/>
      <c r="GW51" s="89"/>
      <c r="GX51" s="89"/>
      <c r="GY51" s="89"/>
      <c r="GZ51" s="89"/>
      <c r="HA51" s="89"/>
      <c r="HB51" s="89"/>
      <c r="HC51" s="89"/>
      <c r="HD51" s="89"/>
      <c r="HI51" s="89"/>
      <c r="HJ51" s="89"/>
      <c r="HK51" s="89"/>
      <c r="HL51" s="89"/>
      <c r="HM51" s="89"/>
      <c r="HN51" s="89"/>
      <c r="HO51" s="89"/>
      <c r="HP51" s="89"/>
      <c r="HQ51" s="89"/>
      <c r="HR51" s="89"/>
      <c r="HS51" s="89"/>
      <c r="HT51" s="89"/>
      <c r="HX51" s="89"/>
      <c r="HY51" s="89"/>
      <c r="HZ51" s="89"/>
      <c r="IA51" s="89"/>
      <c r="IB51" s="89"/>
      <c r="IC51" s="89"/>
      <c r="ID51" s="89"/>
      <c r="IE51" s="89"/>
      <c r="IF51" s="89"/>
      <c r="IG51" s="89"/>
      <c r="IH51" s="89"/>
      <c r="II51" s="89"/>
      <c r="IM51" s="89"/>
      <c r="IN51" s="89"/>
      <c r="IO51" s="89"/>
      <c r="IP51" s="89"/>
      <c r="IQ51" s="89"/>
      <c r="IR51" s="89"/>
      <c r="IS51" s="89"/>
      <c r="IT51" s="89"/>
      <c r="IU51" s="89"/>
      <c r="IV51" s="89"/>
      <c r="IZ51" s="89"/>
      <c r="JA51" s="89"/>
      <c r="JB51" s="89"/>
      <c r="JC51" s="89"/>
      <c r="JD51" s="89"/>
      <c r="JE51" s="89"/>
      <c r="JF51" s="89"/>
      <c r="JG51" s="89"/>
      <c r="JH51" s="89"/>
      <c r="JI51" s="89"/>
      <c r="JM51" s="89"/>
      <c r="JN51" s="89"/>
      <c r="JO51" s="89"/>
      <c r="JP51" s="89"/>
      <c r="JQ51" s="89"/>
      <c r="JR51" s="89"/>
      <c r="JS51" s="89"/>
      <c r="JT51" s="89"/>
      <c r="JU51" s="89"/>
      <c r="JV51" s="89"/>
      <c r="JZ51" s="89"/>
      <c r="KA51" s="89"/>
      <c r="KB51" s="89"/>
      <c r="KC51" s="89"/>
      <c r="KD51" s="89"/>
      <c r="KE51" s="89"/>
      <c r="KF51" s="89"/>
      <c r="KG51" s="89"/>
      <c r="KH51" s="89"/>
      <c r="KI51" s="89"/>
      <c r="KZ51" s="89"/>
      <c r="LA51" s="89"/>
      <c r="LB51" s="89"/>
      <c r="LC51" s="89"/>
    </row>
    <row r="52" spans="1:315" ht="12.75">
      <c r="A52" s="89"/>
      <c r="B52" s="202"/>
      <c r="C52" s="202"/>
      <c r="D52" s="202"/>
      <c r="E52" s="202"/>
      <c r="F52" s="202"/>
      <c r="G52" s="202"/>
      <c r="H52" s="89"/>
      <c r="I52" s="112"/>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89"/>
      <c r="AL52" s="89"/>
      <c r="AM52" s="89"/>
      <c r="AN52" s="89"/>
      <c r="AO52" s="89"/>
      <c r="AP52" s="202"/>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89"/>
      <c r="BU52" s="89"/>
      <c r="BV52" s="89"/>
      <c r="BW52" s="89"/>
      <c r="BX52" s="89"/>
      <c r="BY52" s="89"/>
      <c r="BZ52" s="89"/>
      <c r="CA52" s="89"/>
      <c r="CB52" s="89"/>
      <c r="CC52" s="89"/>
      <c r="CD52" s="89"/>
      <c r="CE52" s="89"/>
      <c r="CF52" s="89"/>
      <c r="CG52" s="89"/>
      <c r="CH52" s="89"/>
      <c r="CI52" s="89"/>
      <c r="CJ52" s="89"/>
      <c r="CK52" s="89"/>
      <c r="CL52" s="89"/>
      <c r="CM52" s="89"/>
      <c r="CN52" s="89"/>
      <c r="CO52" s="89"/>
      <c r="CP52" s="89"/>
      <c r="CQ52" s="89"/>
      <c r="CR52" s="89"/>
      <c r="CS52" s="89"/>
      <c r="CT52" s="89"/>
      <c r="CU52" s="89"/>
      <c r="CV52" s="89"/>
      <c r="CW52" s="89"/>
      <c r="CX52" s="89"/>
      <c r="CY52" s="89"/>
      <c r="CZ52" s="89"/>
      <c r="DA52" s="89"/>
      <c r="DB52" s="89"/>
      <c r="DC52" s="89"/>
      <c r="DD52" s="89"/>
      <c r="DE52" s="89"/>
      <c r="DF52" s="89"/>
      <c r="DG52" s="89"/>
      <c r="DH52" s="89"/>
      <c r="DI52" s="89"/>
      <c r="DJ52" s="89"/>
      <c r="DK52" s="89"/>
      <c r="DL52" s="89"/>
      <c r="DM52" s="89"/>
      <c r="DN52" s="89"/>
      <c r="DO52" s="89"/>
      <c r="DP52" s="89"/>
      <c r="DQ52" s="89"/>
      <c r="DR52" s="89"/>
      <c r="DS52" s="89"/>
      <c r="DT52" s="89"/>
      <c r="DU52" s="89"/>
      <c r="DV52" s="89"/>
      <c r="DW52" s="89"/>
      <c r="DX52" s="89"/>
      <c r="DY52" s="89"/>
      <c r="DZ52" s="89"/>
      <c r="EA52" s="89"/>
      <c r="EB52" s="89"/>
      <c r="EC52" s="89"/>
      <c r="ED52" s="89"/>
      <c r="EE52" s="89"/>
      <c r="EF52" s="89"/>
      <c r="EG52" s="89"/>
      <c r="EH52" s="89"/>
      <c r="EI52" s="89"/>
      <c r="EJ52" s="89"/>
      <c r="EK52" s="89"/>
      <c r="EL52" s="89"/>
      <c r="EM52" s="89"/>
      <c r="EN52" s="89"/>
      <c r="EO52" s="89"/>
      <c r="EP52" s="89"/>
      <c r="EQ52" s="89"/>
      <c r="ER52" s="89"/>
      <c r="ES52" s="89"/>
      <c r="ET52" s="89"/>
      <c r="EU52" s="89"/>
      <c r="EV52" s="89"/>
      <c r="EW52" s="89"/>
      <c r="EX52" s="89"/>
      <c r="EY52" s="89"/>
      <c r="EZ52" s="89"/>
      <c r="FA52" s="89"/>
      <c r="FB52" s="89"/>
      <c r="FC52" s="89"/>
      <c r="FD52" s="89"/>
      <c r="FE52" s="89"/>
      <c r="FF52" s="89"/>
      <c r="FG52" s="89"/>
      <c r="FH52" s="89"/>
      <c r="FI52" s="89"/>
      <c r="FJ52" s="89"/>
      <c r="FK52" s="89"/>
      <c r="FL52" s="89"/>
      <c r="FM52" s="89"/>
      <c r="FN52" s="89"/>
      <c r="FO52" s="89"/>
      <c r="FP52" s="89"/>
      <c r="FQ52" s="89"/>
      <c r="FR52" s="89"/>
      <c r="FS52" s="89"/>
      <c r="FT52" s="89"/>
      <c r="FU52" s="89"/>
      <c r="FV52" s="89"/>
      <c r="FW52" s="89"/>
      <c r="FX52" s="89"/>
      <c r="FY52" s="89"/>
      <c r="FZ52" s="89"/>
      <c r="GA52" s="89"/>
      <c r="GB52" s="200"/>
      <c r="GC52" s="200"/>
      <c r="GD52" s="89"/>
      <c r="GE52" s="89"/>
      <c r="GF52" s="89"/>
      <c r="GG52" s="89"/>
      <c r="GH52" s="89"/>
      <c r="GI52" s="89"/>
      <c r="GJ52" s="89"/>
      <c r="GK52" s="89"/>
      <c r="GL52" s="89"/>
      <c r="GM52" s="89"/>
      <c r="GN52" s="89"/>
      <c r="GO52" s="89"/>
      <c r="GP52" s="89"/>
      <c r="GQ52" s="200"/>
      <c r="GR52" s="200"/>
      <c r="GS52" s="89"/>
      <c r="GT52" s="89"/>
      <c r="GU52" s="89"/>
      <c r="GV52" s="89"/>
      <c r="GW52" s="89"/>
      <c r="GX52" s="89"/>
      <c r="GY52" s="89"/>
      <c r="GZ52" s="89"/>
      <c r="HA52" s="89"/>
      <c r="HB52" s="89"/>
      <c r="HC52" s="89"/>
      <c r="HD52" s="89"/>
      <c r="HI52" s="89"/>
      <c r="HJ52" s="89"/>
      <c r="HK52" s="89"/>
      <c r="HL52" s="89"/>
      <c r="HM52" s="89"/>
      <c r="HN52" s="89"/>
      <c r="HO52" s="89"/>
      <c r="HP52" s="89"/>
      <c r="HQ52" s="89"/>
      <c r="HR52" s="89"/>
      <c r="HS52" s="89"/>
      <c r="HT52" s="89"/>
      <c r="HX52" s="89"/>
      <c r="HY52" s="89"/>
      <c r="HZ52" s="89"/>
      <c r="IA52" s="89"/>
      <c r="IB52" s="89"/>
      <c r="IC52" s="89"/>
      <c r="ID52" s="89"/>
      <c r="IE52" s="89"/>
      <c r="IF52" s="89"/>
      <c r="IG52" s="89"/>
      <c r="IH52" s="89"/>
      <c r="II52" s="89"/>
      <c r="IM52" s="89"/>
      <c r="IN52" s="89"/>
      <c r="IO52" s="89"/>
      <c r="IP52" s="89"/>
      <c r="IQ52" s="89"/>
      <c r="IR52" s="89"/>
      <c r="IS52" s="89"/>
      <c r="IT52" s="89"/>
      <c r="IU52" s="89"/>
      <c r="IV52" s="89"/>
      <c r="IZ52" s="89"/>
      <c r="JA52" s="89"/>
      <c r="JB52" s="89"/>
      <c r="JC52" s="89"/>
      <c r="JD52" s="89"/>
      <c r="JE52" s="89"/>
      <c r="JF52" s="89"/>
      <c r="JG52" s="89"/>
      <c r="JH52" s="89"/>
      <c r="JI52" s="89"/>
      <c r="JM52" s="89"/>
      <c r="JN52" s="89"/>
      <c r="JO52" s="89"/>
      <c r="JP52" s="89"/>
      <c r="JQ52" s="89"/>
      <c r="JR52" s="89"/>
      <c r="JS52" s="89"/>
      <c r="JT52" s="89"/>
      <c r="JU52" s="89"/>
      <c r="JV52" s="89"/>
      <c r="JZ52" s="89"/>
      <c r="KA52" s="89"/>
      <c r="KB52" s="89"/>
      <c r="KC52" s="89"/>
      <c r="KD52" s="89"/>
      <c r="KE52" s="89"/>
      <c r="KF52" s="89"/>
      <c r="KG52" s="89"/>
      <c r="KH52" s="89"/>
      <c r="KI52" s="89"/>
      <c r="KZ52" s="89"/>
      <c r="LA52" s="89"/>
      <c r="LB52" s="89"/>
      <c r="LC52" s="89"/>
    </row>
    <row r="53" spans="1:315" ht="12.75">
      <c r="A53" s="89"/>
      <c r="B53" s="202"/>
      <c r="C53" s="202"/>
      <c r="D53" s="202"/>
      <c r="E53" s="202"/>
      <c r="F53" s="202"/>
      <c r="G53" s="202"/>
      <c r="H53" s="89"/>
      <c r="I53" s="112"/>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202"/>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89"/>
      <c r="BU53" s="89"/>
      <c r="BV53" s="89"/>
      <c r="BW53" s="89"/>
      <c r="BX53" s="89"/>
      <c r="BY53" s="89"/>
      <c r="BZ53" s="89"/>
      <c r="CA53" s="89"/>
      <c r="CB53" s="89"/>
      <c r="CC53" s="89"/>
      <c r="CD53" s="89"/>
      <c r="CE53" s="89"/>
      <c r="CF53" s="89"/>
      <c r="CG53" s="89"/>
      <c r="CH53" s="89"/>
      <c r="CI53" s="89"/>
      <c r="CJ53" s="89"/>
      <c r="CK53" s="89"/>
      <c r="CL53" s="89"/>
      <c r="CM53" s="89"/>
      <c r="CN53" s="89"/>
      <c r="CO53" s="89"/>
      <c r="CP53" s="89"/>
      <c r="CQ53" s="89"/>
      <c r="CR53" s="89"/>
      <c r="CS53" s="89"/>
      <c r="CT53" s="89"/>
      <c r="CU53" s="89"/>
      <c r="CV53" s="89"/>
      <c r="CW53" s="89"/>
      <c r="CX53" s="89"/>
      <c r="CY53" s="89"/>
      <c r="CZ53" s="89"/>
      <c r="DA53" s="89"/>
      <c r="DB53" s="89"/>
      <c r="DC53" s="89"/>
      <c r="DD53" s="89"/>
      <c r="DE53" s="89"/>
      <c r="DF53" s="89"/>
      <c r="DG53" s="89"/>
      <c r="DH53" s="89"/>
      <c r="DI53" s="89"/>
      <c r="DJ53" s="89"/>
      <c r="DK53" s="89"/>
      <c r="DL53" s="89"/>
      <c r="DM53" s="89"/>
      <c r="DN53" s="89"/>
      <c r="DO53" s="89"/>
      <c r="DP53" s="89"/>
      <c r="DQ53" s="89"/>
      <c r="DR53" s="89"/>
      <c r="DS53" s="89"/>
      <c r="DT53" s="89"/>
      <c r="DU53" s="89"/>
      <c r="DV53" s="89"/>
      <c r="DW53" s="89"/>
      <c r="DX53" s="89"/>
      <c r="DY53" s="89"/>
      <c r="DZ53" s="89"/>
      <c r="EA53" s="89"/>
      <c r="EB53" s="89"/>
      <c r="EC53" s="89"/>
      <c r="ED53" s="89"/>
      <c r="EE53" s="89"/>
      <c r="EF53" s="89"/>
      <c r="EG53" s="89"/>
      <c r="EH53" s="89"/>
      <c r="EI53" s="89"/>
      <c r="EJ53" s="89"/>
      <c r="EK53" s="89"/>
      <c r="EL53" s="89"/>
      <c r="EM53" s="89"/>
      <c r="EN53" s="89"/>
      <c r="EO53" s="89"/>
      <c r="EP53" s="89"/>
      <c r="EQ53" s="89"/>
      <c r="ER53" s="89"/>
      <c r="ES53" s="89"/>
      <c r="ET53" s="89"/>
      <c r="EU53" s="89"/>
      <c r="EV53" s="89"/>
      <c r="EW53" s="89"/>
      <c r="EX53" s="89"/>
      <c r="EY53" s="89"/>
      <c r="EZ53" s="89"/>
      <c r="FA53" s="89"/>
      <c r="FB53" s="89"/>
      <c r="FC53" s="89"/>
      <c r="FD53" s="89"/>
      <c r="FE53" s="89"/>
      <c r="FF53" s="89"/>
      <c r="FG53" s="89"/>
      <c r="FH53" s="89"/>
      <c r="FI53" s="89"/>
      <c r="FJ53" s="89"/>
      <c r="FK53" s="89"/>
      <c r="FL53" s="89"/>
      <c r="FM53" s="89"/>
      <c r="FN53" s="89"/>
      <c r="FO53" s="89"/>
      <c r="FP53" s="89"/>
      <c r="FQ53" s="89"/>
      <c r="FR53" s="89"/>
      <c r="FS53" s="89"/>
      <c r="FT53" s="89"/>
      <c r="FU53" s="89"/>
      <c r="FV53" s="89"/>
      <c r="FW53" s="89"/>
      <c r="FX53" s="89"/>
      <c r="FY53" s="89"/>
      <c r="FZ53" s="89"/>
      <c r="GA53" s="89"/>
      <c r="GB53" s="200"/>
      <c r="GC53" s="200"/>
      <c r="GD53" s="89"/>
      <c r="GE53" s="89"/>
      <c r="GF53" s="89"/>
      <c r="GG53" s="89"/>
      <c r="GH53" s="89"/>
      <c r="GI53" s="89"/>
      <c r="GJ53" s="89"/>
      <c r="GK53" s="89"/>
      <c r="GL53" s="89"/>
      <c r="GM53" s="89"/>
      <c r="GN53" s="89"/>
      <c r="GO53" s="89"/>
      <c r="GP53" s="89"/>
      <c r="GQ53" s="200"/>
      <c r="GR53" s="200"/>
      <c r="GS53" s="89"/>
      <c r="GT53" s="89"/>
      <c r="GU53" s="89"/>
      <c r="GV53" s="89"/>
      <c r="GW53" s="89"/>
      <c r="GX53" s="89"/>
      <c r="GY53" s="89"/>
      <c r="GZ53" s="89"/>
      <c r="HA53" s="89"/>
      <c r="HB53" s="89"/>
      <c r="HC53" s="89"/>
      <c r="HD53" s="89"/>
      <c r="HI53" s="89"/>
      <c r="HJ53" s="89"/>
      <c r="HK53" s="89"/>
      <c r="HL53" s="89"/>
      <c r="HM53" s="89"/>
      <c r="HN53" s="89"/>
      <c r="HO53" s="89"/>
      <c r="HP53" s="89"/>
      <c r="HQ53" s="89"/>
      <c r="HR53" s="89"/>
      <c r="HS53" s="89"/>
      <c r="HT53" s="89"/>
      <c r="HX53" s="89"/>
      <c r="HY53" s="89"/>
      <c r="HZ53" s="89"/>
      <c r="IA53" s="89"/>
      <c r="IB53" s="89"/>
      <c r="IC53" s="89"/>
      <c r="ID53" s="89"/>
      <c r="IE53" s="89"/>
      <c r="IF53" s="89"/>
      <c r="IG53" s="89"/>
      <c r="IH53" s="89"/>
      <c r="II53" s="89"/>
      <c r="IM53" s="89"/>
      <c r="IN53" s="89"/>
      <c r="IO53" s="89"/>
      <c r="IP53" s="89"/>
      <c r="IQ53" s="89"/>
      <c r="IR53" s="89"/>
      <c r="IS53" s="89"/>
      <c r="IT53" s="89"/>
      <c r="IU53" s="89"/>
      <c r="IV53" s="89"/>
      <c r="IZ53" s="89"/>
      <c r="JA53" s="89"/>
      <c r="JB53" s="89"/>
      <c r="JC53" s="89"/>
      <c r="JD53" s="89"/>
      <c r="JE53" s="89"/>
      <c r="JF53" s="89"/>
      <c r="JG53" s="89"/>
      <c r="JH53" s="89"/>
      <c r="JI53" s="89"/>
      <c r="JM53" s="89"/>
      <c r="JN53" s="89"/>
      <c r="JO53" s="89"/>
      <c r="JP53" s="89"/>
      <c r="JQ53" s="89"/>
      <c r="JR53" s="89"/>
      <c r="JS53" s="89"/>
      <c r="JT53" s="89"/>
      <c r="JU53" s="89"/>
      <c r="JV53" s="89"/>
      <c r="JZ53" s="89"/>
      <c r="KA53" s="89"/>
      <c r="KB53" s="89"/>
      <c r="KC53" s="89"/>
      <c r="KD53" s="89"/>
      <c r="KE53" s="89"/>
      <c r="KF53" s="89"/>
      <c r="KG53" s="89"/>
      <c r="KH53" s="89"/>
      <c r="KI53" s="89"/>
      <c r="KZ53" s="89"/>
      <c r="LA53" s="89"/>
      <c r="LB53" s="89"/>
      <c r="LC53" s="89"/>
    </row>
    <row r="54" spans="1:315" ht="12.75">
      <c r="A54" s="89"/>
      <c r="B54" s="202"/>
      <c r="C54" s="202"/>
      <c r="D54" s="202"/>
      <c r="E54" s="202"/>
      <c r="F54" s="202"/>
      <c r="G54" s="202"/>
      <c r="H54" s="89"/>
      <c r="I54" s="112"/>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202"/>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c r="BZ54" s="89"/>
      <c r="CA54" s="89"/>
      <c r="CB54" s="89"/>
      <c r="CC54" s="89"/>
      <c r="CD54" s="89"/>
      <c r="CE54" s="89"/>
      <c r="CF54" s="89"/>
      <c r="CG54" s="89"/>
      <c r="CH54" s="89"/>
      <c r="CI54" s="89"/>
      <c r="CJ54" s="89"/>
      <c r="CK54" s="89"/>
      <c r="CL54" s="89"/>
      <c r="CM54" s="89"/>
      <c r="CN54" s="89"/>
      <c r="CO54" s="89"/>
      <c r="CP54" s="89"/>
      <c r="CQ54" s="89"/>
      <c r="CR54" s="89"/>
      <c r="CS54" s="89"/>
      <c r="CT54" s="89"/>
      <c r="CU54" s="89"/>
      <c r="CV54" s="89"/>
      <c r="CW54" s="89"/>
      <c r="CX54" s="89"/>
      <c r="CY54" s="89"/>
      <c r="CZ54" s="89"/>
      <c r="DA54" s="89"/>
      <c r="DB54" s="89"/>
      <c r="DC54" s="89"/>
      <c r="DD54" s="89"/>
      <c r="DE54" s="89"/>
      <c r="DF54" s="89"/>
      <c r="DG54" s="89"/>
      <c r="DH54" s="89"/>
      <c r="DI54" s="89"/>
      <c r="DJ54" s="89"/>
      <c r="DK54" s="89"/>
      <c r="DL54" s="89"/>
      <c r="DM54" s="89"/>
      <c r="DN54" s="89"/>
      <c r="DO54" s="89"/>
      <c r="DP54" s="89"/>
      <c r="DQ54" s="89"/>
      <c r="DR54" s="89"/>
      <c r="DS54" s="89"/>
      <c r="DT54" s="89"/>
      <c r="DU54" s="89"/>
      <c r="DV54" s="89"/>
      <c r="DW54" s="89"/>
      <c r="DX54" s="89"/>
      <c r="DY54" s="89"/>
      <c r="DZ54" s="89"/>
      <c r="EA54" s="89"/>
      <c r="EB54" s="89"/>
      <c r="EC54" s="89"/>
      <c r="ED54" s="89"/>
      <c r="EE54" s="89"/>
      <c r="EF54" s="89"/>
      <c r="EG54" s="89"/>
      <c r="EH54" s="89"/>
      <c r="EI54" s="89"/>
      <c r="EJ54" s="89"/>
      <c r="EK54" s="89"/>
      <c r="EL54" s="89"/>
      <c r="EM54" s="89"/>
      <c r="EN54" s="89"/>
      <c r="EO54" s="89"/>
      <c r="EP54" s="89"/>
      <c r="EQ54" s="89"/>
      <c r="ER54" s="89"/>
      <c r="ES54" s="89"/>
      <c r="ET54" s="89"/>
      <c r="EU54" s="89"/>
      <c r="EV54" s="89"/>
      <c r="EW54" s="89"/>
      <c r="EX54" s="89"/>
      <c r="EY54" s="89"/>
      <c r="EZ54" s="89"/>
      <c r="FA54" s="89"/>
      <c r="FB54" s="89"/>
      <c r="FC54" s="89"/>
      <c r="FD54" s="89"/>
      <c r="FE54" s="89"/>
      <c r="FF54" s="89"/>
      <c r="FG54" s="89"/>
      <c r="FH54" s="89"/>
      <c r="FI54" s="89"/>
      <c r="FJ54" s="89"/>
      <c r="FK54" s="89"/>
      <c r="FL54" s="89"/>
      <c r="FM54" s="89"/>
      <c r="FN54" s="89"/>
      <c r="FO54" s="89"/>
      <c r="FP54" s="89"/>
      <c r="FQ54" s="89"/>
      <c r="FR54" s="89"/>
      <c r="FS54" s="89"/>
      <c r="FT54" s="89"/>
      <c r="FU54" s="89"/>
      <c r="FV54" s="89"/>
      <c r="FW54" s="89"/>
      <c r="FX54" s="89"/>
      <c r="FY54" s="89"/>
      <c r="FZ54" s="89"/>
      <c r="GA54" s="89"/>
      <c r="GB54" s="200"/>
      <c r="GC54" s="200"/>
      <c r="GD54" s="89"/>
      <c r="GE54" s="89"/>
      <c r="GF54" s="89"/>
      <c r="GG54" s="89"/>
      <c r="GH54" s="89"/>
      <c r="GI54" s="89"/>
      <c r="GJ54" s="89"/>
      <c r="GK54" s="89"/>
      <c r="GL54" s="89"/>
      <c r="GM54" s="89"/>
      <c r="GN54" s="89"/>
      <c r="GO54" s="89"/>
      <c r="GP54" s="89"/>
      <c r="GQ54" s="200"/>
      <c r="GR54" s="200"/>
      <c r="GS54" s="89"/>
      <c r="GT54" s="89"/>
      <c r="GU54" s="89"/>
      <c r="GV54" s="89"/>
      <c r="GW54" s="89"/>
      <c r="GX54" s="89"/>
      <c r="GY54" s="89"/>
      <c r="GZ54" s="89"/>
      <c r="HA54" s="89"/>
      <c r="HB54" s="89"/>
      <c r="HC54" s="89"/>
      <c r="HD54" s="89"/>
      <c r="HI54" s="89"/>
      <c r="HJ54" s="89"/>
      <c r="HK54" s="89"/>
      <c r="HL54" s="89"/>
      <c r="HM54" s="89"/>
      <c r="HN54" s="89"/>
      <c r="HO54" s="89"/>
      <c r="HP54" s="89"/>
      <c r="HQ54" s="89"/>
      <c r="HR54" s="89"/>
      <c r="HS54" s="89"/>
      <c r="HT54" s="89"/>
      <c r="HX54" s="89"/>
      <c r="HY54" s="89"/>
      <c r="HZ54" s="89"/>
      <c r="IA54" s="89"/>
      <c r="IB54" s="89"/>
      <c r="IC54" s="89"/>
      <c r="ID54" s="89"/>
      <c r="IE54" s="89"/>
      <c r="IF54" s="89"/>
      <c r="IG54" s="89"/>
      <c r="IH54" s="89"/>
      <c r="II54" s="89"/>
      <c r="IM54" s="89"/>
      <c r="IN54" s="89"/>
      <c r="IO54" s="89"/>
      <c r="IP54" s="89"/>
      <c r="IQ54" s="89"/>
      <c r="IR54" s="89"/>
      <c r="IS54" s="89"/>
      <c r="IT54" s="89"/>
      <c r="IU54" s="89"/>
      <c r="IV54" s="89"/>
      <c r="IZ54" s="89"/>
      <c r="JA54" s="89"/>
      <c r="JB54" s="89"/>
      <c r="JC54" s="89"/>
      <c r="JD54" s="89"/>
      <c r="JE54" s="89"/>
      <c r="JF54" s="89"/>
      <c r="JG54" s="89"/>
      <c r="JH54" s="89"/>
      <c r="JI54" s="89"/>
      <c r="JM54" s="89"/>
      <c r="JN54" s="89"/>
      <c r="JO54" s="89"/>
      <c r="JP54" s="89"/>
      <c r="JQ54" s="89"/>
      <c r="JR54" s="89"/>
      <c r="JS54" s="89"/>
      <c r="JT54" s="89"/>
      <c r="JU54" s="89"/>
      <c r="JV54" s="89"/>
      <c r="JZ54" s="89"/>
      <c r="KA54" s="89"/>
      <c r="KB54" s="89"/>
      <c r="KC54" s="89"/>
      <c r="KD54" s="89"/>
      <c r="KE54" s="89"/>
      <c r="KF54" s="89"/>
      <c r="KG54" s="89"/>
      <c r="KH54" s="89"/>
      <c r="KI54" s="89"/>
      <c r="KZ54" s="89"/>
      <c r="LA54" s="89"/>
      <c r="LB54" s="89"/>
      <c r="LC54" s="89"/>
    </row>
    <row r="55" spans="1:315" ht="12.75">
      <c r="A55" s="89"/>
      <c r="B55" s="202"/>
      <c r="C55" s="202"/>
      <c r="D55" s="202"/>
      <c r="E55" s="202"/>
      <c r="F55" s="202"/>
      <c r="G55" s="202"/>
      <c r="H55" s="89"/>
      <c r="I55" s="112"/>
      <c r="J55" s="89"/>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202"/>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89"/>
      <c r="BU55" s="89"/>
      <c r="BV55" s="89"/>
      <c r="BW55" s="89"/>
      <c r="BX55" s="89"/>
      <c r="BY55" s="89"/>
      <c r="BZ55" s="89"/>
      <c r="CA55" s="89"/>
      <c r="CB55" s="89"/>
      <c r="CC55" s="89"/>
      <c r="CD55" s="89"/>
      <c r="CE55" s="89"/>
      <c r="CF55" s="89"/>
      <c r="CG55" s="89"/>
      <c r="CH55" s="89"/>
      <c r="CI55" s="89"/>
      <c r="CJ55" s="89"/>
      <c r="CK55" s="89"/>
      <c r="CL55" s="89"/>
      <c r="CM55" s="89"/>
      <c r="CN55" s="89"/>
      <c r="CO55" s="89"/>
      <c r="CP55" s="89"/>
      <c r="CQ55" s="89"/>
      <c r="CR55" s="89"/>
      <c r="CS55" s="89"/>
      <c r="CT55" s="89"/>
      <c r="CU55" s="89"/>
      <c r="CV55" s="89"/>
      <c r="CW55" s="89"/>
      <c r="CX55" s="89"/>
      <c r="CY55" s="89"/>
      <c r="CZ55" s="89"/>
      <c r="DA55" s="89"/>
      <c r="DB55" s="89"/>
      <c r="DC55" s="89"/>
      <c r="DD55" s="89"/>
      <c r="DE55" s="89"/>
      <c r="DF55" s="89"/>
      <c r="DG55" s="89"/>
      <c r="DH55" s="89"/>
      <c r="DI55" s="89"/>
      <c r="DJ55" s="89"/>
      <c r="DK55" s="89"/>
      <c r="DL55" s="89"/>
      <c r="DM55" s="89"/>
      <c r="DN55" s="89"/>
      <c r="DO55" s="89"/>
      <c r="DP55" s="89"/>
      <c r="DQ55" s="89"/>
      <c r="DR55" s="89"/>
      <c r="DS55" s="89"/>
      <c r="DT55" s="89"/>
      <c r="DU55" s="89"/>
      <c r="DV55" s="89"/>
      <c r="DW55" s="89"/>
      <c r="DX55" s="89"/>
      <c r="DY55" s="89"/>
      <c r="DZ55" s="89"/>
      <c r="EA55" s="89"/>
      <c r="EB55" s="89"/>
      <c r="EC55" s="89"/>
      <c r="ED55" s="89"/>
      <c r="EE55" s="89"/>
      <c r="EF55" s="89"/>
      <c r="EG55" s="89"/>
      <c r="EH55" s="89"/>
      <c r="EI55" s="89"/>
      <c r="EJ55" s="89"/>
      <c r="EK55" s="89"/>
      <c r="EL55" s="89"/>
      <c r="EM55" s="89"/>
      <c r="EN55" s="89"/>
      <c r="EO55" s="89"/>
      <c r="EP55" s="89"/>
      <c r="EQ55" s="89"/>
      <c r="ER55" s="89"/>
      <c r="ES55" s="89"/>
      <c r="ET55" s="89"/>
      <c r="EU55" s="89"/>
      <c r="EV55" s="89"/>
      <c r="EW55" s="89"/>
      <c r="EX55" s="89"/>
      <c r="EY55" s="89"/>
      <c r="EZ55" s="89"/>
      <c r="FA55" s="89"/>
      <c r="FB55" s="89"/>
      <c r="FC55" s="89"/>
      <c r="FD55" s="89"/>
      <c r="FE55" s="89"/>
      <c r="FF55" s="89"/>
      <c r="FG55" s="89"/>
      <c r="FH55" s="89"/>
      <c r="FI55" s="89"/>
      <c r="FJ55" s="89"/>
      <c r="FK55" s="89"/>
      <c r="FL55" s="89"/>
      <c r="FM55" s="89"/>
      <c r="FN55" s="89"/>
      <c r="FO55" s="89"/>
      <c r="FP55" s="89"/>
      <c r="FQ55" s="89"/>
      <c r="FR55" s="89"/>
      <c r="FS55" s="89"/>
      <c r="FT55" s="89"/>
      <c r="FU55" s="89"/>
      <c r="FV55" s="89"/>
      <c r="FW55" s="89"/>
      <c r="FX55" s="89"/>
      <c r="FY55" s="89"/>
      <c r="FZ55" s="89"/>
      <c r="GA55" s="89"/>
      <c r="GB55" s="200"/>
      <c r="GC55" s="200"/>
      <c r="GD55" s="89"/>
      <c r="GE55" s="89"/>
      <c r="GF55" s="89"/>
      <c r="GG55" s="89"/>
      <c r="GH55" s="89"/>
      <c r="GI55" s="89"/>
      <c r="GJ55" s="89"/>
      <c r="GK55" s="89"/>
      <c r="GL55" s="89"/>
      <c r="GM55" s="89"/>
      <c r="GN55" s="89"/>
      <c r="GO55" s="89"/>
      <c r="GP55" s="89"/>
      <c r="GQ55" s="200"/>
      <c r="GR55" s="200"/>
      <c r="GS55" s="89"/>
      <c r="GT55" s="89"/>
      <c r="GU55" s="89"/>
      <c r="GV55" s="89"/>
      <c r="GW55" s="89"/>
      <c r="GX55" s="89"/>
      <c r="GY55" s="89"/>
      <c r="GZ55" s="89"/>
      <c r="HA55" s="89"/>
      <c r="HB55" s="89"/>
      <c r="HC55" s="89"/>
      <c r="HD55" s="89"/>
      <c r="HI55" s="89"/>
      <c r="HJ55" s="89"/>
      <c r="HK55" s="89"/>
      <c r="HL55" s="89"/>
      <c r="HM55" s="89"/>
      <c r="HN55" s="89"/>
      <c r="HO55" s="89"/>
      <c r="HP55" s="89"/>
      <c r="HQ55" s="89"/>
      <c r="HR55" s="89"/>
      <c r="HS55" s="89"/>
      <c r="HT55" s="89"/>
      <c r="HX55" s="89"/>
      <c r="HY55" s="89"/>
      <c r="HZ55" s="89"/>
      <c r="IA55" s="89"/>
      <c r="IB55" s="89"/>
      <c r="IC55" s="89"/>
      <c r="ID55" s="89"/>
      <c r="IE55" s="89"/>
      <c r="IF55" s="89"/>
      <c r="IG55" s="89"/>
      <c r="IH55" s="89"/>
      <c r="II55" s="89"/>
      <c r="IM55" s="89"/>
      <c r="IN55" s="89"/>
      <c r="IO55" s="89"/>
      <c r="IP55" s="89"/>
      <c r="IQ55" s="89"/>
      <c r="IR55" s="89"/>
      <c r="IS55" s="89"/>
      <c r="IT55" s="89"/>
      <c r="IU55" s="89"/>
      <c r="IV55" s="89"/>
      <c r="IZ55" s="89"/>
      <c r="JA55" s="89"/>
      <c r="JB55" s="89"/>
      <c r="JC55" s="89"/>
      <c r="JD55" s="89"/>
      <c r="JE55" s="89"/>
      <c r="JF55" s="89"/>
      <c r="JG55" s="89"/>
      <c r="JH55" s="89"/>
      <c r="JI55" s="89"/>
      <c r="JM55" s="89"/>
      <c r="JN55" s="89"/>
      <c r="JO55" s="89"/>
      <c r="JP55" s="89"/>
      <c r="JQ55" s="89"/>
      <c r="JR55" s="89"/>
      <c r="JS55" s="89"/>
      <c r="JT55" s="89"/>
      <c r="JU55" s="89"/>
      <c r="JV55" s="89"/>
      <c r="JZ55" s="89"/>
      <c r="KA55" s="89"/>
      <c r="KB55" s="89"/>
      <c r="KC55" s="89"/>
      <c r="KD55" s="89"/>
      <c r="KE55" s="89"/>
      <c r="KF55" s="89"/>
      <c r="KG55" s="89"/>
      <c r="KH55" s="89"/>
      <c r="KI55" s="89"/>
      <c r="KZ55" s="89"/>
      <c r="LA55" s="89"/>
      <c r="LB55" s="89"/>
      <c r="LC55" s="89"/>
    </row>
    <row r="56" spans="1:315" ht="12.75">
      <c r="A56" s="89"/>
      <c r="B56" s="202"/>
      <c r="C56" s="202"/>
      <c r="D56" s="202"/>
      <c r="E56" s="202"/>
      <c r="F56" s="202"/>
      <c r="G56" s="202"/>
      <c r="H56" s="89"/>
      <c r="I56" s="112"/>
      <c r="J56" s="89"/>
      <c r="K56" s="8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202"/>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c r="CC56" s="89"/>
      <c r="CD56" s="89"/>
      <c r="CE56" s="89"/>
      <c r="CF56" s="89"/>
      <c r="CG56" s="89"/>
      <c r="CH56" s="89"/>
      <c r="CI56" s="89"/>
      <c r="CJ56" s="89"/>
      <c r="CK56" s="89"/>
      <c r="CL56" s="89"/>
      <c r="CM56" s="89"/>
      <c r="CN56" s="89"/>
      <c r="CO56" s="89"/>
      <c r="CP56" s="89"/>
      <c r="CQ56" s="89"/>
      <c r="CR56" s="89"/>
      <c r="CS56" s="89"/>
      <c r="CT56" s="89"/>
      <c r="CU56" s="89"/>
      <c r="CV56" s="89"/>
      <c r="CW56" s="89"/>
      <c r="CX56" s="89"/>
      <c r="CY56" s="89"/>
      <c r="CZ56" s="89"/>
      <c r="DA56" s="89"/>
      <c r="DB56" s="89"/>
      <c r="DC56" s="89"/>
      <c r="DD56" s="89"/>
      <c r="DE56" s="89"/>
      <c r="DF56" s="89"/>
      <c r="DG56" s="89"/>
      <c r="DH56" s="89"/>
      <c r="DI56" s="89"/>
      <c r="DJ56" s="89"/>
      <c r="DK56" s="89"/>
      <c r="DL56" s="89"/>
      <c r="DM56" s="89"/>
      <c r="DN56" s="89"/>
      <c r="DO56" s="89"/>
      <c r="DP56" s="89"/>
      <c r="DQ56" s="89"/>
      <c r="DR56" s="89"/>
      <c r="DS56" s="89"/>
      <c r="DT56" s="89"/>
      <c r="DU56" s="89"/>
      <c r="DV56" s="89"/>
      <c r="DW56" s="89"/>
      <c r="DX56" s="89"/>
      <c r="DY56" s="89"/>
      <c r="DZ56" s="89"/>
      <c r="EA56" s="89"/>
      <c r="EB56" s="89"/>
      <c r="EC56" s="89"/>
      <c r="ED56" s="89"/>
      <c r="EE56" s="89"/>
      <c r="EF56" s="89"/>
      <c r="EG56" s="89"/>
      <c r="EH56" s="89"/>
      <c r="EI56" s="89"/>
      <c r="EJ56" s="89"/>
      <c r="EK56" s="89"/>
      <c r="EL56" s="89"/>
      <c r="EM56" s="89"/>
      <c r="EN56" s="89"/>
      <c r="EO56" s="89"/>
      <c r="EP56" s="89"/>
      <c r="EQ56" s="89"/>
      <c r="ER56" s="89"/>
      <c r="ES56" s="89"/>
      <c r="ET56" s="89"/>
      <c r="EU56" s="89"/>
      <c r="EV56" s="89"/>
      <c r="EW56" s="89"/>
      <c r="EX56" s="89"/>
      <c r="EY56" s="89"/>
      <c r="EZ56" s="89"/>
      <c r="FA56" s="89"/>
      <c r="FB56" s="89"/>
      <c r="FC56" s="89"/>
      <c r="FD56" s="89"/>
      <c r="FE56" s="89"/>
      <c r="FF56" s="89"/>
      <c r="FG56" s="89"/>
      <c r="FH56" s="89"/>
      <c r="FI56" s="89"/>
      <c r="FJ56" s="89"/>
      <c r="FK56" s="89"/>
      <c r="FL56" s="89"/>
      <c r="FM56" s="89"/>
      <c r="FN56" s="89"/>
      <c r="FO56" s="89"/>
      <c r="FP56" s="89"/>
      <c r="FQ56" s="89"/>
      <c r="FR56" s="89"/>
      <c r="FS56" s="89"/>
      <c r="FT56" s="89"/>
      <c r="FU56" s="89"/>
      <c r="FV56" s="89"/>
      <c r="FW56" s="89"/>
      <c r="FX56" s="89"/>
      <c r="FY56" s="89"/>
      <c r="FZ56" s="89"/>
      <c r="GA56" s="89"/>
      <c r="GB56" s="200"/>
      <c r="GC56" s="200"/>
      <c r="GD56" s="89"/>
      <c r="GE56" s="89"/>
      <c r="GF56" s="89"/>
      <c r="GG56" s="89"/>
      <c r="GH56" s="89"/>
      <c r="GI56" s="89"/>
      <c r="GJ56" s="89"/>
      <c r="GK56" s="89"/>
      <c r="GL56" s="89"/>
      <c r="GM56" s="89"/>
      <c r="GN56" s="89"/>
      <c r="GO56" s="89"/>
      <c r="GP56" s="89"/>
      <c r="GQ56" s="200"/>
      <c r="GR56" s="200"/>
      <c r="GS56" s="89"/>
      <c r="GT56" s="89"/>
      <c r="GU56" s="89"/>
      <c r="GV56" s="89"/>
      <c r="GW56" s="89"/>
      <c r="GX56" s="89"/>
      <c r="GY56" s="89"/>
      <c r="GZ56" s="89"/>
      <c r="HA56" s="89"/>
      <c r="HB56" s="89"/>
      <c r="HC56" s="89"/>
      <c r="HD56" s="89"/>
      <c r="HI56" s="89"/>
      <c r="HJ56" s="89"/>
      <c r="HK56" s="89"/>
      <c r="HL56" s="89"/>
      <c r="HM56" s="89"/>
      <c r="HN56" s="89"/>
      <c r="HO56" s="89"/>
      <c r="HP56" s="89"/>
      <c r="HQ56" s="89"/>
      <c r="HR56" s="89"/>
      <c r="HS56" s="89"/>
      <c r="HT56" s="89"/>
      <c r="HX56" s="89"/>
      <c r="HY56" s="89"/>
      <c r="HZ56" s="89"/>
      <c r="IA56" s="89"/>
      <c r="IB56" s="89"/>
      <c r="IC56" s="89"/>
      <c r="ID56" s="89"/>
      <c r="IE56" s="89"/>
      <c r="IF56" s="89"/>
      <c r="IG56" s="89"/>
      <c r="IH56" s="89"/>
      <c r="II56" s="89"/>
      <c r="IM56" s="89"/>
      <c r="IN56" s="89"/>
      <c r="IO56" s="89"/>
      <c r="IP56" s="89"/>
      <c r="IQ56" s="89"/>
      <c r="IR56" s="89"/>
      <c r="IS56" s="89"/>
      <c r="IT56" s="89"/>
      <c r="IU56" s="89"/>
      <c r="IV56" s="89"/>
      <c r="IZ56" s="89"/>
      <c r="JA56" s="89"/>
      <c r="JB56" s="89"/>
      <c r="JC56" s="89"/>
      <c r="JD56" s="89"/>
      <c r="JE56" s="89"/>
      <c r="JF56" s="89"/>
      <c r="JG56" s="89"/>
      <c r="JH56" s="89"/>
      <c r="JI56" s="89"/>
      <c r="JM56" s="89"/>
      <c r="JN56" s="89"/>
      <c r="JO56" s="89"/>
      <c r="JP56" s="89"/>
      <c r="JQ56" s="89"/>
      <c r="JR56" s="89"/>
      <c r="JS56" s="89"/>
      <c r="JT56" s="89"/>
      <c r="JU56" s="89"/>
      <c r="JV56" s="89"/>
      <c r="JZ56" s="89"/>
      <c r="KA56" s="89"/>
      <c r="KB56" s="89"/>
      <c r="KC56" s="89"/>
      <c r="KD56" s="89"/>
      <c r="KE56" s="89"/>
      <c r="KF56" s="89"/>
      <c r="KG56" s="89"/>
      <c r="KH56" s="89"/>
      <c r="KI56" s="89"/>
      <c r="KZ56" s="89"/>
      <c r="LA56" s="89"/>
      <c r="LB56" s="89"/>
      <c r="LC56" s="89"/>
    </row>
    <row r="57" spans="1:315" ht="12.75">
      <c r="A57" s="89"/>
      <c r="B57" s="202"/>
      <c r="C57" s="202"/>
      <c r="D57" s="202"/>
      <c r="E57" s="202"/>
      <c r="F57" s="202"/>
      <c r="G57" s="202"/>
      <c r="H57" s="89"/>
      <c r="I57" s="112"/>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9"/>
      <c r="AL57" s="89"/>
      <c r="AM57" s="89"/>
      <c r="AN57" s="89"/>
      <c r="AO57" s="89"/>
      <c r="AP57" s="202"/>
      <c r="AQ57" s="89"/>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89"/>
      <c r="BZ57" s="89"/>
      <c r="CA57" s="89"/>
      <c r="CB57" s="89"/>
      <c r="CC57" s="89"/>
      <c r="CD57" s="89"/>
      <c r="CE57" s="89"/>
      <c r="CF57" s="89"/>
      <c r="CG57" s="89"/>
      <c r="CH57" s="89"/>
      <c r="CI57" s="89"/>
      <c r="CJ57" s="89"/>
      <c r="CK57" s="89"/>
      <c r="CL57" s="89"/>
      <c r="CM57" s="89"/>
      <c r="CN57" s="89"/>
      <c r="CO57" s="89"/>
      <c r="CP57" s="89"/>
      <c r="CQ57" s="89"/>
      <c r="CR57" s="89"/>
      <c r="CS57" s="89"/>
      <c r="CT57" s="89"/>
      <c r="CU57" s="89"/>
      <c r="CV57" s="89"/>
      <c r="CW57" s="89"/>
      <c r="CX57" s="89"/>
      <c r="CY57" s="89"/>
      <c r="CZ57" s="89"/>
      <c r="DA57" s="89"/>
      <c r="DB57" s="89"/>
      <c r="DC57" s="89"/>
      <c r="DD57" s="89"/>
      <c r="DE57" s="89"/>
      <c r="DF57" s="89"/>
      <c r="DG57" s="89"/>
      <c r="DH57" s="89"/>
      <c r="DI57" s="89"/>
      <c r="DJ57" s="89"/>
      <c r="DK57" s="89"/>
      <c r="DL57" s="89"/>
      <c r="DM57" s="89"/>
      <c r="DN57" s="89"/>
      <c r="DO57" s="89"/>
      <c r="DP57" s="89"/>
      <c r="DQ57" s="89"/>
      <c r="DR57" s="89"/>
      <c r="DS57" s="89"/>
      <c r="DT57" s="89"/>
      <c r="DU57" s="89"/>
      <c r="DV57" s="89"/>
      <c r="DW57" s="89"/>
      <c r="DX57" s="89"/>
      <c r="DY57" s="89"/>
      <c r="DZ57" s="89"/>
      <c r="EA57" s="89"/>
      <c r="EB57" s="89"/>
      <c r="EC57" s="89"/>
      <c r="ED57" s="89"/>
      <c r="EE57" s="89"/>
      <c r="EF57" s="89"/>
      <c r="EG57" s="89"/>
      <c r="EH57" s="89"/>
      <c r="EI57" s="89"/>
      <c r="EJ57" s="89"/>
      <c r="EK57" s="89"/>
      <c r="EL57" s="89"/>
      <c r="EM57" s="89"/>
      <c r="EN57" s="89"/>
      <c r="EO57" s="89"/>
      <c r="EP57" s="89"/>
      <c r="EQ57" s="89"/>
      <c r="ER57" s="89"/>
      <c r="ES57" s="89"/>
      <c r="ET57" s="89"/>
      <c r="EU57" s="89"/>
      <c r="EV57" s="89"/>
      <c r="EW57" s="89"/>
      <c r="EX57" s="89"/>
      <c r="EY57" s="89"/>
      <c r="EZ57" s="89"/>
      <c r="FA57" s="89"/>
      <c r="FB57" s="89"/>
      <c r="FC57" s="89"/>
      <c r="FD57" s="89"/>
      <c r="FE57" s="89"/>
      <c r="FF57" s="89"/>
      <c r="FG57" s="89"/>
      <c r="FH57" s="89"/>
      <c r="FI57" s="89"/>
      <c r="FJ57" s="89"/>
      <c r="FK57" s="89"/>
      <c r="FL57" s="89"/>
      <c r="FM57" s="89"/>
      <c r="FN57" s="89"/>
      <c r="FO57" s="89"/>
      <c r="FP57" s="89"/>
      <c r="FQ57" s="89"/>
      <c r="FR57" s="89"/>
      <c r="FS57" s="89"/>
      <c r="FT57" s="89"/>
      <c r="FU57" s="89"/>
      <c r="FV57" s="89"/>
      <c r="FW57" s="89"/>
      <c r="FX57" s="89"/>
      <c r="FY57" s="89"/>
      <c r="FZ57" s="89"/>
      <c r="GA57" s="89"/>
      <c r="GB57" s="200"/>
      <c r="GC57" s="200"/>
      <c r="GD57" s="89"/>
      <c r="GE57" s="89"/>
      <c r="GF57" s="89"/>
      <c r="GG57" s="89"/>
      <c r="GH57" s="89"/>
      <c r="GI57" s="89"/>
      <c r="GJ57" s="89"/>
      <c r="GK57" s="89"/>
      <c r="GL57" s="89"/>
      <c r="GM57" s="89"/>
      <c r="GN57" s="89"/>
      <c r="GO57" s="89"/>
      <c r="GP57" s="89"/>
      <c r="GQ57" s="200"/>
      <c r="GR57" s="200"/>
      <c r="GS57" s="89"/>
      <c r="GT57" s="89"/>
      <c r="GU57" s="89"/>
      <c r="GV57" s="89"/>
      <c r="GW57" s="89"/>
      <c r="GX57" s="89"/>
      <c r="GY57" s="89"/>
      <c r="GZ57" s="89"/>
      <c r="HA57" s="89"/>
      <c r="HB57" s="89"/>
      <c r="HC57" s="89"/>
      <c r="HD57" s="89"/>
      <c r="HI57" s="89"/>
      <c r="HJ57" s="89"/>
      <c r="HK57" s="89"/>
      <c r="HL57" s="89"/>
      <c r="HM57" s="89"/>
      <c r="HN57" s="89"/>
      <c r="HO57" s="89"/>
      <c r="HP57" s="89"/>
      <c r="HQ57" s="89"/>
      <c r="HR57" s="89"/>
      <c r="HS57" s="89"/>
      <c r="HT57" s="89"/>
      <c r="HX57" s="89"/>
      <c r="HY57" s="89"/>
      <c r="HZ57" s="89"/>
      <c r="IA57" s="89"/>
      <c r="IB57" s="89"/>
      <c r="IC57" s="89"/>
      <c r="ID57" s="89"/>
      <c r="IE57" s="89"/>
      <c r="IF57" s="89"/>
      <c r="IG57" s="89"/>
      <c r="IH57" s="89"/>
      <c r="II57" s="89"/>
      <c r="IM57" s="89"/>
      <c r="IN57" s="89"/>
      <c r="IO57" s="89"/>
      <c r="IP57" s="89"/>
      <c r="IQ57" s="89"/>
      <c r="IR57" s="89"/>
      <c r="IS57" s="89"/>
      <c r="IT57" s="89"/>
      <c r="IU57" s="89"/>
      <c r="IV57" s="89"/>
      <c r="IZ57" s="89"/>
      <c r="JA57" s="89"/>
      <c r="JB57" s="89"/>
      <c r="JC57" s="89"/>
      <c r="JD57" s="89"/>
      <c r="JE57" s="89"/>
      <c r="JF57" s="89"/>
      <c r="JG57" s="89"/>
      <c r="JH57" s="89"/>
      <c r="JI57" s="89"/>
      <c r="JM57" s="89"/>
      <c r="JN57" s="89"/>
      <c r="JO57" s="89"/>
      <c r="JP57" s="89"/>
      <c r="JQ57" s="89"/>
      <c r="JR57" s="89"/>
      <c r="JS57" s="89"/>
      <c r="JT57" s="89"/>
      <c r="JU57" s="89"/>
      <c r="JV57" s="89"/>
      <c r="JZ57" s="89"/>
      <c r="KA57" s="89"/>
      <c r="KB57" s="89"/>
      <c r="KC57" s="89"/>
      <c r="KD57" s="89"/>
      <c r="KE57" s="89"/>
      <c r="KF57" s="89"/>
      <c r="KG57" s="89"/>
      <c r="KH57" s="89"/>
      <c r="KI57" s="89"/>
      <c r="KZ57" s="89"/>
      <c r="LA57" s="89"/>
      <c r="LB57" s="89"/>
      <c r="LC57" s="89"/>
    </row>
    <row r="58" spans="1:315" ht="12.75">
      <c r="A58" s="89"/>
      <c r="B58" s="202"/>
      <c r="C58" s="202"/>
      <c r="D58" s="202"/>
      <c r="E58" s="202"/>
      <c r="F58" s="202"/>
      <c r="G58" s="202"/>
      <c r="H58" s="89"/>
      <c r="I58" s="112"/>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202"/>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89"/>
      <c r="BZ58" s="89"/>
      <c r="CA58" s="89"/>
      <c r="CB58" s="89"/>
      <c r="CC58" s="89"/>
      <c r="CD58" s="89"/>
      <c r="CE58" s="89"/>
      <c r="CF58" s="89"/>
      <c r="CG58" s="89"/>
      <c r="CH58" s="89"/>
      <c r="CI58" s="89"/>
      <c r="CJ58" s="89"/>
      <c r="CK58" s="89"/>
      <c r="CL58" s="89"/>
      <c r="CM58" s="89"/>
      <c r="CN58" s="89"/>
      <c r="CO58" s="89"/>
      <c r="CP58" s="89"/>
      <c r="CQ58" s="89"/>
      <c r="CR58" s="89"/>
      <c r="CS58" s="89"/>
      <c r="CT58" s="89"/>
      <c r="CU58" s="89"/>
      <c r="CV58" s="89"/>
      <c r="CW58" s="89"/>
      <c r="CX58" s="89"/>
      <c r="CY58" s="89"/>
      <c r="CZ58" s="89"/>
      <c r="DA58" s="89"/>
      <c r="DB58" s="89"/>
      <c r="DC58" s="89"/>
      <c r="DD58" s="89"/>
      <c r="DE58" s="89"/>
      <c r="DF58" s="89"/>
      <c r="DG58" s="89"/>
      <c r="DH58" s="89"/>
      <c r="DI58" s="89"/>
      <c r="DJ58" s="89"/>
      <c r="DK58" s="89"/>
      <c r="DL58" s="89"/>
      <c r="DM58" s="89"/>
      <c r="DN58" s="89"/>
      <c r="DO58" s="89"/>
      <c r="DP58" s="89"/>
      <c r="DQ58" s="89"/>
      <c r="DR58" s="89"/>
      <c r="DS58" s="89"/>
      <c r="DT58" s="89"/>
      <c r="DU58" s="89"/>
      <c r="DV58" s="89"/>
      <c r="DW58" s="89"/>
      <c r="DX58" s="89"/>
      <c r="DY58" s="89"/>
      <c r="DZ58" s="89"/>
      <c r="EA58" s="89"/>
      <c r="EB58" s="89"/>
      <c r="EC58" s="89"/>
      <c r="ED58" s="89"/>
      <c r="EE58" s="89"/>
      <c r="EF58" s="89"/>
      <c r="EG58" s="89"/>
      <c r="EH58" s="89"/>
      <c r="EI58" s="89"/>
      <c r="EJ58" s="89"/>
      <c r="EK58" s="89"/>
      <c r="EL58" s="89"/>
      <c r="EM58" s="89"/>
      <c r="EN58" s="89"/>
      <c r="EO58" s="89"/>
      <c r="EP58" s="89"/>
      <c r="EQ58" s="89"/>
      <c r="ER58" s="89"/>
      <c r="ES58" s="89"/>
      <c r="ET58" s="89"/>
      <c r="EU58" s="89"/>
      <c r="EV58" s="89"/>
      <c r="EW58" s="89"/>
      <c r="EX58" s="89"/>
      <c r="EY58" s="89"/>
      <c r="EZ58" s="89"/>
      <c r="FA58" s="89"/>
      <c r="FB58" s="89"/>
      <c r="FC58" s="89"/>
      <c r="FD58" s="89"/>
      <c r="FE58" s="89"/>
      <c r="FF58" s="89"/>
      <c r="FG58" s="89"/>
      <c r="FH58" s="89"/>
      <c r="FI58" s="89"/>
      <c r="FJ58" s="89"/>
      <c r="FK58" s="89"/>
      <c r="FL58" s="89"/>
      <c r="FM58" s="89"/>
      <c r="FN58" s="89"/>
      <c r="FO58" s="89"/>
      <c r="FP58" s="89"/>
      <c r="FQ58" s="89"/>
      <c r="FR58" s="89"/>
      <c r="FS58" s="89"/>
      <c r="FT58" s="89"/>
      <c r="FU58" s="89"/>
      <c r="FV58" s="89"/>
      <c r="FW58" s="89"/>
      <c r="FX58" s="89"/>
      <c r="FY58" s="89"/>
      <c r="FZ58" s="89"/>
      <c r="GA58" s="89"/>
      <c r="GB58" s="200"/>
      <c r="GC58" s="200"/>
      <c r="GD58" s="89"/>
      <c r="GE58" s="89"/>
      <c r="GF58" s="89"/>
      <c r="GG58" s="89"/>
      <c r="GH58" s="89"/>
      <c r="GI58" s="89"/>
      <c r="GJ58" s="89"/>
      <c r="GK58" s="89"/>
      <c r="GL58" s="89"/>
      <c r="GM58" s="89"/>
      <c r="GN58" s="89"/>
      <c r="GO58" s="89"/>
      <c r="GP58" s="89"/>
      <c r="GQ58" s="200"/>
      <c r="GR58" s="200"/>
      <c r="GS58" s="89"/>
      <c r="GT58" s="89"/>
      <c r="GU58" s="89"/>
      <c r="GV58" s="89"/>
      <c r="GW58" s="89"/>
      <c r="GX58" s="89"/>
      <c r="GY58" s="89"/>
      <c r="GZ58" s="89"/>
      <c r="HA58" s="89"/>
      <c r="HB58" s="89"/>
      <c r="HC58" s="89"/>
      <c r="HD58" s="89"/>
      <c r="HI58" s="89"/>
      <c r="HJ58" s="89"/>
      <c r="HK58" s="89"/>
      <c r="HL58" s="89"/>
      <c r="HM58" s="89"/>
      <c r="HN58" s="89"/>
      <c r="HO58" s="89"/>
      <c r="HP58" s="89"/>
      <c r="HQ58" s="89"/>
      <c r="HR58" s="89"/>
      <c r="HS58" s="89"/>
      <c r="HT58" s="89"/>
      <c r="HX58" s="89"/>
      <c r="HY58" s="89"/>
      <c r="HZ58" s="89"/>
      <c r="IA58" s="89"/>
      <c r="IB58" s="89"/>
      <c r="IC58" s="89"/>
      <c r="ID58" s="89"/>
      <c r="IE58" s="89"/>
      <c r="IF58" s="89"/>
      <c r="IG58" s="89"/>
      <c r="IH58" s="89"/>
      <c r="II58" s="89"/>
      <c r="IM58" s="89"/>
      <c r="IN58" s="89"/>
      <c r="IO58" s="89"/>
      <c r="IP58" s="89"/>
      <c r="IQ58" s="89"/>
      <c r="IR58" s="89"/>
      <c r="IS58" s="89"/>
      <c r="IT58" s="89"/>
      <c r="IU58" s="89"/>
      <c r="IV58" s="89"/>
      <c r="IZ58" s="89"/>
      <c r="JA58" s="89"/>
      <c r="JB58" s="89"/>
      <c r="JC58" s="89"/>
      <c r="JD58" s="89"/>
      <c r="JE58" s="89"/>
      <c r="JF58" s="89"/>
      <c r="JG58" s="89"/>
      <c r="JH58" s="89"/>
      <c r="JI58" s="89"/>
      <c r="JM58" s="89"/>
      <c r="JN58" s="89"/>
      <c r="JO58" s="89"/>
      <c r="JP58" s="89"/>
      <c r="JQ58" s="89"/>
      <c r="JR58" s="89"/>
      <c r="JS58" s="89"/>
      <c r="JT58" s="89"/>
      <c r="JU58" s="89"/>
      <c r="JV58" s="89"/>
      <c r="JZ58" s="89"/>
      <c r="KA58" s="89"/>
      <c r="KB58" s="89"/>
      <c r="KC58" s="89"/>
      <c r="KD58" s="89"/>
      <c r="KE58" s="89"/>
      <c r="KF58" s="89"/>
      <c r="KG58" s="89"/>
      <c r="KH58" s="89"/>
      <c r="KI58" s="89"/>
      <c r="KZ58" s="89"/>
      <c r="LA58" s="89"/>
      <c r="LB58" s="89"/>
      <c r="LC58" s="89"/>
    </row>
    <row r="59" spans="1:315" ht="12.75">
      <c r="A59" s="89"/>
      <c r="B59" s="202"/>
      <c r="C59" s="202"/>
      <c r="D59" s="202"/>
      <c r="E59" s="202"/>
      <c r="F59" s="202"/>
      <c r="G59" s="202"/>
      <c r="H59" s="89"/>
      <c r="I59" s="112"/>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202"/>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89"/>
      <c r="BU59" s="89"/>
      <c r="BV59" s="89"/>
      <c r="BW59" s="89"/>
      <c r="BX59" s="89"/>
      <c r="BY59" s="89"/>
      <c r="BZ59" s="89"/>
      <c r="CA59" s="89"/>
      <c r="CB59" s="89"/>
      <c r="CC59" s="89"/>
      <c r="CD59" s="89"/>
      <c r="CE59" s="89"/>
      <c r="CF59" s="89"/>
      <c r="CG59" s="89"/>
      <c r="CH59" s="89"/>
      <c r="CI59" s="89"/>
      <c r="CJ59" s="89"/>
      <c r="CK59" s="89"/>
      <c r="CL59" s="89"/>
      <c r="CM59" s="89"/>
      <c r="CN59" s="89"/>
      <c r="CO59" s="89"/>
      <c r="CP59" s="89"/>
      <c r="CQ59" s="89"/>
      <c r="CR59" s="89"/>
      <c r="CS59" s="89"/>
      <c r="CT59" s="89"/>
      <c r="CU59" s="89"/>
      <c r="CV59" s="89"/>
      <c r="CW59" s="89"/>
      <c r="CX59" s="89"/>
      <c r="CY59" s="89"/>
      <c r="CZ59" s="89"/>
      <c r="DA59" s="89"/>
      <c r="DB59" s="89"/>
      <c r="DC59" s="89"/>
      <c r="DD59" s="89"/>
      <c r="DE59" s="89"/>
      <c r="DF59" s="89"/>
      <c r="DG59" s="89"/>
      <c r="DH59" s="89"/>
      <c r="DI59" s="89"/>
      <c r="DJ59" s="89"/>
      <c r="DK59" s="89"/>
      <c r="DL59" s="89"/>
      <c r="DM59" s="89"/>
      <c r="DN59" s="89"/>
      <c r="DO59" s="89"/>
      <c r="DP59" s="89"/>
      <c r="DQ59" s="89"/>
      <c r="DR59" s="89"/>
      <c r="DS59" s="89"/>
      <c r="DT59" s="89"/>
      <c r="DU59" s="89"/>
      <c r="DV59" s="89"/>
      <c r="DW59" s="89"/>
      <c r="DX59" s="89"/>
      <c r="DY59" s="89"/>
      <c r="DZ59" s="89"/>
      <c r="EA59" s="89"/>
      <c r="EB59" s="89"/>
      <c r="EC59" s="89"/>
      <c r="ED59" s="89"/>
      <c r="EE59" s="89"/>
      <c r="EF59" s="89"/>
      <c r="EG59" s="89"/>
      <c r="EH59" s="89"/>
      <c r="EI59" s="89"/>
      <c r="EJ59" s="89"/>
      <c r="EK59" s="89"/>
      <c r="EL59" s="89"/>
      <c r="EM59" s="89"/>
      <c r="EN59" s="89"/>
      <c r="EO59" s="89"/>
      <c r="EP59" s="89"/>
      <c r="EQ59" s="89"/>
      <c r="ER59" s="89"/>
      <c r="ES59" s="89"/>
      <c r="ET59" s="89"/>
      <c r="EU59" s="89"/>
      <c r="EV59" s="89"/>
      <c r="EW59" s="89"/>
      <c r="EX59" s="89"/>
      <c r="EY59" s="89"/>
      <c r="EZ59" s="89"/>
      <c r="FA59" s="89"/>
      <c r="FB59" s="89"/>
      <c r="FC59" s="89"/>
      <c r="FD59" s="89"/>
      <c r="FE59" s="89"/>
      <c r="FF59" s="89"/>
      <c r="FG59" s="89"/>
      <c r="FH59" s="89"/>
      <c r="FI59" s="89"/>
      <c r="FJ59" s="89"/>
      <c r="FK59" s="89"/>
      <c r="FL59" s="89"/>
      <c r="FM59" s="89"/>
      <c r="FN59" s="89"/>
      <c r="FO59" s="89"/>
      <c r="FP59" s="89"/>
      <c r="FQ59" s="89"/>
      <c r="FR59" s="89"/>
      <c r="FS59" s="89"/>
      <c r="FT59" s="89"/>
      <c r="FU59" s="89"/>
      <c r="FV59" s="89"/>
      <c r="FW59" s="89"/>
      <c r="FX59" s="89"/>
      <c r="FY59" s="89"/>
      <c r="FZ59" s="89"/>
      <c r="GA59" s="89"/>
      <c r="GB59" s="200"/>
      <c r="GC59" s="200"/>
      <c r="GD59" s="89"/>
      <c r="GE59" s="89"/>
      <c r="GF59" s="89"/>
      <c r="GG59" s="89"/>
      <c r="GH59" s="89"/>
      <c r="GI59" s="89"/>
      <c r="GJ59" s="89"/>
      <c r="GK59" s="89"/>
      <c r="GL59" s="89"/>
      <c r="GM59" s="89"/>
      <c r="GN59" s="89"/>
      <c r="GO59" s="89"/>
      <c r="GP59" s="89"/>
      <c r="GQ59" s="200"/>
      <c r="GR59" s="200"/>
      <c r="GS59" s="89"/>
      <c r="GT59" s="89"/>
      <c r="GU59" s="89"/>
      <c r="GV59" s="89"/>
      <c r="GW59" s="89"/>
      <c r="GX59" s="89"/>
      <c r="GY59" s="89"/>
      <c r="GZ59" s="89"/>
      <c r="HA59" s="89"/>
      <c r="HB59" s="89"/>
      <c r="HC59" s="89"/>
      <c r="HD59" s="89"/>
      <c r="HI59" s="89"/>
      <c r="HJ59" s="89"/>
      <c r="HK59" s="89"/>
      <c r="HL59" s="89"/>
      <c r="HM59" s="89"/>
      <c r="HN59" s="89"/>
      <c r="HO59" s="89"/>
      <c r="HP59" s="89"/>
      <c r="HQ59" s="89"/>
      <c r="HR59" s="89"/>
      <c r="HS59" s="89"/>
      <c r="HT59" s="89"/>
      <c r="HX59" s="89"/>
      <c r="HY59" s="89"/>
      <c r="HZ59" s="89"/>
      <c r="IA59" s="89"/>
      <c r="IB59" s="89"/>
      <c r="IC59" s="89"/>
      <c r="ID59" s="89"/>
      <c r="IE59" s="89"/>
      <c r="IF59" s="89"/>
      <c r="IG59" s="89"/>
      <c r="IH59" s="89"/>
      <c r="II59" s="89"/>
      <c r="IM59" s="89"/>
      <c r="IN59" s="89"/>
      <c r="IO59" s="89"/>
      <c r="IP59" s="89"/>
      <c r="IQ59" s="89"/>
      <c r="IR59" s="89"/>
      <c r="IS59" s="89"/>
      <c r="IT59" s="89"/>
      <c r="IU59" s="89"/>
      <c r="IV59" s="89"/>
      <c r="IZ59" s="89"/>
      <c r="JA59" s="89"/>
      <c r="JB59" s="89"/>
      <c r="JC59" s="89"/>
      <c r="JD59" s="89"/>
      <c r="JE59" s="89"/>
      <c r="JF59" s="89"/>
      <c r="JG59" s="89"/>
      <c r="JH59" s="89"/>
      <c r="JI59" s="89"/>
      <c r="JM59" s="89"/>
      <c r="JN59" s="89"/>
      <c r="JO59" s="89"/>
      <c r="JP59" s="89"/>
      <c r="JQ59" s="89"/>
      <c r="JR59" s="89"/>
      <c r="JS59" s="89"/>
      <c r="JT59" s="89"/>
      <c r="JU59" s="89"/>
      <c r="JV59" s="89"/>
      <c r="JZ59" s="89"/>
      <c r="KA59" s="89"/>
      <c r="KB59" s="89"/>
      <c r="KC59" s="89"/>
      <c r="KD59" s="89"/>
      <c r="KE59" s="89"/>
      <c r="KF59" s="89"/>
      <c r="KG59" s="89"/>
      <c r="KH59" s="89"/>
      <c r="KI59" s="89"/>
      <c r="KZ59" s="89"/>
      <c r="LA59" s="89"/>
      <c r="LB59" s="89"/>
      <c r="LC59" s="89"/>
    </row>
    <row r="60" spans="1:315" ht="12.75">
      <c r="A60" s="89"/>
      <c r="B60" s="202"/>
      <c r="C60" s="202"/>
      <c r="D60" s="202"/>
      <c r="E60" s="202"/>
      <c r="F60" s="202"/>
      <c r="G60" s="202"/>
      <c r="H60" s="89"/>
      <c r="I60" s="112"/>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202"/>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89"/>
      <c r="CB60" s="89"/>
      <c r="CC60" s="89"/>
      <c r="CD60" s="89"/>
      <c r="CE60" s="89"/>
      <c r="CF60" s="89"/>
      <c r="CG60" s="89"/>
      <c r="CH60" s="89"/>
      <c r="CI60" s="89"/>
      <c r="CJ60" s="89"/>
      <c r="CK60" s="89"/>
      <c r="CL60" s="89"/>
      <c r="CM60" s="89"/>
      <c r="CN60" s="89"/>
      <c r="CO60" s="89"/>
      <c r="CP60" s="89"/>
      <c r="CQ60" s="89"/>
      <c r="CR60" s="89"/>
      <c r="CS60" s="89"/>
      <c r="CT60" s="89"/>
      <c r="CU60" s="89"/>
      <c r="CV60" s="89"/>
      <c r="CW60" s="89"/>
      <c r="CX60" s="89"/>
      <c r="CY60" s="89"/>
      <c r="CZ60" s="89"/>
      <c r="DA60" s="89"/>
      <c r="DB60" s="89"/>
      <c r="DC60" s="89"/>
      <c r="DD60" s="89"/>
      <c r="DE60" s="89"/>
      <c r="DF60" s="89"/>
      <c r="DG60" s="89"/>
      <c r="DH60" s="89"/>
      <c r="DI60" s="89"/>
      <c r="DJ60" s="89"/>
      <c r="DK60" s="89"/>
      <c r="DL60" s="89"/>
      <c r="DM60" s="89"/>
      <c r="DN60" s="89"/>
      <c r="DO60" s="89"/>
      <c r="DP60" s="89"/>
      <c r="DQ60" s="89"/>
      <c r="DR60" s="89"/>
      <c r="DS60" s="89"/>
      <c r="DT60" s="89"/>
      <c r="DU60" s="89"/>
      <c r="DV60" s="89"/>
      <c r="DW60" s="89"/>
      <c r="DX60" s="89"/>
      <c r="DY60" s="89"/>
      <c r="DZ60" s="89"/>
      <c r="EA60" s="89"/>
      <c r="EB60" s="89"/>
      <c r="EC60" s="89"/>
      <c r="ED60" s="89"/>
      <c r="EE60" s="89"/>
      <c r="EF60" s="89"/>
      <c r="EG60" s="89"/>
      <c r="EH60" s="89"/>
      <c r="EI60" s="89"/>
      <c r="EJ60" s="89"/>
      <c r="EK60" s="89"/>
      <c r="EL60" s="89"/>
      <c r="EM60" s="89"/>
      <c r="EN60" s="89"/>
      <c r="EO60" s="89"/>
      <c r="EP60" s="89"/>
      <c r="EQ60" s="89"/>
      <c r="ER60" s="89"/>
      <c r="ES60" s="89"/>
      <c r="ET60" s="89"/>
      <c r="EU60" s="89"/>
      <c r="EV60" s="89"/>
      <c r="EW60" s="89"/>
      <c r="EX60" s="89"/>
      <c r="EY60" s="89"/>
      <c r="EZ60" s="89"/>
      <c r="FA60" s="89"/>
      <c r="FB60" s="89"/>
      <c r="FC60" s="89"/>
      <c r="FD60" s="89"/>
      <c r="FE60" s="89"/>
      <c r="FF60" s="89"/>
      <c r="FG60" s="89"/>
      <c r="FH60" s="89"/>
      <c r="FI60" s="89"/>
      <c r="FJ60" s="89"/>
      <c r="FK60" s="89"/>
      <c r="FL60" s="89"/>
      <c r="FM60" s="89"/>
      <c r="FN60" s="89"/>
      <c r="FO60" s="89"/>
      <c r="FP60" s="89"/>
      <c r="FQ60" s="89"/>
      <c r="FR60" s="89"/>
      <c r="FS60" s="89"/>
      <c r="FT60" s="89"/>
      <c r="FU60" s="89"/>
      <c r="FV60" s="89"/>
      <c r="FW60" s="89"/>
      <c r="FX60" s="89"/>
      <c r="FY60" s="89"/>
      <c r="FZ60" s="89"/>
      <c r="GA60" s="89"/>
      <c r="GB60" s="200"/>
      <c r="GC60" s="200"/>
      <c r="GD60" s="89"/>
      <c r="GE60" s="89"/>
      <c r="GF60" s="89"/>
      <c r="GG60" s="89"/>
      <c r="GH60" s="89"/>
      <c r="GI60" s="89"/>
      <c r="GJ60" s="89"/>
      <c r="GK60" s="89"/>
      <c r="GL60" s="89"/>
      <c r="GM60" s="89"/>
      <c r="GN60" s="89"/>
      <c r="GO60" s="89"/>
      <c r="GP60" s="89"/>
      <c r="GQ60" s="200"/>
      <c r="GR60" s="200"/>
      <c r="GS60" s="89"/>
      <c r="GT60" s="89"/>
      <c r="GU60" s="89"/>
      <c r="GV60" s="89"/>
      <c r="GW60" s="89"/>
      <c r="GX60" s="89"/>
      <c r="GY60" s="89"/>
      <c r="GZ60" s="89"/>
      <c r="HA60" s="89"/>
      <c r="HB60" s="89"/>
      <c r="HC60" s="89"/>
      <c r="HD60" s="89"/>
      <c r="HI60" s="89"/>
      <c r="HJ60" s="89"/>
      <c r="HK60" s="89"/>
      <c r="HL60" s="89"/>
      <c r="HM60" s="89"/>
      <c r="HN60" s="89"/>
      <c r="HO60" s="89"/>
      <c r="HP60" s="89"/>
      <c r="HQ60" s="89"/>
      <c r="HR60" s="89"/>
      <c r="HS60" s="89"/>
      <c r="HT60" s="89"/>
      <c r="HX60" s="89"/>
      <c r="HY60" s="89"/>
      <c r="HZ60" s="89"/>
      <c r="IA60" s="89"/>
      <c r="IB60" s="89"/>
      <c r="IC60" s="89"/>
      <c r="ID60" s="89"/>
      <c r="IE60" s="89"/>
      <c r="IF60" s="89"/>
      <c r="IG60" s="89"/>
      <c r="IH60" s="89"/>
      <c r="II60" s="89"/>
      <c r="IM60" s="89"/>
      <c r="IN60" s="89"/>
      <c r="IO60" s="89"/>
      <c r="IP60" s="89"/>
      <c r="IQ60" s="89"/>
      <c r="IR60" s="89"/>
      <c r="IS60" s="89"/>
      <c r="IT60" s="89"/>
      <c r="IU60" s="89"/>
      <c r="IV60" s="89"/>
      <c r="IZ60" s="89"/>
      <c r="JA60" s="89"/>
      <c r="JB60" s="89"/>
      <c r="JC60" s="89"/>
      <c r="JD60" s="89"/>
      <c r="JE60" s="89"/>
      <c r="JF60" s="89"/>
      <c r="JG60" s="89"/>
      <c r="JH60" s="89"/>
      <c r="JI60" s="89"/>
      <c r="JM60" s="89"/>
      <c r="JN60" s="89"/>
      <c r="JO60" s="89"/>
      <c r="JP60" s="89"/>
      <c r="JQ60" s="89"/>
      <c r="JR60" s="89"/>
      <c r="JS60" s="89"/>
      <c r="JT60" s="89"/>
      <c r="JU60" s="89"/>
      <c r="JV60" s="89"/>
      <c r="JZ60" s="89"/>
      <c r="KA60" s="89"/>
      <c r="KB60" s="89"/>
      <c r="KC60" s="89"/>
      <c r="KD60" s="89"/>
      <c r="KE60" s="89"/>
      <c r="KF60" s="89"/>
      <c r="KG60" s="89"/>
      <c r="KH60" s="89"/>
      <c r="KI60" s="89"/>
      <c r="KZ60" s="89"/>
      <c r="LA60" s="89"/>
      <c r="LB60" s="89"/>
      <c r="LC60" s="89"/>
    </row>
    <row r="61" spans="1:315" ht="12.75">
      <c r="A61" s="89"/>
      <c r="B61" s="202"/>
      <c r="C61" s="202"/>
      <c r="D61" s="202"/>
      <c r="E61" s="202"/>
      <c r="F61" s="202"/>
      <c r="G61" s="202"/>
      <c r="H61" s="89"/>
      <c r="I61" s="112"/>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202"/>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c r="DM61" s="89"/>
      <c r="DN61" s="89"/>
      <c r="DO61" s="89"/>
      <c r="DP61" s="89"/>
      <c r="DQ61" s="89"/>
      <c r="DR61" s="89"/>
      <c r="DS61" s="89"/>
      <c r="DT61" s="89"/>
      <c r="DU61" s="89"/>
      <c r="DV61" s="89"/>
      <c r="DW61" s="89"/>
      <c r="DX61" s="89"/>
      <c r="DY61" s="89"/>
      <c r="DZ61" s="89"/>
      <c r="EA61" s="89"/>
      <c r="EB61" s="89"/>
      <c r="EC61" s="89"/>
      <c r="ED61" s="89"/>
      <c r="EE61" s="89"/>
      <c r="EF61" s="89"/>
      <c r="EG61" s="89"/>
      <c r="EH61" s="89"/>
      <c r="EI61" s="89"/>
      <c r="EJ61" s="89"/>
      <c r="EK61" s="89"/>
      <c r="EL61" s="89"/>
      <c r="EM61" s="89"/>
      <c r="EN61" s="89"/>
      <c r="EO61" s="89"/>
      <c r="EP61" s="89"/>
      <c r="EQ61" s="89"/>
      <c r="ER61" s="89"/>
      <c r="ES61" s="89"/>
      <c r="ET61" s="89"/>
      <c r="EU61" s="89"/>
      <c r="EV61" s="89"/>
      <c r="EW61" s="89"/>
      <c r="EX61" s="89"/>
      <c r="EY61" s="89"/>
      <c r="EZ61" s="89"/>
      <c r="FA61" s="89"/>
      <c r="FB61" s="89"/>
      <c r="FC61" s="89"/>
      <c r="FD61" s="89"/>
      <c r="FE61" s="89"/>
      <c r="FF61" s="89"/>
      <c r="FG61" s="89"/>
      <c r="FH61" s="89"/>
      <c r="FI61" s="89"/>
      <c r="FJ61" s="89"/>
      <c r="FK61" s="89"/>
      <c r="FL61" s="89"/>
      <c r="FM61" s="89"/>
      <c r="FN61" s="89"/>
      <c r="FO61" s="89"/>
      <c r="FP61" s="89"/>
      <c r="FQ61" s="89"/>
      <c r="FR61" s="89"/>
      <c r="FS61" s="89"/>
      <c r="FT61" s="89"/>
      <c r="FU61" s="89"/>
      <c r="FV61" s="89"/>
      <c r="FW61" s="89"/>
      <c r="FX61" s="89"/>
      <c r="FY61" s="89"/>
      <c r="FZ61" s="89"/>
      <c r="GA61" s="89"/>
      <c r="GB61" s="200"/>
      <c r="GC61" s="200"/>
      <c r="GD61" s="89"/>
      <c r="GE61" s="89"/>
      <c r="GF61" s="89"/>
      <c r="GG61" s="89"/>
      <c r="GH61" s="89"/>
      <c r="GI61" s="89"/>
      <c r="GJ61" s="89"/>
      <c r="GK61" s="89"/>
      <c r="GL61" s="89"/>
      <c r="GM61" s="89"/>
      <c r="GN61" s="89"/>
      <c r="GO61" s="89"/>
      <c r="GP61" s="89"/>
      <c r="GQ61" s="200"/>
      <c r="GR61" s="200"/>
      <c r="GS61" s="89"/>
      <c r="GT61" s="89"/>
      <c r="GU61" s="89"/>
      <c r="GV61" s="89"/>
      <c r="GW61" s="89"/>
      <c r="GX61" s="89"/>
      <c r="GY61" s="89"/>
      <c r="GZ61" s="89"/>
      <c r="HA61" s="89"/>
      <c r="HB61" s="89"/>
      <c r="HC61" s="89"/>
      <c r="HD61" s="89"/>
      <c r="HI61" s="89"/>
      <c r="HJ61" s="89"/>
      <c r="HK61" s="89"/>
      <c r="HL61" s="89"/>
      <c r="HM61" s="89"/>
      <c r="HN61" s="89"/>
      <c r="HO61" s="89"/>
      <c r="HP61" s="89"/>
      <c r="HQ61" s="89"/>
      <c r="HR61" s="89"/>
      <c r="HS61" s="89"/>
      <c r="HT61" s="89"/>
      <c r="HX61" s="89"/>
      <c r="HY61" s="89"/>
      <c r="HZ61" s="89"/>
      <c r="IA61" s="89"/>
      <c r="IB61" s="89"/>
      <c r="IC61" s="89"/>
      <c r="ID61" s="89"/>
      <c r="IE61" s="89"/>
      <c r="IF61" s="89"/>
      <c r="IG61" s="89"/>
      <c r="IH61" s="89"/>
      <c r="II61" s="89"/>
      <c r="IM61" s="89"/>
      <c r="IN61" s="89"/>
      <c r="IO61" s="89"/>
      <c r="IP61" s="89"/>
      <c r="IQ61" s="89"/>
      <c r="IR61" s="89"/>
      <c r="IS61" s="89"/>
      <c r="IT61" s="89"/>
      <c r="IU61" s="89"/>
      <c r="IV61" s="89"/>
      <c r="IZ61" s="89"/>
      <c r="JA61" s="89"/>
      <c r="JB61" s="89"/>
      <c r="JC61" s="89"/>
      <c r="JD61" s="89"/>
      <c r="JE61" s="89"/>
      <c r="JF61" s="89"/>
      <c r="JG61" s="89"/>
      <c r="JH61" s="89"/>
      <c r="JI61" s="89"/>
      <c r="JM61" s="89"/>
      <c r="JN61" s="89"/>
      <c r="JO61" s="89"/>
      <c r="JP61" s="89"/>
      <c r="JQ61" s="89"/>
      <c r="JR61" s="89"/>
      <c r="JS61" s="89"/>
      <c r="JT61" s="89"/>
      <c r="JU61" s="89"/>
      <c r="JV61" s="89"/>
      <c r="JZ61" s="89"/>
      <c r="KA61" s="89"/>
      <c r="KB61" s="89"/>
      <c r="KC61" s="89"/>
      <c r="KD61" s="89"/>
      <c r="KE61" s="89"/>
      <c r="KF61" s="89"/>
      <c r="KG61" s="89"/>
      <c r="KH61" s="89"/>
      <c r="KI61" s="89"/>
      <c r="KZ61" s="89"/>
      <c r="LA61" s="89"/>
      <c r="LB61" s="89"/>
      <c r="LC61" s="89"/>
    </row>
    <row r="62" spans="1:315" ht="12.75">
      <c r="A62" s="89"/>
      <c r="B62" s="202"/>
      <c r="C62" s="202"/>
      <c r="D62" s="202"/>
      <c r="E62" s="202"/>
      <c r="F62" s="202"/>
      <c r="G62" s="202"/>
      <c r="H62" s="89"/>
      <c r="I62" s="112"/>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202"/>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89"/>
      <c r="BU62" s="89"/>
      <c r="BV62" s="89"/>
      <c r="BW62" s="89"/>
      <c r="BX62" s="89"/>
      <c r="BY62" s="89"/>
      <c r="BZ62" s="89"/>
      <c r="CA62" s="89"/>
      <c r="CB62" s="89"/>
      <c r="CC62" s="89"/>
      <c r="CD62" s="89"/>
      <c r="CE62" s="89"/>
      <c r="CF62" s="89"/>
      <c r="CG62" s="89"/>
      <c r="CH62" s="89"/>
      <c r="CI62" s="89"/>
      <c r="CJ62" s="89"/>
      <c r="CK62" s="89"/>
      <c r="CL62" s="89"/>
      <c r="CM62" s="89"/>
      <c r="CN62" s="89"/>
      <c r="CO62" s="89"/>
      <c r="CP62" s="89"/>
      <c r="CQ62" s="89"/>
      <c r="CR62" s="89"/>
      <c r="CS62" s="89"/>
      <c r="CT62" s="89"/>
      <c r="CU62" s="89"/>
      <c r="CV62" s="89"/>
      <c r="CW62" s="89"/>
      <c r="CX62" s="89"/>
      <c r="CY62" s="89"/>
      <c r="CZ62" s="89"/>
      <c r="DA62" s="89"/>
      <c r="DB62" s="89"/>
      <c r="DC62" s="89"/>
      <c r="DD62" s="89"/>
      <c r="DE62" s="89"/>
      <c r="DF62" s="89"/>
      <c r="DG62" s="89"/>
      <c r="DH62" s="89"/>
      <c r="DI62" s="89"/>
      <c r="DJ62" s="89"/>
      <c r="DK62" s="89"/>
      <c r="DL62" s="89"/>
      <c r="DM62" s="89"/>
      <c r="DN62" s="89"/>
      <c r="DO62" s="89"/>
      <c r="DP62" s="89"/>
      <c r="DQ62" s="89"/>
      <c r="DR62" s="89"/>
      <c r="DS62" s="89"/>
      <c r="DT62" s="89"/>
      <c r="DU62" s="89"/>
      <c r="DV62" s="89"/>
      <c r="DW62" s="89"/>
      <c r="DX62" s="89"/>
      <c r="DY62" s="89"/>
      <c r="DZ62" s="89"/>
      <c r="EA62" s="89"/>
      <c r="EB62" s="89"/>
      <c r="EC62" s="89"/>
      <c r="ED62" s="89"/>
      <c r="EE62" s="89"/>
      <c r="EF62" s="89"/>
      <c r="EG62" s="89"/>
      <c r="EH62" s="89"/>
      <c r="EI62" s="89"/>
      <c r="EJ62" s="89"/>
      <c r="EK62" s="89"/>
      <c r="EL62" s="89"/>
      <c r="EM62" s="89"/>
      <c r="EN62" s="89"/>
      <c r="EO62" s="89"/>
      <c r="EP62" s="89"/>
      <c r="EQ62" s="89"/>
      <c r="ER62" s="89"/>
      <c r="ES62" s="89"/>
      <c r="ET62" s="89"/>
      <c r="EU62" s="89"/>
      <c r="EV62" s="89"/>
      <c r="EW62" s="89"/>
      <c r="EX62" s="89"/>
      <c r="EY62" s="89"/>
      <c r="EZ62" s="89"/>
      <c r="FA62" s="89"/>
      <c r="FB62" s="89"/>
      <c r="FC62" s="89"/>
      <c r="FD62" s="89"/>
      <c r="FE62" s="89"/>
      <c r="FF62" s="89"/>
      <c r="FG62" s="89"/>
      <c r="FH62" s="89"/>
      <c r="FI62" s="89"/>
      <c r="FJ62" s="89"/>
      <c r="FK62" s="89"/>
      <c r="FL62" s="89"/>
      <c r="FM62" s="89"/>
      <c r="FN62" s="89"/>
      <c r="FO62" s="89"/>
      <c r="FP62" s="89"/>
      <c r="FQ62" s="89"/>
      <c r="FR62" s="89"/>
      <c r="FS62" s="89"/>
      <c r="FT62" s="89"/>
      <c r="FU62" s="89"/>
      <c r="FV62" s="89"/>
      <c r="FW62" s="89"/>
      <c r="FX62" s="89"/>
      <c r="FY62" s="89"/>
      <c r="FZ62" s="89"/>
      <c r="GA62" s="89"/>
      <c r="GB62" s="200"/>
      <c r="GC62" s="200"/>
      <c r="GD62" s="89"/>
      <c r="GE62" s="89"/>
      <c r="GF62" s="89"/>
      <c r="GG62" s="89"/>
      <c r="GH62" s="89"/>
      <c r="GI62" s="89"/>
      <c r="GJ62" s="89"/>
      <c r="GK62" s="89"/>
      <c r="GL62" s="89"/>
      <c r="GM62" s="89"/>
      <c r="GN62" s="89"/>
      <c r="GO62" s="89"/>
      <c r="GP62" s="89"/>
      <c r="GQ62" s="200"/>
      <c r="GR62" s="200"/>
      <c r="GS62" s="89"/>
      <c r="GT62" s="89"/>
      <c r="GU62" s="89"/>
      <c r="GV62" s="89"/>
      <c r="GW62" s="89"/>
      <c r="GX62" s="89"/>
      <c r="GY62" s="89"/>
      <c r="GZ62" s="89"/>
      <c r="HA62" s="89"/>
      <c r="HB62" s="89"/>
      <c r="HC62" s="89"/>
      <c r="HD62" s="89"/>
      <c r="HI62" s="89"/>
      <c r="HJ62" s="89"/>
      <c r="HK62" s="89"/>
      <c r="HL62" s="89"/>
      <c r="HM62" s="89"/>
      <c r="HN62" s="89"/>
      <c r="HO62" s="89"/>
      <c r="HP62" s="89"/>
      <c r="HQ62" s="89"/>
      <c r="HR62" s="89"/>
      <c r="HS62" s="89"/>
      <c r="HT62" s="89"/>
      <c r="HX62" s="89"/>
      <c r="HY62" s="89"/>
      <c r="HZ62" s="89"/>
      <c r="IA62" s="89"/>
      <c r="IB62" s="89"/>
      <c r="IC62" s="89"/>
      <c r="ID62" s="89"/>
      <c r="IE62" s="89"/>
      <c r="IF62" s="89"/>
      <c r="IG62" s="89"/>
      <c r="IH62" s="89"/>
      <c r="II62" s="89"/>
      <c r="IM62" s="89"/>
      <c r="IN62" s="89"/>
      <c r="IO62" s="89"/>
      <c r="IP62" s="89"/>
      <c r="IQ62" s="89"/>
      <c r="IR62" s="89"/>
      <c r="IS62" s="89"/>
      <c r="IT62" s="89"/>
      <c r="IU62" s="89"/>
      <c r="IV62" s="89"/>
      <c r="IZ62" s="89"/>
      <c r="JA62" s="89"/>
      <c r="JB62" s="89"/>
      <c r="JC62" s="89"/>
      <c r="JD62" s="89"/>
      <c r="JE62" s="89"/>
      <c r="JF62" s="89"/>
      <c r="JG62" s="89"/>
      <c r="JH62" s="89"/>
      <c r="JI62" s="89"/>
      <c r="JM62" s="89"/>
      <c r="JN62" s="89"/>
      <c r="JO62" s="89"/>
      <c r="JP62" s="89"/>
      <c r="JQ62" s="89"/>
      <c r="JR62" s="89"/>
      <c r="JS62" s="89"/>
      <c r="JT62" s="89"/>
      <c r="JU62" s="89"/>
      <c r="JV62" s="89"/>
      <c r="JZ62" s="89"/>
      <c r="KA62" s="89"/>
      <c r="KB62" s="89"/>
      <c r="KC62" s="89"/>
      <c r="KD62" s="89"/>
      <c r="KE62" s="89"/>
      <c r="KF62" s="89"/>
      <c r="KG62" s="89"/>
      <c r="KH62" s="89"/>
      <c r="KI62" s="89"/>
      <c r="KZ62" s="89"/>
      <c r="LA62" s="89"/>
      <c r="LB62" s="89"/>
      <c r="LC62" s="89"/>
    </row>
    <row r="63" spans="1:315" ht="12.75">
      <c r="A63" s="89"/>
      <c r="B63" s="202"/>
      <c r="C63" s="202"/>
      <c r="D63" s="202"/>
      <c r="E63" s="202"/>
      <c r="F63" s="202"/>
      <c r="G63" s="202"/>
      <c r="H63" s="89"/>
      <c r="I63" s="112"/>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202"/>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200"/>
      <c r="GC63" s="200"/>
      <c r="GD63" s="89"/>
      <c r="GE63" s="89"/>
      <c r="GF63" s="89"/>
      <c r="GG63" s="89"/>
      <c r="GH63" s="89"/>
      <c r="GI63" s="89"/>
      <c r="GJ63" s="89"/>
      <c r="GK63" s="89"/>
      <c r="GL63" s="89"/>
      <c r="GM63" s="89"/>
      <c r="GN63" s="89"/>
      <c r="GO63" s="89"/>
      <c r="GP63" s="89"/>
      <c r="GQ63" s="200"/>
      <c r="GR63" s="200"/>
      <c r="GS63" s="89"/>
      <c r="GT63" s="89"/>
      <c r="GU63" s="89"/>
      <c r="GV63" s="89"/>
      <c r="GW63" s="89"/>
      <c r="GX63" s="89"/>
      <c r="GY63" s="89"/>
      <c r="GZ63" s="89"/>
      <c r="HA63" s="89"/>
      <c r="HB63" s="89"/>
      <c r="HC63" s="89"/>
      <c r="HD63" s="89"/>
      <c r="HI63" s="89"/>
      <c r="HJ63" s="89"/>
      <c r="HK63" s="89"/>
      <c r="HL63" s="89"/>
      <c r="HM63" s="89"/>
      <c r="HN63" s="89"/>
      <c r="HO63" s="89"/>
      <c r="HP63" s="89"/>
      <c r="HQ63" s="89"/>
      <c r="HR63" s="89"/>
      <c r="HS63" s="89"/>
      <c r="HT63" s="89"/>
      <c r="HX63" s="89"/>
      <c r="HY63" s="89"/>
      <c r="HZ63" s="89"/>
      <c r="IA63" s="89"/>
      <c r="IB63" s="89"/>
      <c r="IC63" s="89"/>
      <c r="ID63" s="89"/>
      <c r="IE63" s="89"/>
      <c r="IF63" s="89"/>
      <c r="IG63" s="89"/>
      <c r="IH63" s="89"/>
      <c r="II63" s="89"/>
      <c r="IM63" s="89"/>
      <c r="IN63" s="89"/>
      <c r="IO63" s="89"/>
      <c r="IP63" s="89"/>
      <c r="IQ63" s="89"/>
      <c r="IR63" s="89"/>
      <c r="IS63" s="89"/>
      <c r="IT63" s="89"/>
      <c r="IU63" s="89"/>
      <c r="IV63" s="89"/>
      <c r="IZ63" s="89"/>
      <c r="JA63" s="89"/>
      <c r="JB63" s="89"/>
      <c r="JC63" s="89"/>
      <c r="JD63" s="89"/>
      <c r="JE63" s="89"/>
      <c r="JF63" s="89"/>
      <c r="JG63" s="89"/>
      <c r="JH63" s="89"/>
      <c r="JI63" s="89"/>
      <c r="JM63" s="89"/>
      <c r="JN63" s="89"/>
      <c r="JO63" s="89"/>
      <c r="JP63" s="89"/>
      <c r="JQ63" s="89"/>
      <c r="JR63" s="89"/>
      <c r="JS63" s="89"/>
      <c r="JT63" s="89"/>
      <c r="JU63" s="89"/>
      <c r="JV63" s="89"/>
      <c r="JZ63" s="89"/>
      <c r="KA63" s="89"/>
      <c r="KB63" s="89"/>
      <c r="KC63" s="89"/>
      <c r="KD63" s="89"/>
      <c r="KE63" s="89"/>
      <c r="KF63" s="89"/>
      <c r="KG63" s="89"/>
      <c r="KH63" s="89"/>
      <c r="KI63" s="89"/>
      <c r="KZ63" s="89"/>
      <c r="LA63" s="89"/>
      <c r="LB63" s="89"/>
      <c r="LC63" s="89"/>
    </row>
    <row r="64" spans="1:315" ht="12.75">
      <c r="A64" s="89"/>
      <c r="B64" s="202"/>
      <c r="C64" s="202"/>
      <c r="D64" s="202"/>
      <c r="E64" s="202"/>
      <c r="F64" s="202"/>
      <c r="G64" s="202"/>
      <c r="H64" s="89"/>
      <c r="I64" s="112"/>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202"/>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200"/>
      <c r="GC64" s="200"/>
      <c r="GD64" s="89"/>
      <c r="GE64" s="89"/>
      <c r="GF64" s="89"/>
      <c r="GG64" s="89"/>
      <c r="GH64" s="89"/>
      <c r="GI64" s="89"/>
      <c r="GJ64" s="89"/>
      <c r="GK64" s="89"/>
      <c r="GL64" s="89"/>
      <c r="GM64" s="89"/>
      <c r="GN64" s="89"/>
      <c r="GO64" s="89"/>
      <c r="GP64" s="89"/>
      <c r="GQ64" s="200"/>
      <c r="GR64" s="200"/>
      <c r="GS64" s="89"/>
      <c r="GT64" s="89"/>
      <c r="GU64" s="89"/>
      <c r="GV64" s="89"/>
      <c r="GW64" s="89"/>
      <c r="GX64" s="89"/>
      <c r="GY64" s="89"/>
      <c r="GZ64" s="89"/>
      <c r="HA64" s="89"/>
      <c r="HB64" s="89"/>
      <c r="HC64" s="89"/>
      <c r="HD64" s="89"/>
      <c r="HI64" s="89"/>
      <c r="HJ64" s="89"/>
      <c r="HK64" s="89"/>
      <c r="HL64" s="89"/>
      <c r="HM64" s="89"/>
      <c r="HN64" s="89"/>
      <c r="HO64" s="89"/>
      <c r="HP64" s="89"/>
      <c r="HQ64" s="89"/>
      <c r="HR64" s="89"/>
      <c r="HS64" s="89"/>
      <c r="HT64" s="89"/>
      <c r="HX64" s="89"/>
      <c r="HY64" s="89"/>
      <c r="HZ64" s="89"/>
      <c r="IA64" s="89"/>
      <c r="IB64" s="89"/>
      <c r="IC64" s="89"/>
      <c r="ID64" s="89"/>
      <c r="IE64" s="89"/>
      <c r="IF64" s="89"/>
      <c r="IG64" s="89"/>
      <c r="IH64" s="89"/>
      <c r="II64" s="89"/>
      <c r="IM64" s="89"/>
      <c r="IN64" s="89"/>
      <c r="IO64" s="89"/>
      <c r="IP64" s="89"/>
      <c r="IQ64" s="89"/>
      <c r="IR64" s="89"/>
      <c r="IS64" s="89"/>
      <c r="IT64" s="89"/>
      <c r="IU64" s="89"/>
      <c r="IV64" s="89"/>
      <c r="IZ64" s="89"/>
      <c r="JA64" s="89"/>
      <c r="JB64" s="89"/>
      <c r="JC64" s="89"/>
      <c r="JD64" s="89"/>
      <c r="JE64" s="89"/>
      <c r="JF64" s="89"/>
      <c r="JG64" s="89"/>
      <c r="JH64" s="89"/>
      <c r="JI64" s="89"/>
      <c r="JM64" s="89"/>
      <c r="JN64" s="89"/>
      <c r="JO64" s="89"/>
      <c r="JP64" s="89"/>
      <c r="JQ64" s="89"/>
      <c r="JR64" s="89"/>
      <c r="JS64" s="89"/>
      <c r="JT64" s="89"/>
      <c r="JU64" s="89"/>
      <c r="JV64" s="89"/>
      <c r="JZ64" s="89"/>
      <c r="KA64" s="89"/>
      <c r="KB64" s="89"/>
      <c r="KC64" s="89"/>
      <c r="KD64" s="89"/>
      <c r="KE64" s="89"/>
      <c r="KF64" s="89"/>
      <c r="KG64" s="89"/>
      <c r="KH64" s="89"/>
      <c r="KI64" s="89"/>
      <c r="KZ64" s="89"/>
      <c r="LA64" s="89"/>
      <c r="LB64" s="89"/>
      <c r="LC64" s="89"/>
    </row>
    <row r="65" spans="1:315" ht="12.75">
      <c r="A65" s="89"/>
      <c r="B65" s="202"/>
      <c r="C65" s="202"/>
      <c r="D65" s="202"/>
      <c r="E65" s="202"/>
      <c r="F65" s="202"/>
      <c r="G65" s="202"/>
      <c r="H65" s="89"/>
      <c r="I65" s="112"/>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202"/>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c r="CC65" s="89"/>
      <c r="CD65" s="89"/>
      <c r="CE65" s="89"/>
      <c r="CF65" s="89"/>
      <c r="CG65" s="89"/>
      <c r="CH65" s="89"/>
      <c r="CI65" s="89"/>
      <c r="CJ65" s="89"/>
      <c r="CK65" s="89"/>
      <c r="CL65" s="89"/>
      <c r="CM65" s="89"/>
      <c r="CN65" s="89"/>
      <c r="CO65" s="89"/>
      <c r="CP65" s="89"/>
      <c r="CQ65" s="89"/>
      <c r="CR65" s="89"/>
      <c r="CS65" s="89"/>
      <c r="CT65" s="89"/>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89"/>
      <c r="GB65" s="200"/>
      <c r="GC65" s="200"/>
      <c r="GD65" s="89"/>
      <c r="GE65" s="89"/>
      <c r="GF65" s="89"/>
      <c r="GG65" s="89"/>
      <c r="GH65" s="89"/>
      <c r="GI65" s="89"/>
      <c r="GJ65" s="89"/>
      <c r="GK65" s="89"/>
      <c r="GL65" s="89"/>
      <c r="GM65" s="89"/>
      <c r="GN65" s="89"/>
      <c r="GO65" s="89"/>
      <c r="GP65" s="89"/>
      <c r="GQ65" s="200"/>
      <c r="GR65" s="200"/>
      <c r="GS65" s="89"/>
      <c r="GT65" s="89"/>
      <c r="GU65" s="89"/>
      <c r="GV65" s="89"/>
      <c r="GW65" s="89"/>
      <c r="GX65" s="89"/>
      <c r="GY65" s="89"/>
      <c r="GZ65" s="89"/>
      <c r="HA65" s="89"/>
      <c r="HB65" s="89"/>
      <c r="HC65" s="89"/>
      <c r="HD65" s="89"/>
      <c r="HI65" s="89"/>
      <c r="HJ65" s="89"/>
      <c r="HK65" s="89"/>
      <c r="HL65" s="89"/>
      <c r="HM65" s="89"/>
      <c r="HN65" s="89"/>
      <c r="HO65" s="89"/>
      <c r="HP65" s="89"/>
      <c r="HQ65" s="89"/>
      <c r="HR65" s="89"/>
      <c r="HS65" s="89"/>
      <c r="HT65" s="89"/>
      <c r="HX65" s="89"/>
      <c r="HY65" s="89"/>
      <c r="HZ65" s="89"/>
      <c r="IA65" s="89"/>
      <c r="IB65" s="89"/>
      <c r="IC65" s="89"/>
      <c r="ID65" s="89"/>
      <c r="IE65" s="89"/>
      <c r="IF65" s="89"/>
      <c r="IG65" s="89"/>
      <c r="IH65" s="89"/>
      <c r="II65" s="89"/>
      <c r="IM65" s="89"/>
      <c r="IN65" s="89"/>
      <c r="IO65" s="89"/>
      <c r="IP65" s="89"/>
      <c r="IQ65" s="89"/>
      <c r="IR65" s="89"/>
      <c r="IS65" s="89"/>
      <c r="IT65" s="89"/>
      <c r="IU65" s="89"/>
      <c r="IV65" s="89"/>
      <c r="IZ65" s="89"/>
      <c r="JA65" s="89"/>
      <c r="JB65" s="89"/>
      <c r="JC65" s="89"/>
      <c r="JD65" s="89"/>
      <c r="JE65" s="89"/>
      <c r="JF65" s="89"/>
      <c r="JG65" s="89"/>
      <c r="JH65" s="89"/>
      <c r="JI65" s="89"/>
      <c r="JM65" s="89"/>
      <c r="JN65" s="89"/>
      <c r="JO65" s="89"/>
      <c r="JP65" s="89"/>
      <c r="JQ65" s="89"/>
      <c r="JR65" s="89"/>
      <c r="JS65" s="89"/>
      <c r="JT65" s="89"/>
      <c r="JU65" s="89"/>
      <c r="JV65" s="89"/>
      <c r="JZ65" s="89"/>
      <c r="KA65" s="89"/>
      <c r="KB65" s="89"/>
      <c r="KC65" s="89"/>
      <c r="KD65" s="89"/>
      <c r="KE65" s="89"/>
      <c r="KF65" s="89"/>
      <c r="KG65" s="89"/>
      <c r="KH65" s="89"/>
      <c r="KI65" s="89"/>
      <c r="KZ65" s="89"/>
      <c r="LA65" s="89"/>
      <c r="LB65" s="89"/>
      <c r="LC65" s="89"/>
    </row>
    <row r="66" spans="1:315" ht="12.75">
      <c r="A66" s="89"/>
      <c r="B66" s="202"/>
      <c r="C66" s="202"/>
      <c r="D66" s="202"/>
      <c r="E66" s="202"/>
      <c r="F66" s="202"/>
      <c r="G66" s="202"/>
      <c r="H66" s="89"/>
      <c r="I66" s="112"/>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202"/>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c r="CC66" s="89"/>
      <c r="CD66" s="89"/>
      <c r="CE66" s="89"/>
      <c r="CF66" s="89"/>
      <c r="CG66" s="89"/>
      <c r="CH66" s="89"/>
      <c r="CI66" s="89"/>
      <c r="CJ66" s="89"/>
      <c r="CK66" s="89"/>
      <c r="CL66" s="89"/>
      <c r="CM66" s="89"/>
      <c r="CN66" s="89"/>
      <c r="CO66" s="89"/>
      <c r="CP66" s="89"/>
      <c r="CQ66" s="89"/>
      <c r="CR66" s="89"/>
      <c r="CS66" s="89"/>
      <c r="CT66" s="89"/>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89"/>
      <c r="GB66" s="200"/>
      <c r="GC66" s="200"/>
      <c r="GD66" s="89"/>
      <c r="GE66" s="89"/>
      <c r="GF66" s="89"/>
      <c r="GG66" s="89"/>
      <c r="GH66" s="89"/>
      <c r="GI66" s="89"/>
      <c r="GJ66" s="89"/>
      <c r="GK66" s="89"/>
      <c r="GL66" s="89"/>
      <c r="GM66" s="89"/>
      <c r="GN66" s="89"/>
      <c r="GO66" s="89"/>
      <c r="GP66" s="89"/>
      <c r="GQ66" s="200"/>
      <c r="GR66" s="200"/>
      <c r="GS66" s="89"/>
      <c r="GT66" s="89"/>
      <c r="GU66" s="89"/>
      <c r="GV66" s="89"/>
      <c r="GW66" s="89"/>
      <c r="GX66" s="89"/>
      <c r="GY66" s="89"/>
      <c r="GZ66" s="89"/>
      <c r="HA66" s="89"/>
      <c r="HB66" s="89"/>
      <c r="HC66" s="89"/>
      <c r="HD66" s="89"/>
      <c r="HI66" s="89"/>
      <c r="HJ66" s="89"/>
      <c r="HK66" s="89"/>
      <c r="HL66" s="89"/>
      <c r="HM66" s="89"/>
      <c r="HN66" s="89"/>
      <c r="HO66" s="89"/>
      <c r="HP66" s="89"/>
      <c r="HQ66" s="89"/>
      <c r="HR66" s="89"/>
      <c r="HS66" s="89"/>
      <c r="HT66" s="89"/>
      <c r="HX66" s="89"/>
      <c r="HY66" s="89"/>
      <c r="HZ66" s="89"/>
      <c r="IA66" s="89"/>
      <c r="IB66" s="89"/>
      <c r="IC66" s="89"/>
      <c r="ID66" s="89"/>
      <c r="IE66" s="89"/>
      <c r="IF66" s="89"/>
      <c r="IG66" s="89"/>
      <c r="IH66" s="89"/>
      <c r="II66" s="89"/>
      <c r="IM66" s="89"/>
      <c r="IN66" s="89"/>
      <c r="IO66" s="89"/>
      <c r="IP66" s="89"/>
      <c r="IQ66" s="89"/>
      <c r="IR66" s="89"/>
      <c r="IS66" s="89"/>
      <c r="IT66" s="89"/>
      <c r="IU66" s="89"/>
      <c r="IV66" s="89"/>
      <c r="IZ66" s="89"/>
      <c r="JA66" s="89"/>
      <c r="JB66" s="89"/>
      <c r="JC66" s="89"/>
      <c r="JD66" s="89"/>
      <c r="JE66" s="89"/>
      <c r="JF66" s="89"/>
      <c r="JG66" s="89"/>
      <c r="JH66" s="89"/>
      <c r="JI66" s="89"/>
      <c r="JM66" s="89"/>
      <c r="JN66" s="89"/>
      <c r="JO66" s="89"/>
      <c r="JP66" s="89"/>
      <c r="JQ66" s="89"/>
      <c r="JR66" s="89"/>
      <c r="JS66" s="89"/>
      <c r="JT66" s="89"/>
      <c r="JU66" s="89"/>
      <c r="JV66" s="89"/>
      <c r="JZ66" s="89"/>
      <c r="KA66" s="89"/>
      <c r="KB66" s="89"/>
      <c r="KC66" s="89"/>
      <c r="KD66" s="89"/>
      <c r="KE66" s="89"/>
      <c r="KF66" s="89"/>
      <c r="KG66" s="89"/>
      <c r="KH66" s="89"/>
      <c r="KI66" s="89"/>
      <c r="KZ66" s="89"/>
      <c r="LA66" s="89"/>
      <c r="LB66" s="89"/>
      <c r="LC66" s="89"/>
    </row>
    <row r="67" spans="1:315" ht="12.75">
      <c r="A67" s="89"/>
      <c r="B67" s="202"/>
      <c r="C67" s="202"/>
      <c r="D67" s="202"/>
      <c r="E67" s="202"/>
      <c r="F67" s="202"/>
      <c r="G67" s="202"/>
      <c r="H67" s="89"/>
      <c r="I67" s="112"/>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202"/>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c r="CC67" s="89"/>
      <c r="CD67" s="89"/>
      <c r="CE67" s="89"/>
      <c r="CF67" s="89"/>
      <c r="CG67" s="89"/>
      <c r="CH67" s="89"/>
      <c r="CI67" s="89"/>
      <c r="CJ67" s="89"/>
      <c r="CK67" s="89"/>
      <c r="CL67" s="89"/>
      <c r="CM67" s="89"/>
      <c r="CN67" s="89"/>
      <c r="CO67" s="89"/>
      <c r="CP67" s="89"/>
      <c r="CQ67" s="89"/>
      <c r="CR67" s="89"/>
      <c r="CS67" s="89"/>
      <c r="CT67" s="89"/>
      <c r="CU67" s="89"/>
      <c r="CV67" s="89"/>
      <c r="CW67" s="89"/>
      <c r="CX67" s="89"/>
      <c r="CY67" s="89"/>
      <c r="CZ67" s="89"/>
      <c r="DA67" s="89"/>
      <c r="DB67" s="89"/>
      <c r="DC67" s="89"/>
      <c r="DD67" s="89"/>
      <c r="DE67" s="89"/>
      <c r="DF67" s="89"/>
      <c r="DG67" s="89"/>
      <c r="DH67" s="89"/>
      <c r="DI67" s="89"/>
      <c r="DJ67" s="89"/>
      <c r="DK67" s="89"/>
      <c r="DL67" s="89"/>
      <c r="DM67" s="89"/>
      <c r="DN67" s="89"/>
      <c r="DO67" s="89"/>
      <c r="DP67" s="89"/>
      <c r="DQ67" s="89"/>
      <c r="DR67" s="89"/>
      <c r="DS67" s="89"/>
      <c r="DT67" s="89"/>
      <c r="DU67" s="89"/>
      <c r="DV67" s="89"/>
      <c r="DW67" s="89"/>
      <c r="DX67" s="89"/>
      <c r="DY67" s="89"/>
      <c r="DZ67" s="89"/>
      <c r="EA67" s="89"/>
      <c r="EB67" s="89"/>
      <c r="EC67" s="89"/>
      <c r="ED67" s="89"/>
      <c r="EE67" s="89"/>
      <c r="EF67" s="89"/>
      <c r="EG67" s="89"/>
      <c r="EH67" s="89"/>
      <c r="EI67" s="89"/>
      <c r="EJ67" s="89"/>
      <c r="EK67" s="89"/>
      <c r="EL67" s="89"/>
      <c r="EM67" s="89"/>
      <c r="EN67" s="89"/>
      <c r="EO67" s="89"/>
      <c r="EP67" s="89"/>
      <c r="EQ67" s="89"/>
      <c r="ER67" s="89"/>
      <c r="ES67" s="89"/>
      <c r="ET67" s="89"/>
      <c r="EU67" s="89"/>
      <c r="EV67" s="89"/>
      <c r="EW67" s="89"/>
      <c r="EX67" s="89"/>
      <c r="EY67" s="89"/>
      <c r="EZ67" s="89"/>
      <c r="FA67" s="89"/>
      <c r="FB67" s="89"/>
      <c r="FC67" s="89"/>
      <c r="FD67" s="89"/>
      <c r="FE67" s="89"/>
      <c r="FF67" s="89"/>
      <c r="FG67" s="89"/>
      <c r="FH67" s="89"/>
      <c r="FI67" s="89"/>
      <c r="FJ67" s="89"/>
      <c r="FK67" s="89"/>
      <c r="FL67" s="89"/>
      <c r="FM67" s="89"/>
      <c r="FN67" s="89"/>
      <c r="FO67" s="89"/>
      <c r="FP67" s="89"/>
      <c r="FQ67" s="89"/>
      <c r="FR67" s="89"/>
      <c r="FS67" s="89"/>
      <c r="FT67" s="89"/>
      <c r="FU67" s="89"/>
      <c r="FV67" s="89"/>
      <c r="FW67" s="89"/>
      <c r="FX67" s="89"/>
      <c r="FY67" s="89"/>
      <c r="FZ67" s="89"/>
      <c r="GA67" s="89"/>
      <c r="GB67" s="200"/>
      <c r="GC67" s="200"/>
      <c r="GD67" s="89"/>
      <c r="GE67" s="89"/>
      <c r="GF67" s="89"/>
      <c r="GG67" s="89"/>
      <c r="GH67" s="89"/>
      <c r="GI67" s="89"/>
      <c r="GJ67" s="89"/>
      <c r="GK67" s="89"/>
      <c r="GL67" s="89"/>
      <c r="GM67" s="89"/>
      <c r="GN67" s="89"/>
      <c r="GO67" s="89"/>
      <c r="GP67" s="89"/>
      <c r="GQ67" s="200"/>
      <c r="GR67" s="200"/>
      <c r="GS67" s="89"/>
      <c r="GT67" s="89"/>
      <c r="GU67" s="89"/>
      <c r="GV67" s="89"/>
      <c r="GW67" s="89"/>
      <c r="GX67" s="89"/>
      <c r="GY67" s="89"/>
      <c r="GZ67" s="89"/>
      <c r="HA67" s="89"/>
      <c r="HB67" s="89"/>
      <c r="HC67" s="89"/>
      <c r="HD67" s="89"/>
      <c r="HI67" s="89"/>
      <c r="HJ67" s="89"/>
      <c r="HK67" s="89"/>
      <c r="HL67" s="89"/>
      <c r="HM67" s="89"/>
      <c r="HN67" s="89"/>
      <c r="HO67" s="89"/>
      <c r="HP67" s="89"/>
      <c r="HQ67" s="89"/>
      <c r="HR67" s="89"/>
      <c r="HS67" s="89"/>
      <c r="HT67" s="89"/>
      <c r="HX67" s="89"/>
      <c r="HY67" s="89"/>
      <c r="HZ67" s="89"/>
      <c r="IA67" s="89"/>
      <c r="IB67" s="89"/>
      <c r="IC67" s="89"/>
      <c r="ID67" s="89"/>
      <c r="IE67" s="89"/>
      <c r="IF67" s="89"/>
      <c r="IG67" s="89"/>
      <c r="IH67" s="89"/>
      <c r="II67" s="89"/>
      <c r="IM67" s="89"/>
      <c r="IN67" s="89"/>
      <c r="IO67" s="89"/>
      <c r="IP67" s="89"/>
      <c r="IQ67" s="89"/>
      <c r="IR67" s="89"/>
      <c r="IS67" s="89"/>
      <c r="IT67" s="89"/>
      <c r="IU67" s="89"/>
      <c r="IV67" s="89"/>
      <c r="IZ67" s="89"/>
      <c r="JA67" s="89"/>
      <c r="JB67" s="89"/>
      <c r="JC67" s="89"/>
      <c r="JD67" s="89"/>
      <c r="JE67" s="89"/>
      <c r="JF67" s="89"/>
      <c r="JG67" s="89"/>
      <c r="JH67" s="89"/>
      <c r="JI67" s="89"/>
      <c r="JM67" s="89"/>
      <c r="JN67" s="89"/>
      <c r="JO67" s="89"/>
      <c r="JP67" s="89"/>
      <c r="JQ67" s="89"/>
      <c r="JR67" s="89"/>
      <c r="JS67" s="89"/>
      <c r="JT67" s="89"/>
      <c r="JU67" s="89"/>
      <c r="JV67" s="89"/>
      <c r="JZ67" s="89"/>
      <c r="KA67" s="89"/>
      <c r="KB67" s="89"/>
      <c r="KC67" s="89"/>
      <c r="KD67" s="89"/>
      <c r="KE67" s="89"/>
      <c r="KF67" s="89"/>
      <c r="KG67" s="89"/>
      <c r="KH67" s="89"/>
      <c r="KI67" s="89"/>
      <c r="KZ67" s="89"/>
      <c r="LA67" s="89"/>
      <c r="LB67" s="89"/>
      <c r="LC67" s="89"/>
    </row>
    <row r="68" spans="1:315" ht="12.75">
      <c r="A68" s="89"/>
      <c r="B68" s="202"/>
      <c r="C68" s="202"/>
      <c r="D68" s="202"/>
      <c r="E68" s="202"/>
      <c r="F68" s="202"/>
      <c r="G68" s="202"/>
      <c r="H68" s="89"/>
      <c r="I68" s="112"/>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202"/>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89"/>
      <c r="CN68" s="89"/>
      <c r="CO68" s="89"/>
      <c r="CP68" s="89"/>
      <c r="CQ68" s="89"/>
      <c r="CR68" s="89"/>
      <c r="CS68" s="89"/>
      <c r="CT68" s="89"/>
      <c r="CU68" s="89"/>
      <c r="CV68" s="89"/>
      <c r="CW68" s="89"/>
      <c r="CX68" s="89"/>
      <c r="CY68" s="89"/>
      <c r="CZ68" s="89"/>
      <c r="DA68" s="89"/>
      <c r="DB68" s="89"/>
      <c r="DC68" s="89"/>
      <c r="DD68" s="89"/>
      <c r="DE68" s="89"/>
      <c r="DF68" s="89"/>
      <c r="DG68" s="89"/>
      <c r="DH68" s="89"/>
      <c r="DI68" s="89"/>
      <c r="DJ68" s="89"/>
      <c r="DK68" s="89"/>
      <c r="DL68" s="89"/>
      <c r="DM68" s="89"/>
      <c r="DN68" s="89"/>
      <c r="DO68" s="89"/>
      <c r="DP68" s="89"/>
      <c r="DQ68" s="89"/>
      <c r="DR68" s="89"/>
      <c r="DS68" s="89"/>
      <c r="DT68" s="89"/>
      <c r="DU68" s="89"/>
      <c r="DV68" s="89"/>
      <c r="DW68" s="89"/>
      <c r="DX68" s="89"/>
      <c r="DY68" s="89"/>
      <c r="DZ68" s="89"/>
      <c r="EA68" s="89"/>
      <c r="EB68" s="89"/>
      <c r="EC68" s="89"/>
      <c r="ED68" s="89"/>
      <c r="EE68" s="89"/>
      <c r="EF68" s="89"/>
      <c r="EG68" s="89"/>
      <c r="EH68" s="89"/>
      <c r="EI68" s="89"/>
      <c r="EJ68" s="89"/>
      <c r="EK68" s="89"/>
      <c r="EL68" s="89"/>
      <c r="EM68" s="89"/>
      <c r="EN68" s="89"/>
      <c r="EO68" s="89"/>
      <c r="EP68" s="89"/>
      <c r="EQ68" s="89"/>
      <c r="ER68" s="89"/>
      <c r="ES68" s="89"/>
      <c r="ET68" s="89"/>
      <c r="EU68" s="89"/>
      <c r="EV68" s="89"/>
      <c r="EW68" s="89"/>
      <c r="EX68" s="89"/>
      <c r="EY68" s="89"/>
      <c r="EZ68" s="89"/>
      <c r="FA68" s="89"/>
      <c r="FB68" s="89"/>
      <c r="FC68" s="89"/>
      <c r="FD68" s="89"/>
      <c r="FE68" s="89"/>
      <c r="FF68" s="89"/>
      <c r="FG68" s="89"/>
      <c r="FH68" s="89"/>
      <c r="FI68" s="89"/>
      <c r="FJ68" s="89"/>
      <c r="FK68" s="89"/>
      <c r="FL68" s="89"/>
      <c r="FM68" s="89"/>
      <c r="FN68" s="89"/>
      <c r="FO68" s="89"/>
      <c r="FP68" s="89"/>
      <c r="FQ68" s="89"/>
      <c r="FR68" s="89"/>
      <c r="FS68" s="89"/>
      <c r="FT68" s="89"/>
      <c r="FU68" s="89"/>
      <c r="FV68" s="89"/>
      <c r="FW68" s="89"/>
      <c r="FX68" s="89"/>
      <c r="FY68" s="89"/>
      <c r="FZ68" s="89"/>
      <c r="GA68" s="89"/>
      <c r="GB68" s="200"/>
      <c r="GC68" s="200"/>
      <c r="GD68" s="89"/>
      <c r="GE68" s="89"/>
      <c r="GF68" s="89"/>
      <c r="GG68" s="89"/>
      <c r="GH68" s="89"/>
      <c r="GI68" s="89"/>
      <c r="GJ68" s="89"/>
      <c r="GK68" s="89"/>
      <c r="GL68" s="89"/>
      <c r="GM68" s="89"/>
      <c r="GN68" s="89"/>
      <c r="GO68" s="89"/>
      <c r="GP68" s="89"/>
      <c r="GQ68" s="200"/>
      <c r="GR68" s="200"/>
      <c r="GS68" s="89"/>
      <c r="GT68" s="89"/>
      <c r="GU68" s="89"/>
      <c r="GV68" s="89"/>
      <c r="GW68" s="89"/>
      <c r="GX68" s="89"/>
      <c r="GY68" s="89"/>
      <c r="GZ68" s="89"/>
      <c r="HA68" s="89"/>
      <c r="HB68" s="89"/>
      <c r="HC68" s="89"/>
      <c r="HD68" s="89"/>
      <c r="HI68" s="89"/>
      <c r="HJ68" s="89"/>
      <c r="HK68" s="89"/>
      <c r="HL68" s="89"/>
      <c r="HM68" s="89"/>
      <c r="HN68" s="89"/>
      <c r="HO68" s="89"/>
      <c r="HP68" s="89"/>
      <c r="HQ68" s="89"/>
      <c r="HR68" s="89"/>
      <c r="HS68" s="89"/>
      <c r="HT68" s="89"/>
      <c r="HX68" s="89"/>
      <c r="HY68" s="89"/>
      <c r="HZ68" s="89"/>
      <c r="IA68" s="89"/>
      <c r="IB68" s="89"/>
      <c r="IC68" s="89"/>
      <c r="ID68" s="89"/>
      <c r="IE68" s="89"/>
      <c r="IF68" s="89"/>
      <c r="IG68" s="89"/>
      <c r="IH68" s="89"/>
      <c r="II68" s="89"/>
      <c r="IM68" s="89"/>
      <c r="IN68" s="89"/>
      <c r="IO68" s="89"/>
      <c r="IP68" s="89"/>
      <c r="IQ68" s="89"/>
      <c r="IR68" s="89"/>
      <c r="IS68" s="89"/>
      <c r="IT68" s="89"/>
      <c r="IU68" s="89"/>
      <c r="IV68" s="89"/>
      <c r="IZ68" s="89"/>
      <c r="JA68" s="89"/>
      <c r="JB68" s="89"/>
      <c r="JC68" s="89"/>
      <c r="JD68" s="89"/>
      <c r="JE68" s="89"/>
      <c r="JF68" s="89"/>
      <c r="JG68" s="89"/>
      <c r="JH68" s="89"/>
      <c r="JI68" s="89"/>
      <c r="JM68" s="89"/>
      <c r="JN68" s="89"/>
      <c r="JO68" s="89"/>
      <c r="JP68" s="89"/>
      <c r="JQ68" s="89"/>
      <c r="JR68" s="89"/>
      <c r="JS68" s="89"/>
      <c r="JT68" s="89"/>
      <c r="JU68" s="89"/>
      <c r="JV68" s="89"/>
      <c r="JZ68" s="89"/>
      <c r="KA68" s="89"/>
      <c r="KB68" s="89"/>
      <c r="KC68" s="89"/>
      <c r="KD68" s="89"/>
      <c r="KE68" s="89"/>
      <c r="KF68" s="89"/>
      <c r="KG68" s="89"/>
      <c r="KH68" s="89"/>
      <c r="KI68" s="89"/>
      <c r="KZ68" s="89"/>
      <c r="LA68" s="89"/>
      <c r="LB68" s="89"/>
      <c r="LC68" s="89"/>
    </row>
    <row r="69" spans="1:315" ht="12.75">
      <c r="A69" s="89"/>
      <c r="B69" s="202"/>
      <c r="C69" s="202"/>
      <c r="D69" s="202"/>
      <c r="E69" s="202"/>
      <c r="F69" s="202"/>
      <c r="G69" s="202"/>
      <c r="H69" s="89"/>
      <c r="I69" s="112"/>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202"/>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c r="CC69" s="89"/>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89"/>
      <c r="DP69" s="89"/>
      <c r="DQ69" s="89"/>
      <c r="DR69" s="89"/>
      <c r="DS69" s="89"/>
      <c r="DT69" s="89"/>
      <c r="DU69" s="89"/>
      <c r="DV69" s="89"/>
      <c r="DW69" s="89"/>
      <c r="DX69" s="89"/>
      <c r="DY69" s="89"/>
      <c r="DZ69" s="89"/>
      <c r="EA69" s="89"/>
      <c r="EB69" s="89"/>
      <c r="EC69" s="89"/>
      <c r="ED69" s="89"/>
      <c r="EE69" s="89"/>
      <c r="EF69" s="89"/>
      <c r="EG69" s="89"/>
      <c r="EH69" s="89"/>
      <c r="EI69" s="89"/>
      <c r="EJ69" s="89"/>
      <c r="EK69" s="89"/>
      <c r="EL69" s="89"/>
      <c r="EM69" s="89"/>
      <c r="EN69" s="89"/>
      <c r="EO69" s="89"/>
      <c r="EP69" s="89"/>
      <c r="EQ69" s="89"/>
      <c r="ER69" s="89"/>
      <c r="ES69" s="89"/>
      <c r="ET69" s="89"/>
      <c r="EU69" s="89"/>
      <c r="EV69" s="89"/>
      <c r="EW69" s="89"/>
      <c r="EX69" s="89"/>
      <c r="EY69" s="89"/>
      <c r="EZ69" s="89"/>
      <c r="FA69" s="89"/>
      <c r="FB69" s="89"/>
      <c r="FC69" s="89"/>
      <c r="FD69" s="89"/>
      <c r="FE69" s="89"/>
      <c r="FF69" s="89"/>
      <c r="FG69" s="89"/>
      <c r="FH69" s="89"/>
      <c r="FI69" s="89"/>
      <c r="FJ69" s="89"/>
      <c r="FK69" s="89"/>
      <c r="FL69" s="89"/>
      <c r="FM69" s="89"/>
      <c r="FN69" s="89"/>
      <c r="FO69" s="89"/>
      <c r="FP69" s="89"/>
      <c r="FQ69" s="89"/>
      <c r="FR69" s="89"/>
      <c r="FS69" s="89"/>
      <c r="FT69" s="89"/>
      <c r="FU69" s="89"/>
      <c r="FV69" s="89"/>
      <c r="FW69" s="89"/>
      <c r="FX69" s="89"/>
      <c r="FY69" s="89"/>
      <c r="FZ69" s="89"/>
      <c r="GA69" s="89"/>
      <c r="GB69" s="200"/>
      <c r="GC69" s="200"/>
      <c r="GD69" s="89"/>
      <c r="GE69" s="89"/>
      <c r="GF69" s="89"/>
      <c r="GG69" s="89"/>
      <c r="GH69" s="89"/>
      <c r="GI69" s="89"/>
      <c r="GJ69" s="89"/>
      <c r="GK69" s="89"/>
      <c r="GL69" s="89"/>
      <c r="GM69" s="89"/>
      <c r="GN69" s="89"/>
      <c r="GO69" s="89"/>
      <c r="GP69" s="89"/>
      <c r="GQ69" s="200"/>
      <c r="GR69" s="200"/>
      <c r="GS69" s="89"/>
      <c r="GT69" s="89"/>
      <c r="GU69" s="89"/>
      <c r="GV69" s="89"/>
      <c r="GW69" s="89"/>
      <c r="GX69" s="89"/>
      <c r="GY69" s="89"/>
      <c r="GZ69" s="89"/>
      <c r="HA69" s="89"/>
      <c r="HB69" s="89"/>
      <c r="HC69" s="89"/>
      <c r="HD69" s="89"/>
      <c r="HI69" s="89"/>
      <c r="HJ69" s="89"/>
      <c r="HK69" s="89"/>
      <c r="HL69" s="89"/>
      <c r="HM69" s="89"/>
      <c r="HN69" s="89"/>
      <c r="HO69" s="89"/>
      <c r="HP69" s="89"/>
      <c r="HQ69" s="89"/>
      <c r="HR69" s="89"/>
      <c r="HS69" s="89"/>
      <c r="HT69" s="89"/>
      <c r="HX69" s="89"/>
      <c r="HY69" s="89"/>
      <c r="HZ69" s="89"/>
      <c r="IA69" s="89"/>
      <c r="IB69" s="89"/>
      <c r="IC69" s="89"/>
      <c r="ID69" s="89"/>
      <c r="IE69" s="89"/>
      <c r="IF69" s="89"/>
      <c r="IG69" s="89"/>
      <c r="IH69" s="89"/>
      <c r="II69" s="89"/>
      <c r="IM69" s="89"/>
      <c r="IN69" s="89"/>
      <c r="IO69" s="89"/>
      <c r="IP69" s="89"/>
      <c r="IQ69" s="89"/>
      <c r="IR69" s="89"/>
      <c r="IS69" s="89"/>
      <c r="IT69" s="89"/>
      <c r="IU69" s="89"/>
      <c r="IV69" s="89"/>
      <c r="IZ69" s="89"/>
      <c r="JA69" s="89"/>
      <c r="JB69" s="89"/>
      <c r="JC69" s="89"/>
      <c r="JD69" s="89"/>
      <c r="JE69" s="89"/>
      <c r="JF69" s="89"/>
      <c r="JG69" s="89"/>
      <c r="JH69" s="89"/>
      <c r="JI69" s="89"/>
      <c r="JM69" s="89"/>
      <c r="JN69" s="89"/>
      <c r="JO69" s="89"/>
      <c r="JP69" s="89"/>
      <c r="JQ69" s="89"/>
      <c r="JR69" s="89"/>
      <c r="JS69" s="89"/>
      <c r="JT69" s="89"/>
      <c r="JU69" s="89"/>
      <c r="JV69" s="89"/>
      <c r="JZ69" s="89"/>
      <c r="KA69" s="89"/>
      <c r="KB69" s="89"/>
      <c r="KC69" s="89"/>
      <c r="KD69" s="89"/>
      <c r="KE69" s="89"/>
      <c r="KF69" s="89"/>
      <c r="KG69" s="89"/>
      <c r="KH69" s="89"/>
      <c r="KI69" s="89"/>
      <c r="KZ69" s="89"/>
      <c r="LA69" s="89"/>
      <c r="LB69" s="89"/>
      <c r="LC69" s="89"/>
    </row>
    <row r="70" spans="1:315" ht="12.75">
      <c r="A70" s="89"/>
      <c r="B70" s="202"/>
      <c r="C70" s="202"/>
      <c r="D70" s="202"/>
      <c r="E70" s="202"/>
      <c r="F70" s="202"/>
      <c r="G70" s="202"/>
      <c r="H70" s="89"/>
      <c r="I70" s="112"/>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202"/>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c r="CC70" s="89"/>
      <c r="CD70" s="89"/>
      <c r="CE70" s="89"/>
      <c r="CF70" s="89"/>
      <c r="CG70" s="89"/>
      <c r="CH70" s="89"/>
      <c r="CI70" s="89"/>
      <c r="CJ70" s="89"/>
      <c r="CK70" s="89"/>
      <c r="CL70" s="89"/>
      <c r="CM70" s="89"/>
      <c r="CN70" s="89"/>
      <c r="CO70" s="89"/>
      <c r="CP70" s="89"/>
      <c r="CQ70" s="89"/>
      <c r="CR70" s="89"/>
      <c r="CS70" s="89"/>
      <c r="CT70" s="89"/>
      <c r="CU70" s="89"/>
      <c r="CV70" s="89"/>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89"/>
      <c r="FX70" s="89"/>
      <c r="FY70" s="89"/>
      <c r="FZ70" s="89"/>
      <c r="GA70" s="89"/>
      <c r="GB70" s="200"/>
      <c r="GC70" s="200"/>
      <c r="GD70" s="89"/>
      <c r="GE70" s="89"/>
      <c r="GF70" s="89"/>
      <c r="GG70" s="89"/>
      <c r="GH70" s="89"/>
      <c r="GI70" s="89"/>
      <c r="GJ70" s="89"/>
      <c r="GK70" s="89"/>
      <c r="GL70" s="89"/>
      <c r="GM70" s="89"/>
      <c r="GN70" s="89"/>
      <c r="GO70" s="89"/>
      <c r="GP70" s="89"/>
      <c r="GQ70" s="200"/>
      <c r="GR70" s="200"/>
      <c r="GS70" s="89"/>
      <c r="GT70" s="89"/>
      <c r="GU70" s="89"/>
      <c r="GV70" s="89"/>
      <c r="GW70" s="89"/>
      <c r="GX70" s="89"/>
      <c r="GY70" s="89"/>
      <c r="GZ70" s="89"/>
      <c r="HA70" s="89"/>
      <c r="HB70" s="89"/>
      <c r="HC70" s="89"/>
      <c r="HD70" s="89"/>
      <c r="HI70" s="89"/>
      <c r="HJ70" s="89"/>
      <c r="HK70" s="89"/>
      <c r="HL70" s="89"/>
      <c r="HM70" s="89"/>
      <c r="HN70" s="89"/>
      <c r="HO70" s="89"/>
      <c r="HP70" s="89"/>
      <c r="HQ70" s="89"/>
      <c r="HR70" s="89"/>
      <c r="HS70" s="89"/>
      <c r="HT70" s="89"/>
      <c r="HX70" s="89"/>
      <c r="HY70" s="89"/>
      <c r="HZ70" s="89"/>
      <c r="IA70" s="89"/>
      <c r="IB70" s="89"/>
      <c r="IC70" s="89"/>
      <c r="ID70" s="89"/>
      <c r="IE70" s="89"/>
      <c r="IF70" s="89"/>
      <c r="IG70" s="89"/>
      <c r="IH70" s="89"/>
      <c r="II70" s="89"/>
      <c r="IM70" s="89"/>
      <c r="IN70" s="89"/>
      <c r="IO70" s="89"/>
      <c r="IP70" s="89"/>
      <c r="IQ70" s="89"/>
      <c r="IR70" s="89"/>
      <c r="IS70" s="89"/>
      <c r="IT70" s="89"/>
      <c r="IU70" s="89"/>
      <c r="IV70" s="89"/>
      <c r="IZ70" s="89"/>
      <c r="JA70" s="89"/>
      <c r="JB70" s="89"/>
      <c r="JC70" s="89"/>
      <c r="JD70" s="89"/>
      <c r="JE70" s="89"/>
      <c r="JF70" s="89"/>
      <c r="JG70" s="89"/>
      <c r="JH70" s="89"/>
      <c r="JI70" s="89"/>
      <c r="JM70" s="89"/>
      <c r="JN70" s="89"/>
      <c r="JO70" s="89"/>
      <c r="JP70" s="89"/>
      <c r="JQ70" s="89"/>
      <c r="JR70" s="89"/>
      <c r="JS70" s="89"/>
      <c r="JT70" s="89"/>
      <c r="JU70" s="89"/>
      <c r="JV70" s="89"/>
      <c r="JZ70" s="89"/>
      <c r="KA70" s="89"/>
      <c r="KB70" s="89"/>
      <c r="KC70" s="89"/>
      <c r="KD70" s="89"/>
      <c r="KE70" s="89"/>
      <c r="KF70" s="89"/>
      <c r="KG70" s="89"/>
      <c r="KH70" s="89"/>
      <c r="KI70" s="89"/>
      <c r="KZ70" s="89"/>
      <c r="LA70" s="89"/>
      <c r="LB70" s="89"/>
      <c r="LC70" s="89"/>
    </row>
    <row r="71" spans="1:315" ht="12.75">
      <c r="A71" s="89"/>
      <c r="B71" s="202"/>
      <c r="C71" s="202"/>
      <c r="D71" s="202"/>
      <c r="E71" s="202"/>
      <c r="F71" s="202"/>
      <c r="G71" s="202"/>
      <c r="H71" s="89"/>
      <c r="I71" s="112"/>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202"/>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c r="CC71" s="89"/>
      <c r="CD71" s="89"/>
      <c r="CE71" s="89"/>
      <c r="CF71" s="89"/>
      <c r="CG71" s="89"/>
      <c r="CH71" s="89"/>
      <c r="CI71" s="89"/>
      <c r="CJ71" s="89"/>
      <c r="CK71" s="89"/>
      <c r="CL71" s="89"/>
      <c r="CM71" s="89"/>
      <c r="CN71" s="89"/>
      <c r="CO71" s="89"/>
      <c r="CP71" s="89"/>
      <c r="CQ71" s="89"/>
      <c r="CR71" s="89"/>
      <c r="CS71" s="89"/>
      <c r="CT71" s="89"/>
      <c r="CU71" s="89"/>
      <c r="CV71" s="89"/>
      <c r="CW71" s="89"/>
      <c r="CX71" s="89"/>
      <c r="CY71" s="89"/>
      <c r="CZ71" s="89"/>
      <c r="DA71" s="89"/>
      <c r="DB71" s="89"/>
      <c r="DC71" s="89"/>
      <c r="DD71" s="89"/>
      <c r="DE71" s="89"/>
      <c r="DF71" s="89"/>
      <c r="DG71" s="89"/>
      <c r="DH71" s="89"/>
      <c r="DI71" s="89"/>
      <c r="DJ71" s="89"/>
      <c r="DK71" s="89"/>
      <c r="DL71" s="89"/>
      <c r="DM71" s="89"/>
      <c r="DN71" s="89"/>
      <c r="DO71" s="89"/>
      <c r="DP71" s="89"/>
      <c r="DQ71" s="89"/>
      <c r="DR71" s="89"/>
      <c r="DS71" s="89"/>
      <c r="DT71" s="89"/>
      <c r="DU71" s="89"/>
      <c r="DV71" s="89"/>
      <c r="DW71" s="89"/>
      <c r="DX71" s="89"/>
      <c r="DY71" s="89"/>
      <c r="DZ71" s="89"/>
      <c r="EA71" s="89"/>
      <c r="EB71" s="89"/>
      <c r="EC71" s="89"/>
      <c r="ED71" s="89"/>
      <c r="EE71" s="89"/>
      <c r="EF71" s="89"/>
      <c r="EG71" s="89"/>
      <c r="EH71" s="89"/>
      <c r="EI71" s="89"/>
      <c r="EJ71" s="89"/>
      <c r="EK71" s="89"/>
      <c r="EL71" s="89"/>
      <c r="EM71" s="89"/>
      <c r="EN71" s="89"/>
      <c r="EO71" s="89"/>
      <c r="EP71" s="89"/>
      <c r="EQ71" s="89"/>
      <c r="ER71" s="89"/>
      <c r="ES71" s="89"/>
      <c r="ET71" s="89"/>
      <c r="EU71" s="89"/>
      <c r="EV71" s="89"/>
      <c r="EW71" s="89"/>
      <c r="EX71" s="89"/>
      <c r="EY71" s="89"/>
      <c r="EZ71" s="89"/>
      <c r="FA71" s="89"/>
      <c r="FB71" s="89"/>
      <c r="FC71" s="89"/>
      <c r="FD71" s="89"/>
      <c r="FE71" s="89"/>
      <c r="FF71" s="89"/>
      <c r="FG71" s="89"/>
      <c r="FH71" s="89"/>
      <c r="FI71" s="89"/>
      <c r="FJ71" s="89"/>
      <c r="FK71" s="89"/>
      <c r="FL71" s="89"/>
      <c r="FM71" s="89"/>
      <c r="FN71" s="89"/>
      <c r="FO71" s="89"/>
      <c r="FP71" s="89"/>
      <c r="FQ71" s="89"/>
      <c r="FR71" s="89"/>
      <c r="FS71" s="89"/>
      <c r="FT71" s="89"/>
      <c r="FU71" s="89"/>
      <c r="FV71" s="89"/>
      <c r="FW71" s="89"/>
      <c r="FX71" s="89"/>
      <c r="FY71" s="89"/>
      <c r="FZ71" s="89"/>
      <c r="GA71" s="89"/>
      <c r="GB71" s="200"/>
      <c r="GC71" s="200"/>
      <c r="GD71" s="89"/>
      <c r="GE71" s="89"/>
      <c r="GF71" s="89"/>
      <c r="GG71" s="89"/>
      <c r="GH71" s="89"/>
      <c r="GI71" s="89"/>
      <c r="GJ71" s="89"/>
      <c r="GK71" s="89"/>
      <c r="GL71" s="89"/>
      <c r="GM71" s="89"/>
      <c r="GN71" s="89"/>
      <c r="GO71" s="89"/>
      <c r="GP71" s="89"/>
      <c r="GQ71" s="200"/>
      <c r="GR71" s="200"/>
      <c r="GS71" s="89"/>
      <c r="GT71" s="89"/>
      <c r="GU71" s="89"/>
      <c r="GV71" s="89"/>
      <c r="GW71" s="89"/>
      <c r="GX71" s="89"/>
      <c r="GY71" s="89"/>
      <c r="GZ71" s="89"/>
      <c r="HA71" s="89"/>
      <c r="HB71" s="89"/>
      <c r="HC71" s="89"/>
      <c r="HD71" s="89"/>
      <c r="HI71" s="89"/>
      <c r="HJ71" s="89"/>
      <c r="HK71" s="89"/>
      <c r="HL71" s="89"/>
      <c r="HM71" s="89"/>
      <c r="HN71" s="89"/>
      <c r="HO71" s="89"/>
      <c r="HP71" s="89"/>
      <c r="HQ71" s="89"/>
      <c r="HR71" s="89"/>
      <c r="HS71" s="89"/>
      <c r="HT71" s="89"/>
      <c r="HX71" s="89"/>
      <c r="HY71" s="89"/>
      <c r="HZ71" s="89"/>
      <c r="IA71" s="89"/>
      <c r="IB71" s="89"/>
      <c r="IC71" s="89"/>
      <c r="ID71" s="89"/>
      <c r="IE71" s="89"/>
      <c r="IF71" s="89"/>
      <c r="IG71" s="89"/>
      <c r="IH71" s="89"/>
      <c r="II71" s="89"/>
      <c r="IM71" s="89"/>
      <c r="IN71" s="89"/>
      <c r="IO71" s="89"/>
      <c r="IP71" s="89"/>
      <c r="IQ71" s="89"/>
      <c r="IR71" s="89"/>
      <c r="IS71" s="89"/>
      <c r="IT71" s="89"/>
      <c r="IU71" s="89"/>
      <c r="IV71" s="89"/>
      <c r="IZ71" s="89"/>
      <c r="JA71" s="89"/>
      <c r="JB71" s="89"/>
      <c r="JC71" s="89"/>
      <c r="JD71" s="89"/>
      <c r="JE71" s="89"/>
      <c r="JF71" s="89"/>
      <c r="JG71" s="89"/>
      <c r="JH71" s="89"/>
      <c r="JI71" s="89"/>
      <c r="JM71" s="89"/>
      <c r="JN71" s="89"/>
      <c r="JO71" s="89"/>
      <c r="JP71" s="89"/>
      <c r="JQ71" s="89"/>
      <c r="JR71" s="89"/>
      <c r="JS71" s="89"/>
      <c r="JT71" s="89"/>
      <c r="JU71" s="89"/>
      <c r="JV71" s="89"/>
      <c r="JZ71" s="89"/>
      <c r="KA71" s="89"/>
      <c r="KB71" s="89"/>
      <c r="KC71" s="89"/>
      <c r="KD71" s="89"/>
      <c r="KE71" s="89"/>
      <c r="KF71" s="89"/>
      <c r="KG71" s="89"/>
      <c r="KH71" s="89"/>
      <c r="KI71" s="89"/>
      <c r="KZ71" s="89"/>
      <c r="LA71" s="89"/>
      <c r="LB71" s="89"/>
      <c r="LC71" s="89"/>
    </row>
    <row r="72" spans="1:315" ht="12.75">
      <c r="A72" s="89"/>
      <c r="B72" s="202"/>
      <c r="C72" s="202"/>
      <c r="D72" s="202"/>
      <c r="E72" s="202"/>
      <c r="F72" s="202"/>
      <c r="G72" s="202"/>
      <c r="H72" s="89"/>
      <c r="I72" s="112"/>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202"/>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c r="CC72" s="89"/>
      <c r="CD72" s="89"/>
      <c r="CE72" s="89"/>
      <c r="CF72" s="89"/>
      <c r="CG72" s="89"/>
      <c r="CH72" s="89"/>
      <c r="CI72" s="89"/>
      <c r="CJ72" s="89"/>
      <c r="CK72" s="89"/>
      <c r="CL72" s="89"/>
      <c r="CM72" s="89"/>
      <c r="CN72" s="89"/>
      <c r="CO72" s="89"/>
      <c r="CP72" s="89"/>
      <c r="CQ72" s="89"/>
      <c r="CR72" s="89"/>
      <c r="CS72" s="89"/>
      <c r="CT72" s="89"/>
      <c r="CU72" s="89"/>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89"/>
      <c r="GB72" s="200"/>
      <c r="GC72" s="200"/>
      <c r="GD72" s="89"/>
      <c r="GE72" s="89"/>
      <c r="GF72" s="89"/>
      <c r="GG72" s="89"/>
      <c r="GH72" s="89"/>
      <c r="GI72" s="89"/>
      <c r="GJ72" s="89"/>
      <c r="GK72" s="89"/>
      <c r="GL72" s="89"/>
      <c r="GM72" s="89"/>
      <c r="GN72" s="89"/>
      <c r="GO72" s="89"/>
      <c r="GP72" s="89"/>
      <c r="GQ72" s="200"/>
      <c r="GR72" s="200"/>
      <c r="GS72" s="89"/>
      <c r="GT72" s="89"/>
      <c r="GU72" s="89"/>
      <c r="GV72" s="89"/>
      <c r="GW72" s="89"/>
      <c r="GX72" s="89"/>
      <c r="GY72" s="89"/>
      <c r="GZ72" s="89"/>
      <c r="HA72" s="89"/>
      <c r="HB72" s="89"/>
      <c r="HC72" s="89"/>
      <c r="HD72" s="89"/>
      <c r="HI72" s="89"/>
      <c r="HJ72" s="89"/>
      <c r="HK72" s="89"/>
      <c r="HL72" s="89"/>
      <c r="HM72" s="89"/>
      <c r="HN72" s="89"/>
      <c r="HO72" s="89"/>
      <c r="HP72" s="89"/>
      <c r="HQ72" s="89"/>
      <c r="HR72" s="89"/>
      <c r="HS72" s="89"/>
      <c r="HT72" s="89"/>
      <c r="HX72" s="89"/>
      <c r="HY72" s="89"/>
      <c r="HZ72" s="89"/>
      <c r="IA72" s="89"/>
      <c r="IB72" s="89"/>
      <c r="IC72" s="89"/>
      <c r="ID72" s="89"/>
      <c r="IE72" s="89"/>
      <c r="IF72" s="89"/>
      <c r="IG72" s="89"/>
      <c r="IH72" s="89"/>
      <c r="II72" s="89"/>
      <c r="IM72" s="89"/>
      <c r="IN72" s="89"/>
      <c r="IO72" s="89"/>
      <c r="IP72" s="89"/>
      <c r="IQ72" s="89"/>
      <c r="IR72" s="89"/>
      <c r="IS72" s="89"/>
      <c r="IT72" s="89"/>
      <c r="IU72" s="89"/>
      <c r="IV72" s="89"/>
      <c r="IZ72" s="89"/>
      <c r="JA72" s="89"/>
      <c r="JB72" s="89"/>
      <c r="JC72" s="89"/>
      <c r="JD72" s="89"/>
      <c r="JE72" s="89"/>
      <c r="JF72" s="89"/>
      <c r="JG72" s="89"/>
      <c r="JH72" s="89"/>
      <c r="JI72" s="89"/>
      <c r="JM72" s="89"/>
      <c r="JN72" s="89"/>
      <c r="JO72" s="89"/>
      <c r="JP72" s="89"/>
      <c r="JQ72" s="89"/>
      <c r="JR72" s="89"/>
      <c r="JS72" s="89"/>
      <c r="JT72" s="89"/>
      <c r="JU72" s="89"/>
      <c r="JV72" s="89"/>
      <c r="JZ72" s="89"/>
      <c r="KA72" s="89"/>
      <c r="KB72" s="89"/>
      <c r="KC72" s="89"/>
      <c r="KD72" s="89"/>
      <c r="KE72" s="89"/>
      <c r="KF72" s="89"/>
      <c r="KG72" s="89"/>
      <c r="KH72" s="89"/>
      <c r="KI72" s="89"/>
      <c r="KZ72" s="89"/>
      <c r="LA72" s="89"/>
      <c r="LB72" s="89"/>
      <c r="LC72" s="89"/>
    </row>
    <row r="73" spans="1:315" ht="12.75">
      <c r="A73" s="89"/>
      <c r="B73" s="202"/>
      <c r="C73" s="202"/>
      <c r="D73" s="202"/>
      <c r="E73" s="202"/>
      <c r="F73" s="202"/>
      <c r="G73" s="202"/>
      <c r="H73" s="89"/>
      <c r="I73" s="112"/>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202"/>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89"/>
      <c r="GB73" s="200"/>
      <c r="GC73" s="200"/>
      <c r="GD73" s="89"/>
      <c r="GE73" s="89"/>
      <c r="GF73" s="89"/>
      <c r="GG73" s="89"/>
      <c r="GH73" s="89"/>
      <c r="GI73" s="89"/>
      <c r="GJ73" s="89"/>
      <c r="GK73" s="89"/>
      <c r="GL73" s="89"/>
      <c r="GM73" s="89"/>
      <c r="GN73" s="89"/>
      <c r="GO73" s="89"/>
      <c r="GP73" s="89"/>
      <c r="GQ73" s="200"/>
      <c r="GR73" s="200"/>
      <c r="GS73" s="89"/>
      <c r="GT73" s="89"/>
      <c r="GU73" s="89"/>
      <c r="GV73" s="89"/>
      <c r="GW73" s="89"/>
      <c r="GX73" s="89"/>
      <c r="GY73" s="89"/>
      <c r="GZ73" s="89"/>
      <c r="HA73" s="89"/>
      <c r="HB73" s="89"/>
      <c r="HC73" s="89"/>
      <c r="HD73" s="89"/>
      <c r="HI73" s="89"/>
      <c r="HJ73" s="89"/>
      <c r="HK73" s="89"/>
      <c r="HL73" s="89"/>
      <c r="HM73" s="89"/>
      <c r="HN73" s="89"/>
      <c r="HO73" s="89"/>
      <c r="HP73" s="89"/>
      <c r="HQ73" s="89"/>
      <c r="HR73" s="89"/>
      <c r="HS73" s="89"/>
      <c r="HT73" s="89"/>
      <c r="HX73" s="89"/>
      <c r="HY73" s="89"/>
      <c r="HZ73" s="89"/>
      <c r="IA73" s="89"/>
      <c r="IB73" s="89"/>
      <c r="IC73" s="89"/>
      <c r="ID73" s="89"/>
      <c r="IE73" s="89"/>
      <c r="IF73" s="89"/>
      <c r="IG73" s="89"/>
      <c r="IH73" s="89"/>
      <c r="II73" s="89"/>
      <c r="IM73" s="89"/>
      <c r="IN73" s="89"/>
      <c r="IO73" s="89"/>
      <c r="IP73" s="89"/>
      <c r="IQ73" s="89"/>
      <c r="IR73" s="89"/>
      <c r="IS73" s="89"/>
      <c r="IT73" s="89"/>
      <c r="IU73" s="89"/>
      <c r="IV73" s="89"/>
      <c r="IZ73" s="89"/>
      <c r="JA73" s="89"/>
      <c r="JB73" s="89"/>
      <c r="JC73" s="89"/>
      <c r="JD73" s="89"/>
      <c r="JE73" s="89"/>
      <c r="JF73" s="89"/>
      <c r="JG73" s="89"/>
      <c r="JH73" s="89"/>
      <c r="JI73" s="89"/>
      <c r="JM73" s="89"/>
      <c r="JN73" s="89"/>
      <c r="JO73" s="89"/>
      <c r="JP73" s="89"/>
      <c r="JQ73" s="89"/>
      <c r="JR73" s="89"/>
      <c r="JS73" s="89"/>
      <c r="JT73" s="89"/>
      <c r="JU73" s="89"/>
      <c r="JV73" s="89"/>
      <c r="JZ73" s="89"/>
      <c r="KA73" s="89"/>
      <c r="KB73" s="89"/>
      <c r="KC73" s="89"/>
      <c r="KD73" s="89"/>
      <c r="KE73" s="89"/>
      <c r="KF73" s="89"/>
      <c r="KG73" s="89"/>
      <c r="KH73" s="89"/>
      <c r="KI73" s="89"/>
      <c r="KZ73" s="89"/>
      <c r="LA73" s="89"/>
      <c r="LB73" s="89"/>
      <c r="LC73" s="89"/>
    </row>
    <row r="74" spans="1:315" ht="12.75">
      <c r="A74" s="89"/>
      <c r="B74" s="202"/>
      <c r="C74" s="202"/>
      <c r="D74" s="202"/>
      <c r="E74" s="202"/>
      <c r="F74" s="202"/>
      <c r="G74" s="202"/>
      <c r="H74" s="89"/>
      <c r="I74" s="112"/>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202"/>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89"/>
      <c r="GB74" s="200"/>
      <c r="GC74" s="200"/>
      <c r="GD74" s="89"/>
      <c r="GE74" s="89"/>
      <c r="GF74" s="89"/>
      <c r="GG74" s="89"/>
      <c r="GH74" s="89"/>
      <c r="GI74" s="89"/>
      <c r="GJ74" s="89"/>
      <c r="GK74" s="89"/>
      <c r="GL74" s="89"/>
      <c r="GM74" s="89"/>
      <c r="GN74" s="89"/>
      <c r="GO74" s="89"/>
      <c r="GP74" s="89"/>
      <c r="GQ74" s="200"/>
      <c r="GR74" s="200"/>
      <c r="GS74" s="89"/>
      <c r="GT74" s="89"/>
      <c r="GU74" s="89"/>
      <c r="GV74" s="89"/>
      <c r="GW74" s="89"/>
      <c r="GX74" s="89"/>
      <c r="GY74" s="89"/>
      <c r="GZ74" s="89"/>
      <c r="HA74" s="89"/>
      <c r="HB74" s="89"/>
      <c r="HC74" s="89"/>
      <c r="HD74" s="89"/>
      <c r="HI74" s="89"/>
      <c r="HJ74" s="89"/>
      <c r="HK74" s="89"/>
      <c r="HL74" s="89"/>
      <c r="HM74" s="89"/>
      <c r="HN74" s="89"/>
      <c r="HO74" s="89"/>
      <c r="HP74" s="89"/>
      <c r="HQ74" s="89"/>
      <c r="HR74" s="89"/>
      <c r="HS74" s="89"/>
      <c r="HT74" s="89"/>
      <c r="HX74" s="89"/>
      <c r="HY74" s="89"/>
      <c r="HZ74" s="89"/>
      <c r="IA74" s="89"/>
      <c r="IB74" s="89"/>
      <c r="IC74" s="89"/>
      <c r="ID74" s="89"/>
      <c r="IE74" s="89"/>
      <c r="IF74" s="89"/>
      <c r="IG74" s="89"/>
      <c r="IH74" s="89"/>
      <c r="II74" s="89"/>
      <c r="IM74" s="89"/>
      <c r="IN74" s="89"/>
      <c r="IO74" s="89"/>
      <c r="IP74" s="89"/>
      <c r="IQ74" s="89"/>
      <c r="IR74" s="89"/>
      <c r="IS74" s="89"/>
      <c r="IT74" s="89"/>
      <c r="IU74" s="89"/>
      <c r="IV74" s="89"/>
      <c r="IZ74" s="89"/>
      <c r="JA74" s="89"/>
      <c r="JB74" s="89"/>
      <c r="JC74" s="89"/>
      <c r="JD74" s="89"/>
      <c r="JE74" s="89"/>
      <c r="JF74" s="89"/>
      <c r="JG74" s="89"/>
      <c r="JH74" s="89"/>
      <c r="JI74" s="89"/>
      <c r="JM74" s="89"/>
      <c r="JN74" s="89"/>
      <c r="JO74" s="89"/>
      <c r="JP74" s="89"/>
      <c r="JQ74" s="89"/>
      <c r="JR74" s="89"/>
      <c r="JS74" s="89"/>
      <c r="JT74" s="89"/>
      <c r="JU74" s="89"/>
      <c r="JV74" s="89"/>
      <c r="JZ74" s="89"/>
      <c r="KA74" s="89"/>
      <c r="KB74" s="89"/>
      <c r="KC74" s="89"/>
      <c r="KD74" s="89"/>
      <c r="KE74" s="89"/>
      <c r="KF74" s="89"/>
      <c r="KG74" s="89"/>
      <c r="KH74" s="89"/>
      <c r="KI74" s="89"/>
      <c r="KZ74" s="89"/>
      <c r="LA74" s="89"/>
      <c r="LB74" s="89"/>
      <c r="LC74" s="89"/>
    </row>
    <row r="75" spans="1:315" ht="12.75">
      <c r="A75" s="89"/>
      <c r="B75" s="202"/>
      <c r="C75" s="202"/>
      <c r="D75" s="202"/>
      <c r="E75" s="202"/>
      <c r="F75" s="202"/>
      <c r="G75" s="202"/>
      <c r="H75" s="89"/>
      <c r="I75" s="112"/>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202"/>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c r="CN75" s="89"/>
      <c r="CO75" s="89"/>
      <c r="CP75" s="89"/>
      <c r="CQ75" s="89"/>
      <c r="CR75" s="89"/>
      <c r="CS75" s="89"/>
      <c r="CT75" s="89"/>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89"/>
      <c r="GB75" s="200"/>
      <c r="GC75" s="200"/>
      <c r="GD75" s="89"/>
      <c r="GE75" s="89"/>
      <c r="GF75" s="89"/>
      <c r="GG75" s="89"/>
      <c r="GH75" s="89"/>
      <c r="GI75" s="89"/>
      <c r="GJ75" s="89"/>
      <c r="GK75" s="89"/>
      <c r="GL75" s="89"/>
      <c r="GM75" s="89"/>
      <c r="GN75" s="89"/>
      <c r="GO75" s="89"/>
      <c r="GP75" s="89"/>
      <c r="GQ75" s="200"/>
      <c r="GR75" s="200"/>
      <c r="GS75" s="89"/>
      <c r="GT75" s="89"/>
      <c r="GU75" s="89"/>
      <c r="GV75" s="89"/>
      <c r="GW75" s="89"/>
      <c r="GX75" s="89"/>
      <c r="GY75" s="89"/>
      <c r="GZ75" s="89"/>
      <c r="HA75" s="89"/>
      <c r="HB75" s="89"/>
      <c r="HC75" s="89"/>
      <c r="HD75" s="89"/>
      <c r="HI75" s="89"/>
      <c r="HJ75" s="89"/>
      <c r="HK75" s="89"/>
      <c r="HL75" s="89"/>
      <c r="HM75" s="89"/>
      <c r="HN75" s="89"/>
      <c r="HO75" s="89"/>
      <c r="HP75" s="89"/>
      <c r="HQ75" s="89"/>
      <c r="HR75" s="89"/>
      <c r="HS75" s="89"/>
      <c r="HT75" s="89"/>
      <c r="HX75" s="89"/>
      <c r="HY75" s="89"/>
      <c r="HZ75" s="89"/>
      <c r="IA75" s="89"/>
      <c r="IB75" s="89"/>
      <c r="IC75" s="89"/>
      <c r="ID75" s="89"/>
      <c r="IE75" s="89"/>
      <c r="IF75" s="89"/>
      <c r="IG75" s="89"/>
      <c r="IH75" s="89"/>
      <c r="II75" s="89"/>
      <c r="IM75" s="89"/>
      <c r="IN75" s="89"/>
      <c r="IO75" s="89"/>
      <c r="IP75" s="89"/>
      <c r="IQ75" s="89"/>
      <c r="IR75" s="89"/>
      <c r="IS75" s="89"/>
      <c r="IT75" s="89"/>
      <c r="IU75" s="89"/>
      <c r="IV75" s="89"/>
      <c r="IZ75" s="89"/>
      <c r="JA75" s="89"/>
      <c r="JB75" s="89"/>
      <c r="JC75" s="89"/>
      <c r="JD75" s="89"/>
      <c r="JE75" s="89"/>
      <c r="JF75" s="89"/>
      <c r="JG75" s="89"/>
      <c r="JH75" s="89"/>
      <c r="JI75" s="89"/>
      <c r="JM75" s="89"/>
      <c r="JN75" s="89"/>
      <c r="JO75" s="89"/>
      <c r="JP75" s="89"/>
      <c r="JQ75" s="89"/>
      <c r="JR75" s="89"/>
      <c r="JS75" s="89"/>
      <c r="JT75" s="89"/>
      <c r="JU75" s="89"/>
      <c r="JV75" s="89"/>
      <c r="JZ75" s="89"/>
      <c r="KA75" s="89"/>
      <c r="KB75" s="89"/>
      <c r="KC75" s="89"/>
      <c r="KD75" s="89"/>
      <c r="KE75" s="89"/>
      <c r="KF75" s="89"/>
      <c r="KG75" s="89"/>
      <c r="KH75" s="89"/>
      <c r="KI75" s="89"/>
      <c r="KZ75" s="89"/>
      <c r="LA75" s="89"/>
      <c r="LB75" s="89"/>
      <c r="LC75" s="89"/>
    </row>
    <row r="76" spans="1:315" ht="12.75">
      <c r="A76" s="89"/>
      <c r="B76" s="202"/>
      <c r="C76" s="202"/>
      <c r="D76" s="202"/>
      <c r="E76" s="202"/>
      <c r="F76" s="202"/>
      <c r="G76" s="202"/>
      <c r="H76" s="89"/>
      <c r="I76" s="112"/>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202"/>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c r="CN76" s="89"/>
      <c r="CO76" s="89"/>
      <c r="CP76" s="89"/>
      <c r="CQ76" s="89"/>
      <c r="CR76" s="89"/>
      <c r="CS76" s="89"/>
      <c r="CT76" s="89"/>
      <c r="CU76" s="89"/>
      <c r="CV76" s="89"/>
      <c r="CW76" s="89"/>
      <c r="CX76" s="89"/>
      <c r="CY76" s="89"/>
      <c r="CZ76" s="89"/>
      <c r="DA76" s="89"/>
      <c r="DB76" s="89"/>
      <c r="DC76" s="89"/>
      <c r="DD76" s="89"/>
      <c r="DE76" s="89"/>
      <c r="DF76" s="89"/>
      <c r="DG76" s="89"/>
      <c r="DH76" s="89"/>
      <c r="DI76" s="89"/>
      <c r="DJ76" s="89"/>
      <c r="DK76" s="89"/>
      <c r="DL76" s="89"/>
      <c r="DM76" s="89"/>
      <c r="DN76" s="89"/>
      <c r="DO76" s="89"/>
      <c r="DP76" s="89"/>
      <c r="DQ76" s="89"/>
      <c r="DR76" s="89"/>
      <c r="DS76" s="89"/>
      <c r="DT76" s="89"/>
      <c r="DU76" s="89"/>
      <c r="DV76" s="89"/>
      <c r="DW76" s="89"/>
      <c r="DX76" s="89"/>
      <c r="DY76" s="89"/>
      <c r="DZ76" s="89"/>
      <c r="EA76" s="89"/>
      <c r="EB76" s="89"/>
      <c r="EC76" s="89"/>
      <c r="ED76" s="89"/>
      <c r="EE76" s="89"/>
      <c r="EF76" s="89"/>
      <c r="EG76" s="89"/>
      <c r="EH76" s="89"/>
      <c r="EI76" s="89"/>
      <c r="EJ76" s="89"/>
      <c r="EK76" s="89"/>
      <c r="EL76" s="89"/>
      <c r="EM76" s="89"/>
      <c r="EN76" s="89"/>
      <c r="EO76" s="89"/>
      <c r="EP76" s="89"/>
      <c r="EQ76" s="89"/>
      <c r="ER76" s="89"/>
      <c r="ES76" s="89"/>
      <c r="ET76" s="89"/>
      <c r="EU76" s="89"/>
      <c r="EV76" s="89"/>
      <c r="EW76" s="89"/>
      <c r="EX76" s="89"/>
      <c r="EY76" s="89"/>
      <c r="EZ76" s="89"/>
      <c r="FA76" s="89"/>
      <c r="FB76" s="89"/>
      <c r="FC76" s="89"/>
      <c r="FD76" s="89"/>
      <c r="FE76" s="89"/>
      <c r="FF76" s="89"/>
      <c r="FG76" s="89"/>
      <c r="FH76" s="89"/>
      <c r="FI76" s="89"/>
      <c r="FJ76" s="89"/>
      <c r="FK76" s="89"/>
      <c r="FL76" s="89"/>
      <c r="FM76" s="89"/>
      <c r="FN76" s="89"/>
      <c r="FO76" s="89"/>
      <c r="FP76" s="89"/>
      <c r="FQ76" s="89"/>
      <c r="FR76" s="89"/>
      <c r="FS76" s="89"/>
      <c r="FT76" s="89"/>
      <c r="FU76" s="89"/>
      <c r="FV76" s="89"/>
      <c r="FW76" s="89"/>
      <c r="FX76" s="89"/>
      <c r="FY76" s="89"/>
      <c r="FZ76" s="89"/>
      <c r="GA76" s="89"/>
      <c r="GB76" s="200"/>
      <c r="GC76" s="200"/>
      <c r="GD76" s="89"/>
      <c r="GE76" s="89"/>
      <c r="GF76" s="89"/>
      <c r="GG76" s="89"/>
      <c r="GH76" s="89"/>
      <c r="GI76" s="89"/>
      <c r="GJ76" s="89"/>
      <c r="GK76" s="89"/>
      <c r="GL76" s="89"/>
      <c r="GM76" s="89"/>
      <c r="GN76" s="89"/>
      <c r="GO76" s="89"/>
      <c r="GP76" s="89"/>
      <c r="GQ76" s="200"/>
      <c r="GR76" s="200"/>
      <c r="GS76" s="89"/>
      <c r="GT76" s="89"/>
      <c r="GU76" s="89"/>
      <c r="GV76" s="89"/>
      <c r="GW76" s="89"/>
      <c r="GX76" s="89"/>
      <c r="GY76" s="89"/>
      <c r="GZ76" s="89"/>
      <c r="HA76" s="89"/>
      <c r="HB76" s="89"/>
      <c r="HC76" s="89"/>
      <c r="HD76" s="89"/>
      <c r="HI76" s="89"/>
      <c r="HJ76" s="89"/>
      <c r="HK76" s="89"/>
      <c r="HL76" s="89"/>
      <c r="HM76" s="89"/>
      <c r="HN76" s="89"/>
      <c r="HO76" s="89"/>
      <c r="HP76" s="89"/>
      <c r="HQ76" s="89"/>
      <c r="HR76" s="89"/>
      <c r="HS76" s="89"/>
      <c r="HT76" s="89"/>
      <c r="HX76" s="89"/>
      <c r="HY76" s="89"/>
      <c r="HZ76" s="89"/>
      <c r="IA76" s="89"/>
      <c r="IB76" s="89"/>
      <c r="IC76" s="89"/>
      <c r="ID76" s="89"/>
      <c r="IE76" s="89"/>
      <c r="IF76" s="89"/>
      <c r="IG76" s="89"/>
      <c r="IH76" s="89"/>
      <c r="II76" s="89"/>
      <c r="IM76" s="89"/>
      <c r="IN76" s="89"/>
      <c r="IO76" s="89"/>
      <c r="IP76" s="89"/>
      <c r="IQ76" s="89"/>
      <c r="IR76" s="89"/>
      <c r="IS76" s="89"/>
      <c r="IT76" s="89"/>
      <c r="IU76" s="89"/>
      <c r="IV76" s="89"/>
      <c r="IZ76" s="89"/>
      <c r="JA76" s="89"/>
      <c r="JB76" s="89"/>
      <c r="JC76" s="89"/>
      <c r="JD76" s="89"/>
      <c r="JE76" s="89"/>
      <c r="JF76" s="89"/>
      <c r="JG76" s="89"/>
      <c r="JH76" s="89"/>
      <c r="JI76" s="89"/>
      <c r="JM76" s="89"/>
      <c r="JN76" s="89"/>
      <c r="JO76" s="89"/>
      <c r="JP76" s="89"/>
      <c r="JQ76" s="89"/>
      <c r="JR76" s="89"/>
      <c r="JS76" s="89"/>
      <c r="JT76" s="89"/>
      <c r="JU76" s="89"/>
      <c r="JV76" s="89"/>
      <c r="JZ76" s="89"/>
      <c r="KA76" s="89"/>
      <c r="KB76" s="89"/>
      <c r="KC76" s="89"/>
      <c r="KD76" s="89"/>
      <c r="KE76" s="89"/>
      <c r="KF76" s="89"/>
      <c r="KG76" s="89"/>
      <c r="KH76" s="89"/>
      <c r="KI76" s="89"/>
      <c r="KZ76" s="89"/>
      <c r="LA76" s="89"/>
      <c r="LB76" s="89"/>
      <c r="LC76" s="89"/>
    </row>
    <row r="77" spans="1:315" ht="12.75">
      <c r="A77" s="89"/>
      <c r="B77" s="202"/>
      <c r="C77" s="202"/>
      <c r="D77" s="202"/>
      <c r="E77" s="202"/>
      <c r="F77" s="202"/>
      <c r="G77" s="202"/>
      <c r="H77" s="89"/>
      <c r="I77" s="112"/>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202"/>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c r="CN77" s="89"/>
      <c r="CO77" s="89"/>
      <c r="CP77" s="89"/>
      <c r="CQ77" s="89"/>
      <c r="CR77" s="89"/>
      <c r="CS77" s="89"/>
      <c r="CT77" s="89"/>
      <c r="CU77" s="89"/>
      <c r="CV77" s="89"/>
      <c r="CW77" s="89"/>
      <c r="CX77" s="89"/>
      <c r="CY77" s="89"/>
      <c r="CZ77" s="89"/>
      <c r="DA77" s="89"/>
      <c r="DB77" s="89"/>
      <c r="DC77" s="89"/>
      <c r="DD77" s="89"/>
      <c r="DE77" s="89"/>
      <c r="DF77" s="89"/>
      <c r="DG77" s="89"/>
      <c r="DH77" s="89"/>
      <c r="DI77" s="89"/>
      <c r="DJ77" s="89"/>
      <c r="DK77" s="89"/>
      <c r="DL77" s="89"/>
      <c r="DM77" s="89"/>
      <c r="DN77" s="89"/>
      <c r="DO77" s="89"/>
      <c r="DP77" s="89"/>
      <c r="DQ77" s="89"/>
      <c r="DR77" s="89"/>
      <c r="DS77" s="89"/>
      <c r="DT77" s="89"/>
      <c r="DU77" s="89"/>
      <c r="DV77" s="89"/>
      <c r="DW77" s="89"/>
      <c r="DX77" s="89"/>
      <c r="DY77" s="89"/>
      <c r="DZ77" s="89"/>
      <c r="EA77" s="89"/>
      <c r="EB77" s="89"/>
      <c r="EC77" s="89"/>
      <c r="ED77" s="89"/>
      <c r="EE77" s="89"/>
      <c r="EF77" s="89"/>
      <c r="EG77" s="89"/>
      <c r="EH77" s="89"/>
      <c r="EI77" s="89"/>
      <c r="EJ77" s="89"/>
      <c r="EK77" s="89"/>
      <c r="EL77" s="89"/>
      <c r="EM77" s="89"/>
      <c r="EN77" s="89"/>
      <c r="EO77" s="89"/>
      <c r="EP77" s="89"/>
      <c r="EQ77" s="89"/>
      <c r="ER77" s="89"/>
      <c r="ES77" s="89"/>
      <c r="ET77" s="89"/>
      <c r="EU77" s="89"/>
      <c r="EV77" s="89"/>
      <c r="EW77" s="89"/>
      <c r="EX77" s="89"/>
      <c r="EY77" s="89"/>
      <c r="EZ77" s="89"/>
      <c r="FA77" s="89"/>
      <c r="FB77" s="89"/>
      <c r="FC77" s="89"/>
      <c r="FD77" s="89"/>
      <c r="FE77" s="89"/>
      <c r="FF77" s="89"/>
      <c r="FG77" s="89"/>
      <c r="FH77" s="89"/>
      <c r="FI77" s="89"/>
      <c r="FJ77" s="89"/>
      <c r="FK77" s="89"/>
      <c r="FL77" s="89"/>
      <c r="FM77" s="89"/>
      <c r="FN77" s="89"/>
      <c r="FO77" s="89"/>
      <c r="FP77" s="89"/>
      <c r="FQ77" s="89"/>
      <c r="FR77" s="89"/>
      <c r="FS77" s="89"/>
      <c r="FT77" s="89"/>
      <c r="FU77" s="89"/>
      <c r="FV77" s="89"/>
      <c r="FW77" s="89"/>
      <c r="FX77" s="89"/>
      <c r="FY77" s="89"/>
      <c r="FZ77" s="89"/>
      <c r="GA77" s="89"/>
      <c r="GB77" s="200"/>
      <c r="GC77" s="200"/>
      <c r="GD77" s="89"/>
      <c r="GE77" s="89"/>
      <c r="GF77" s="89"/>
      <c r="GG77" s="89"/>
      <c r="GH77" s="89"/>
      <c r="GI77" s="89"/>
      <c r="GJ77" s="89"/>
      <c r="GK77" s="89"/>
      <c r="GL77" s="89"/>
      <c r="GM77" s="89"/>
      <c r="GN77" s="89"/>
      <c r="GO77" s="89"/>
      <c r="GP77" s="89"/>
      <c r="GQ77" s="200"/>
      <c r="GR77" s="200"/>
      <c r="GS77" s="89"/>
      <c r="GT77" s="89"/>
      <c r="GU77" s="89"/>
      <c r="GV77" s="89"/>
      <c r="GW77" s="89"/>
      <c r="GX77" s="89"/>
      <c r="GY77" s="89"/>
      <c r="GZ77" s="89"/>
      <c r="HA77" s="89"/>
      <c r="HB77" s="89"/>
      <c r="HC77" s="89"/>
      <c r="HD77" s="89"/>
      <c r="HI77" s="89"/>
      <c r="HJ77" s="89"/>
      <c r="HK77" s="89"/>
      <c r="HL77" s="89"/>
      <c r="HM77" s="89"/>
      <c r="HN77" s="89"/>
      <c r="HO77" s="89"/>
      <c r="HP77" s="89"/>
      <c r="HQ77" s="89"/>
      <c r="HR77" s="89"/>
      <c r="HS77" s="89"/>
      <c r="HT77" s="89"/>
      <c r="HX77" s="89"/>
      <c r="HY77" s="89"/>
      <c r="HZ77" s="89"/>
      <c r="IA77" s="89"/>
      <c r="IB77" s="89"/>
      <c r="IC77" s="89"/>
      <c r="ID77" s="89"/>
      <c r="IE77" s="89"/>
      <c r="IF77" s="89"/>
      <c r="IG77" s="89"/>
      <c r="IH77" s="89"/>
      <c r="II77" s="89"/>
      <c r="IM77" s="89"/>
      <c r="IN77" s="89"/>
      <c r="IO77" s="89"/>
      <c r="IP77" s="89"/>
      <c r="IQ77" s="89"/>
      <c r="IR77" s="89"/>
      <c r="IS77" s="89"/>
      <c r="IT77" s="89"/>
      <c r="IU77" s="89"/>
      <c r="IV77" s="89"/>
      <c r="IZ77" s="89"/>
      <c r="JA77" s="89"/>
      <c r="JB77" s="89"/>
      <c r="JC77" s="89"/>
      <c r="JD77" s="89"/>
      <c r="JE77" s="89"/>
      <c r="JF77" s="89"/>
      <c r="JG77" s="89"/>
      <c r="JH77" s="89"/>
      <c r="JI77" s="89"/>
      <c r="JM77" s="89"/>
      <c r="JN77" s="89"/>
      <c r="JO77" s="89"/>
      <c r="JP77" s="89"/>
      <c r="JQ77" s="89"/>
      <c r="JR77" s="89"/>
      <c r="JS77" s="89"/>
      <c r="JT77" s="89"/>
      <c r="JU77" s="89"/>
      <c r="JV77" s="89"/>
      <c r="JZ77" s="89"/>
      <c r="KA77" s="89"/>
      <c r="KB77" s="89"/>
      <c r="KC77" s="89"/>
      <c r="KD77" s="89"/>
      <c r="KE77" s="89"/>
      <c r="KF77" s="89"/>
      <c r="KG77" s="89"/>
      <c r="KH77" s="89"/>
      <c r="KI77" s="89"/>
      <c r="KZ77" s="89"/>
      <c r="LA77" s="89"/>
      <c r="LB77" s="89"/>
      <c r="LC77" s="89"/>
    </row>
    <row r="78" spans="1:315" ht="12.75">
      <c r="A78" s="89"/>
      <c r="B78" s="202"/>
      <c r="C78" s="202"/>
      <c r="D78" s="202"/>
      <c r="E78" s="202"/>
      <c r="F78" s="202"/>
      <c r="G78" s="202"/>
      <c r="H78" s="89"/>
      <c r="I78" s="112"/>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202"/>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89"/>
      <c r="CN78" s="89"/>
      <c r="CO78" s="89"/>
      <c r="CP78" s="89"/>
      <c r="CQ78" s="89"/>
      <c r="CR78" s="89"/>
      <c r="CS78" s="89"/>
      <c r="CT78" s="89"/>
      <c r="CU78" s="89"/>
      <c r="CV78" s="89"/>
      <c r="CW78" s="89"/>
      <c r="CX78" s="89"/>
      <c r="CY78" s="89"/>
      <c r="CZ78" s="89"/>
      <c r="DA78" s="89"/>
      <c r="DB78" s="89"/>
      <c r="DC78" s="89"/>
      <c r="DD78" s="89"/>
      <c r="DE78" s="89"/>
      <c r="DF78" s="89"/>
      <c r="DG78" s="89"/>
      <c r="DH78" s="89"/>
      <c r="DI78" s="89"/>
      <c r="DJ78" s="89"/>
      <c r="DK78" s="89"/>
      <c r="DL78" s="89"/>
      <c r="DM78" s="89"/>
      <c r="DN78" s="89"/>
      <c r="DO78" s="89"/>
      <c r="DP78" s="89"/>
      <c r="DQ78" s="89"/>
      <c r="DR78" s="89"/>
      <c r="DS78" s="89"/>
      <c r="DT78" s="89"/>
      <c r="DU78" s="89"/>
      <c r="DV78" s="89"/>
      <c r="DW78" s="89"/>
      <c r="DX78" s="89"/>
      <c r="DY78" s="89"/>
      <c r="DZ78" s="89"/>
      <c r="EA78" s="89"/>
      <c r="EB78" s="89"/>
      <c r="EC78" s="89"/>
      <c r="ED78" s="89"/>
      <c r="EE78" s="89"/>
      <c r="EF78" s="89"/>
      <c r="EG78" s="89"/>
      <c r="EH78" s="89"/>
      <c r="EI78" s="89"/>
      <c r="EJ78" s="89"/>
      <c r="EK78" s="89"/>
      <c r="EL78" s="89"/>
      <c r="EM78" s="89"/>
      <c r="EN78" s="89"/>
      <c r="EO78" s="89"/>
      <c r="EP78" s="89"/>
      <c r="EQ78" s="89"/>
      <c r="ER78" s="89"/>
      <c r="ES78" s="89"/>
      <c r="ET78" s="89"/>
      <c r="EU78" s="89"/>
      <c r="EV78" s="89"/>
      <c r="EW78" s="89"/>
      <c r="EX78" s="89"/>
      <c r="EY78" s="89"/>
      <c r="EZ78" s="89"/>
      <c r="FA78" s="89"/>
      <c r="FB78" s="89"/>
      <c r="FC78" s="89"/>
      <c r="FD78" s="89"/>
      <c r="FE78" s="89"/>
      <c r="FF78" s="89"/>
      <c r="FG78" s="89"/>
      <c r="FH78" s="89"/>
      <c r="FI78" s="89"/>
      <c r="FJ78" s="89"/>
      <c r="FK78" s="89"/>
      <c r="FL78" s="89"/>
      <c r="FM78" s="89"/>
      <c r="FN78" s="89"/>
      <c r="FO78" s="89"/>
      <c r="FP78" s="89"/>
      <c r="FQ78" s="89"/>
      <c r="FR78" s="89"/>
      <c r="FS78" s="89"/>
      <c r="FT78" s="89"/>
      <c r="FU78" s="89"/>
      <c r="FV78" s="89"/>
      <c r="FW78" s="89"/>
      <c r="FX78" s="89"/>
      <c r="FY78" s="89"/>
      <c r="FZ78" s="89"/>
      <c r="GA78" s="89"/>
      <c r="GB78" s="200"/>
      <c r="GC78" s="200"/>
      <c r="GD78" s="89"/>
      <c r="GE78" s="89"/>
      <c r="GF78" s="89"/>
      <c r="GG78" s="89"/>
      <c r="GH78" s="89"/>
      <c r="GI78" s="89"/>
      <c r="GJ78" s="89"/>
      <c r="GK78" s="89"/>
      <c r="GL78" s="89"/>
      <c r="GM78" s="89"/>
      <c r="GN78" s="89"/>
      <c r="GO78" s="89"/>
      <c r="GP78" s="89"/>
      <c r="GQ78" s="200"/>
      <c r="GR78" s="200"/>
      <c r="GS78" s="89"/>
      <c r="GT78" s="89"/>
      <c r="GU78" s="89"/>
      <c r="GV78" s="89"/>
      <c r="GW78" s="89"/>
      <c r="GX78" s="89"/>
      <c r="GY78" s="89"/>
      <c r="GZ78" s="89"/>
      <c r="HA78" s="89"/>
      <c r="HB78" s="89"/>
      <c r="HC78" s="89"/>
      <c r="HD78" s="89"/>
      <c r="HI78" s="89"/>
      <c r="HJ78" s="89"/>
      <c r="HK78" s="89"/>
      <c r="HL78" s="89"/>
      <c r="HM78" s="89"/>
      <c r="HN78" s="89"/>
      <c r="HO78" s="89"/>
      <c r="HP78" s="89"/>
      <c r="HQ78" s="89"/>
      <c r="HR78" s="89"/>
      <c r="HS78" s="89"/>
      <c r="HT78" s="89"/>
      <c r="HX78" s="89"/>
      <c r="HY78" s="89"/>
      <c r="HZ78" s="89"/>
      <c r="IA78" s="89"/>
      <c r="IB78" s="89"/>
      <c r="IC78" s="89"/>
      <c r="ID78" s="89"/>
      <c r="IE78" s="89"/>
      <c r="IF78" s="89"/>
      <c r="IG78" s="89"/>
      <c r="IH78" s="89"/>
      <c r="II78" s="89"/>
      <c r="IM78" s="89"/>
      <c r="IN78" s="89"/>
      <c r="IO78" s="89"/>
      <c r="IP78" s="89"/>
      <c r="IQ78" s="89"/>
      <c r="IR78" s="89"/>
      <c r="IS78" s="89"/>
      <c r="IT78" s="89"/>
      <c r="IU78" s="89"/>
      <c r="IV78" s="89"/>
      <c r="IZ78" s="89"/>
      <c r="JA78" s="89"/>
      <c r="JB78" s="89"/>
      <c r="JC78" s="89"/>
      <c r="JD78" s="89"/>
      <c r="JE78" s="89"/>
      <c r="JF78" s="89"/>
      <c r="JG78" s="89"/>
      <c r="JH78" s="89"/>
      <c r="JI78" s="89"/>
      <c r="JM78" s="89"/>
      <c r="JN78" s="89"/>
      <c r="JO78" s="89"/>
      <c r="JP78" s="89"/>
      <c r="JQ78" s="89"/>
      <c r="JR78" s="89"/>
      <c r="JS78" s="89"/>
      <c r="JT78" s="89"/>
      <c r="JU78" s="89"/>
      <c r="JV78" s="89"/>
      <c r="JZ78" s="89"/>
      <c r="KA78" s="89"/>
      <c r="KB78" s="89"/>
      <c r="KC78" s="89"/>
      <c r="KD78" s="89"/>
      <c r="KE78" s="89"/>
      <c r="KF78" s="89"/>
      <c r="KG78" s="89"/>
      <c r="KH78" s="89"/>
      <c r="KI78" s="89"/>
      <c r="KZ78" s="89"/>
      <c r="LA78" s="89"/>
      <c r="LB78" s="89"/>
      <c r="LC78" s="89"/>
    </row>
    <row r="79" spans="1:315" ht="12.75">
      <c r="A79" s="89"/>
      <c r="B79" s="202"/>
      <c r="C79" s="202"/>
      <c r="D79" s="202"/>
      <c r="E79" s="202"/>
      <c r="F79" s="202"/>
      <c r="G79" s="202"/>
      <c r="H79" s="89"/>
      <c r="I79" s="112"/>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202"/>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c r="CN79" s="89"/>
      <c r="CO79" s="89"/>
      <c r="CP79" s="89"/>
      <c r="CQ79" s="89"/>
      <c r="CR79" s="89"/>
      <c r="CS79" s="89"/>
      <c r="CT79" s="89"/>
      <c r="CU79" s="89"/>
      <c r="CV79" s="89"/>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89"/>
      <c r="FX79" s="89"/>
      <c r="FY79" s="89"/>
      <c r="FZ79" s="89"/>
      <c r="GA79" s="89"/>
      <c r="GB79" s="200"/>
      <c r="GC79" s="200"/>
      <c r="GD79" s="89"/>
      <c r="GE79" s="89"/>
      <c r="GF79" s="89"/>
      <c r="GG79" s="89"/>
      <c r="GH79" s="89"/>
      <c r="GI79" s="89"/>
      <c r="GJ79" s="89"/>
      <c r="GK79" s="89"/>
      <c r="GL79" s="89"/>
      <c r="GM79" s="89"/>
      <c r="GN79" s="89"/>
      <c r="GO79" s="89"/>
      <c r="GP79" s="89"/>
      <c r="GQ79" s="200"/>
      <c r="GR79" s="200"/>
      <c r="GS79" s="89"/>
      <c r="GT79" s="89"/>
      <c r="GU79" s="89"/>
      <c r="GV79" s="89"/>
      <c r="GW79" s="89"/>
      <c r="GX79" s="89"/>
      <c r="GY79" s="89"/>
      <c r="GZ79" s="89"/>
      <c r="HA79" s="89"/>
      <c r="HB79" s="89"/>
      <c r="HC79" s="89"/>
      <c r="HD79" s="89"/>
      <c r="HI79" s="89"/>
      <c r="HJ79" s="89"/>
      <c r="HK79" s="89"/>
      <c r="HL79" s="89"/>
      <c r="HM79" s="89"/>
      <c r="HN79" s="89"/>
      <c r="HO79" s="89"/>
      <c r="HP79" s="89"/>
      <c r="HQ79" s="89"/>
      <c r="HR79" s="89"/>
      <c r="HS79" s="89"/>
      <c r="HT79" s="89"/>
      <c r="HX79" s="89"/>
      <c r="HY79" s="89"/>
      <c r="HZ79" s="89"/>
      <c r="IA79" s="89"/>
      <c r="IB79" s="89"/>
      <c r="IC79" s="89"/>
      <c r="ID79" s="89"/>
      <c r="IE79" s="89"/>
      <c r="IF79" s="89"/>
      <c r="IG79" s="89"/>
      <c r="IH79" s="89"/>
      <c r="II79" s="89"/>
      <c r="IM79" s="89"/>
      <c r="IN79" s="89"/>
      <c r="IO79" s="89"/>
      <c r="IP79" s="89"/>
      <c r="IQ79" s="89"/>
      <c r="IR79" s="89"/>
      <c r="IS79" s="89"/>
      <c r="IT79" s="89"/>
      <c r="IU79" s="89"/>
      <c r="IV79" s="89"/>
      <c r="IZ79" s="89"/>
      <c r="JA79" s="89"/>
      <c r="JB79" s="89"/>
      <c r="JC79" s="89"/>
      <c r="JD79" s="89"/>
      <c r="JE79" s="89"/>
      <c r="JF79" s="89"/>
      <c r="JG79" s="89"/>
      <c r="JH79" s="89"/>
      <c r="JI79" s="89"/>
      <c r="JM79" s="89"/>
      <c r="JN79" s="89"/>
      <c r="JO79" s="89"/>
      <c r="JP79" s="89"/>
      <c r="JQ79" s="89"/>
      <c r="JR79" s="89"/>
      <c r="JS79" s="89"/>
      <c r="JT79" s="89"/>
      <c r="JU79" s="89"/>
      <c r="JV79" s="89"/>
      <c r="JZ79" s="89"/>
      <c r="KA79" s="89"/>
      <c r="KB79" s="89"/>
      <c r="KC79" s="89"/>
      <c r="KD79" s="89"/>
      <c r="KE79" s="89"/>
      <c r="KF79" s="89"/>
      <c r="KG79" s="89"/>
      <c r="KH79" s="89"/>
      <c r="KI79" s="89"/>
      <c r="KZ79" s="89"/>
      <c r="LA79" s="89"/>
      <c r="LB79" s="89"/>
      <c r="LC79" s="89"/>
    </row>
    <row r="80" spans="1:315" ht="12.75">
      <c r="A80" s="89"/>
      <c r="B80" s="202"/>
      <c r="C80" s="202"/>
      <c r="D80" s="202"/>
      <c r="E80" s="202"/>
      <c r="F80" s="202"/>
      <c r="G80" s="202"/>
      <c r="H80" s="89"/>
      <c r="I80" s="112"/>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202"/>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c r="CD80" s="89"/>
      <c r="CE80" s="89"/>
      <c r="CF80" s="89"/>
      <c r="CG80" s="89"/>
      <c r="CH80" s="89"/>
      <c r="CI80" s="89"/>
      <c r="CJ80" s="89"/>
      <c r="CK80" s="89"/>
      <c r="CL80" s="89"/>
      <c r="CM80" s="89"/>
      <c r="CN80" s="89"/>
      <c r="CO80" s="89"/>
      <c r="CP80" s="89"/>
      <c r="CQ80" s="89"/>
      <c r="CR80" s="89"/>
      <c r="CS80" s="89"/>
      <c r="CT80" s="89"/>
      <c r="CU80" s="89"/>
      <c r="CV80" s="89"/>
      <c r="CW80" s="89"/>
      <c r="CX80" s="89"/>
      <c r="CY80" s="89"/>
      <c r="CZ80" s="89"/>
      <c r="DA80" s="89"/>
      <c r="DB80" s="89"/>
      <c r="DC80" s="89"/>
      <c r="DD80" s="89"/>
      <c r="DE80" s="89"/>
      <c r="DF80" s="89"/>
      <c r="DG80" s="89"/>
      <c r="DH80" s="89"/>
      <c r="DI80" s="89"/>
      <c r="DJ80" s="89"/>
      <c r="DK80" s="89"/>
      <c r="DL80" s="89"/>
      <c r="DM80" s="89"/>
      <c r="DN80" s="89"/>
      <c r="DO80" s="89"/>
      <c r="DP80" s="89"/>
      <c r="DQ80" s="89"/>
      <c r="DR80" s="89"/>
      <c r="DS80" s="89"/>
      <c r="DT80" s="89"/>
      <c r="DU80" s="89"/>
      <c r="DV80" s="89"/>
      <c r="DW80" s="89"/>
      <c r="DX80" s="89"/>
      <c r="DY80" s="89"/>
      <c r="DZ80" s="89"/>
      <c r="EA80" s="89"/>
      <c r="EB80" s="89"/>
      <c r="EC80" s="89"/>
      <c r="ED80" s="89"/>
      <c r="EE80" s="89"/>
      <c r="EF80" s="89"/>
      <c r="EG80" s="89"/>
      <c r="EH80" s="89"/>
      <c r="EI80" s="89"/>
      <c r="EJ80" s="89"/>
      <c r="EK80" s="89"/>
      <c r="EL80" s="89"/>
      <c r="EM80" s="89"/>
      <c r="EN80" s="89"/>
      <c r="EO80" s="89"/>
      <c r="EP80" s="89"/>
      <c r="EQ80" s="89"/>
      <c r="ER80" s="89"/>
      <c r="ES80" s="89"/>
      <c r="ET80" s="89"/>
      <c r="EU80" s="89"/>
      <c r="EV80" s="89"/>
      <c r="EW80" s="89"/>
      <c r="EX80" s="89"/>
      <c r="EY80" s="89"/>
      <c r="EZ80" s="89"/>
      <c r="FA80" s="89"/>
      <c r="FB80" s="89"/>
      <c r="FC80" s="89"/>
      <c r="FD80" s="89"/>
      <c r="FE80" s="89"/>
      <c r="FF80" s="89"/>
      <c r="FG80" s="89"/>
      <c r="FH80" s="89"/>
      <c r="FI80" s="89"/>
      <c r="FJ80" s="89"/>
      <c r="FK80" s="89"/>
      <c r="FL80" s="89"/>
      <c r="FM80" s="89"/>
      <c r="FN80" s="89"/>
      <c r="FO80" s="89"/>
      <c r="FP80" s="89"/>
      <c r="FQ80" s="89"/>
      <c r="FR80" s="89"/>
      <c r="FS80" s="89"/>
      <c r="FT80" s="89"/>
      <c r="FU80" s="89"/>
      <c r="FV80" s="89"/>
      <c r="FW80" s="89"/>
      <c r="FX80" s="89"/>
      <c r="FY80" s="89"/>
      <c r="FZ80" s="89"/>
      <c r="GA80" s="89"/>
      <c r="GB80" s="200"/>
      <c r="GC80" s="200"/>
      <c r="GD80" s="89"/>
      <c r="GE80" s="89"/>
      <c r="GF80" s="89"/>
      <c r="GG80" s="89"/>
      <c r="GH80" s="89"/>
      <c r="GI80" s="89"/>
      <c r="GJ80" s="89"/>
      <c r="GK80" s="89"/>
      <c r="GL80" s="89"/>
      <c r="GM80" s="89"/>
      <c r="GN80" s="89"/>
      <c r="GO80" s="89"/>
      <c r="GP80" s="89"/>
      <c r="GQ80" s="200"/>
      <c r="GR80" s="200"/>
      <c r="GS80" s="89"/>
      <c r="GT80" s="89"/>
      <c r="GU80" s="89"/>
      <c r="GV80" s="89"/>
      <c r="GW80" s="89"/>
      <c r="GX80" s="89"/>
      <c r="GY80" s="89"/>
      <c r="GZ80" s="89"/>
      <c r="HA80" s="89"/>
      <c r="HB80" s="89"/>
      <c r="HC80" s="89"/>
      <c r="HD80" s="89"/>
      <c r="HI80" s="89"/>
      <c r="HJ80" s="89"/>
      <c r="HK80" s="89"/>
      <c r="HL80" s="89"/>
      <c r="HM80" s="89"/>
      <c r="HN80" s="89"/>
      <c r="HO80" s="89"/>
      <c r="HP80" s="89"/>
      <c r="HQ80" s="89"/>
      <c r="HR80" s="89"/>
      <c r="HS80" s="89"/>
      <c r="HT80" s="89"/>
      <c r="HX80" s="89"/>
      <c r="HY80" s="89"/>
      <c r="HZ80" s="89"/>
      <c r="IA80" s="89"/>
      <c r="IB80" s="89"/>
      <c r="IC80" s="89"/>
      <c r="ID80" s="89"/>
      <c r="IE80" s="89"/>
      <c r="IF80" s="89"/>
      <c r="IG80" s="89"/>
      <c r="IH80" s="89"/>
      <c r="II80" s="89"/>
      <c r="IM80" s="89"/>
      <c r="IN80" s="89"/>
      <c r="IO80" s="89"/>
      <c r="IP80" s="89"/>
      <c r="IQ80" s="89"/>
      <c r="IR80" s="89"/>
      <c r="IS80" s="89"/>
      <c r="IT80" s="89"/>
      <c r="IU80" s="89"/>
      <c r="IV80" s="89"/>
      <c r="IZ80" s="89"/>
      <c r="JA80" s="89"/>
      <c r="JB80" s="89"/>
      <c r="JC80" s="89"/>
      <c r="JD80" s="89"/>
      <c r="JE80" s="89"/>
      <c r="JF80" s="89"/>
      <c r="JG80" s="89"/>
      <c r="JH80" s="89"/>
      <c r="JI80" s="89"/>
      <c r="JM80" s="89"/>
      <c r="JN80" s="89"/>
      <c r="JO80" s="89"/>
      <c r="JP80" s="89"/>
      <c r="JQ80" s="89"/>
      <c r="JR80" s="89"/>
      <c r="JS80" s="89"/>
      <c r="JT80" s="89"/>
      <c r="JU80" s="89"/>
      <c r="JV80" s="89"/>
      <c r="JZ80" s="89"/>
      <c r="KA80" s="89"/>
      <c r="KB80" s="89"/>
      <c r="KC80" s="89"/>
      <c r="KD80" s="89"/>
      <c r="KE80" s="89"/>
      <c r="KF80" s="89"/>
      <c r="KG80" s="89"/>
      <c r="KH80" s="89"/>
      <c r="KI80" s="89"/>
      <c r="KZ80" s="89"/>
      <c r="LA80" s="89"/>
      <c r="LB80" s="89"/>
      <c r="LC80" s="89"/>
    </row>
    <row r="81" spans="1:315" ht="12.75">
      <c r="A81" s="89"/>
      <c r="B81" s="202"/>
      <c r="C81" s="202"/>
      <c r="D81" s="202"/>
      <c r="E81" s="202"/>
      <c r="F81" s="202"/>
      <c r="G81" s="202"/>
      <c r="H81" s="89"/>
      <c r="I81" s="112"/>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202"/>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c r="CN81" s="89"/>
      <c r="CO81" s="89"/>
      <c r="CP81" s="89"/>
      <c r="CQ81" s="89"/>
      <c r="CR81" s="89"/>
      <c r="CS81" s="89"/>
      <c r="CT81" s="89"/>
      <c r="CU81" s="89"/>
      <c r="CV81" s="89"/>
      <c r="CW81" s="89"/>
      <c r="CX81" s="89"/>
      <c r="CY81" s="89"/>
      <c r="CZ81" s="89"/>
      <c r="DA81" s="89"/>
      <c r="DB81" s="89"/>
      <c r="DC81" s="89"/>
      <c r="DD81" s="89"/>
      <c r="DE81" s="89"/>
      <c r="DF81" s="89"/>
      <c r="DG81" s="89"/>
      <c r="DH81" s="89"/>
      <c r="DI81" s="89"/>
      <c r="DJ81" s="89"/>
      <c r="DK81" s="89"/>
      <c r="DL81" s="89"/>
      <c r="DM81" s="89"/>
      <c r="DN81" s="89"/>
      <c r="DO81" s="89"/>
      <c r="DP81" s="89"/>
      <c r="DQ81" s="89"/>
      <c r="DR81" s="89"/>
      <c r="DS81" s="89"/>
      <c r="DT81" s="89"/>
      <c r="DU81" s="89"/>
      <c r="DV81" s="89"/>
      <c r="DW81" s="89"/>
      <c r="DX81" s="89"/>
      <c r="DY81" s="89"/>
      <c r="DZ81" s="89"/>
      <c r="EA81" s="89"/>
      <c r="EB81" s="89"/>
      <c r="EC81" s="89"/>
      <c r="ED81" s="89"/>
      <c r="EE81" s="89"/>
      <c r="EF81" s="89"/>
      <c r="EG81" s="89"/>
      <c r="EH81" s="89"/>
      <c r="EI81" s="89"/>
      <c r="EJ81" s="89"/>
      <c r="EK81" s="89"/>
      <c r="EL81" s="89"/>
      <c r="EM81" s="89"/>
      <c r="EN81" s="89"/>
      <c r="EO81" s="89"/>
      <c r="EP81" s="89"/>
      <c r="EQ81" s="89"/>
      <c r="ER81" s="89"/>
      <c r="ES81" s="89"/>
      <c r="ET81" s="89"/>
      <c r="EU81" s="89"/>
      <c r="EV81" s="89"/>
      <c r="EW81" s="89"/>
      <c r="EX81" s="89"/>
      <c r="EY81" s="89"/>
      <c r="EZ81" s="89"/>
      <c r="FA81" s="89"/>
      <c r="FB81" s="89"/>
      <c r="FC81" s="89"/>
      <c r="FD81" s="89"/>
      <c r="FE81" s="89"/>
      <c r="FF81" s="89"/>
      <c r="FG81" s="89"/>
      <c r="FH81" s="89"/>
      <c r="FI81" s="89"/>
      <c r="FJ81" s="89"/>
      <c r="FK81" s="89"/>
      <c r="FL81" s="89"/>
      <c r="FM81" s="89"/>
      <c r="FN81" s="89"/>
      <c r="FO81" s="89"/>
      <c r="FP81" s="89"/>
      <c r="FQ81" s="89"/>
      <c r="FR81" s="89"/>
      <c r="FS81" s="89"/>
      <c r="FT81" s="89"/>
      <c r="FU81" s="89"/>
      <c r="FV81" s="89"/>
      <c r="FW81" s="89"/>
      <c r="FX81" s="89"/>
      <c r="FY81" s="89"/>
      <c r="FZ81" s="89"/>
      <c r="GA81" s="89"/>
      <c r="GB81" s="200"/>
      <c r="GC81" s="200"/>
      <c r="GD81" s="89"/>
      <c r="GE81" s="89"/>
      <c r="GF81" s="89"/>
      <c r="GG81" s="89"/>
      <c r="GH81" s="89"/>
      <c r="GI81" s="89"/>
      <c r="GJ81" s="89"/>
      <c r="GK81" s="89"/>
      <c r="GL81" s="89"/>
      <c r="GM81" s="89"/>
      <c r="GN81" s="89"/>
      <c r="GO81" s="89"/>
      <c r="GP81" s="89"/>
      <c r="GQ81" s="200"/>
      <c r="GR81" s="200"/>
      <c r="GS81" s="89"/>
      <c r="GT81" s="89"/>
      <c r="GU81" s="89"/>
      <c r="GV81" s="89"/>
      <c r="GW81" s="89"/>
      <c r="GX81" s="89"/>
      <c r="GY81" s="89"/>
      <c r="GZ81" s="89"/>
      <c r="HA81" s="89"/>
      <c r="HB81" s="89"/>
      <c r="HC81" s="89"/>
      <c r="HD81" s="89"/>
      <c r="HI81" s="89"/>
      <c r="HJ81" s="89"/>
      <c r="HK81" s="89"/>
      <c r="HL81" s="89"/>
      <c r="HM81" s="89"/>
      <c r="HN81" s="89"/>
      <c r="HO81" s="89"/>
      <c r="HP81" s="89"/>
      <c r="HQ81" s="89"/>
      <c r="HR81" s="89"/>
      <c r="HS81" s="89"/>
      <c r="HT81" s="89"/>
      <c r="HX81" s="89"/>
      <c r="HY81" s="89"/>
      <c r="HZ81" s="89"/>
      <c r="IA81" s="89"/>
      <c r="IB81" s="89"/>
      <c r="IC81" s="89"/>
      <c r="ID81" s="89"/>
      <c r="IE81" s="89"/>
      <c r="IF81" s="89"/>
      <c r="IG81" s="89"/>
      <c r="IH81" s="89"/>
      <c r="II81" s="89"/>
      <c r="IM81" s="89"/>
      <c r="IN81" s="89"/>
      <c r="IO81" s="89"/>
      <c r="IP81" s="89"/>
      <c r="IQ81" s="89"/>
      <c r="IR81" s="89"/>
      <c r="IS81" s="89"/>
      <c r="IT81" s="89"/>
      <c r="IU81" s="89"/>
      <c r="IV81" s="89"/>
      <c r="IZ81" s="89"/>
      <c r="JA81" s="89"/>
      <c r="JB81" s="89"/>
      <c r="JC81" s="89"/>
      <c r="JD81" s="89"/>
      <c r="JE81" s="89"/>
      <c r="JF81" s="89"/>
      <c r="JG81" s="89"/>
      <c r="JH81" s="89"/>
      <c r="JI81" s="89"/>
      <c r="JM81" s="89"/>
      <c r="JN81" s="89"/>
      <c r="JO81" s="89"/>
      <c r="JP81" s="89"/>
      <c r="JQ81" s="89"/>
      <c r="JR81" s="89"/>
      <c r="JS81" s="89"/>
      <c r="JT81" s="89"/>
      <c r="JU81" s="89"/>
      <c r="JV81" s="89"/>
      <c r="JZ81" s="89"/>
      <c r="KA81" s="89"/>
      <c r="KB81" s="89"/>
      <c r="KC81" s="89"/>
      <c r="KD81" s="89"/>
      <c r="KE81" s="89"/>
      <c r="KF81" s="89"/>
      <c r="KG81" s="89"/>
      <c r="KH81" s="89"/>
      <c r="KI81" s="89"/>
      <c r="KZ81" s="89"/>
      <c r="LA81" s="89"/>
      <c r="LB81" s="89"/>
      <c r="LC81" s="89"/>
    </row>
    <row r="82" spans="1:315" ht="12.75">
      <c r="A82" s="89"/>
      <c r="B82" s="202"/>
      <c r="C82" s="202"/>
      <c r="D82" s="202"/>
      <c r="E82" s="202"/>
      <c r="F82" s="202"/>
      <c r="G82" s="202"/>
      <c r="H82" s="89"/>
      <c r="I82" s="112"/>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202"/>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c r="CN82" s="89"/>
      <c r="CO82" s="89"/>
      <c r="CP82" s="89"/>
      <c r="CQ82" s="89"/>
      <c r="CR82" s="89"/>
      <c r="CS82" s="89"/>
      <c r="CT82" s="89"/>
      <c r="CU82" s="89"/>
      <c r="CV82" s="89"/>
      <c r="CW82" s="89"/>
      <c r="CX82" s="89"/>
      <c r="CY82" s="89"/>
      <c r="CZ82" s="89"/>
      <c r="DA82" s="89"/>
      <c r="DB82" s="89"/>
      <c r="DC82" s="89"/>
      <c r="DD82" s="89"/>
      <c r="DE82" s="89"/>
      <c r="DF82" s="89"/>
      <c r="DG82" s="89"/>
      <c r="DH82" s="89"/>
      <c r="DI82" s="89"/>
      <c r="DJ82" s="89"/>
      <c r="DK82" s="89"/>
      <c r="DL82" s="89"/>
      <c r="DM82" s="89"/>
      <c r="DN82" s="89"/>
      <c r="DO82" s="89"/>
      <c r="DP82" s="89"/>
      <c r="DQ82" s="89"/>
      <c r="DR82" s="89"/>
      <c r="DS82" s="89"/>
      <c r="DT82" s="89"/>
      <c r="DU82" s="89"/>
      <c r="DV82" s="89"/>
      <c r="DW82" s="89"/>
      <c r="DX82" s="89"/>
      <c r="DY82" s="89"/>
      <c r="DZ82" s="89"/>
      <c r="EA82" s="89"/>
      <c r="EB82" s="89"/>
      <c r="EC82" s="89"/>
      <c r="ED82" s="89"/>
      <c r="EE82" s="89"/>
      <c r="EF82" s="89"/>
      <c r="EG82" s="89"/>
      <c r="EH82" s="89"/>
      <c r="EI82" s="89"/>
      <c r="EJ82" s="89"/>
      <c r="EK82" s="89"/>
      <c r="EL82" s="89"/>
      <c r="EM82" s="89"/>
      <c r="EN82" s="89"/>
      <c r="EO82" s="89"/>
      <c r="EP82" s="89"/>
      <c r="EQ82" s="89"/>
      <c r="ER82" s="89"/>
      <c r="ES82" s="89"/>
      <c r="ET82" s="89"/>
      <c r="EU82" s="89"/>
      <c r="EV82" s="89"/>
      <c r="EW82" s="89"/>
      <c r="EX82" s="89"/>
      <c r="EY82" s="89"/>
      <c r="EZ82" s="89"/>
      <c r="FA82" s="89"/>
      <c r="FB82" s="89"/>
      <c r="FC82" s="89"/>
      <c r="FD82" s="89"/>
      <c r="FE82" s="89"/>
      <c r="FF82" s="89"/>
      <c r="FG82" s="89"/>
      <c r="FH82" s="89"/>
      <c r="FI82" s="89"/>
      <c r="FJ82" s="89"/>
      <c r="FK82" s="89"/>
      <c r="FL82" s="89"/>
      <c r="FM82" s="89"/>
      <c r="FN82" s="89"/>
      <c r="FO82" s="89"/>
      <c r="FP82" s="89"/>
      <c r="FQ82" s="89"/>
      <c r="FR82" s="89"/>
      <c r="FS82" s="89"/>
      <c r="FT82" s="89"/>
      <c r="FU82" s="89"/>
      <c r="FV82" s="89"/>
      <c r="FW82" s="89"/>
      <c r="FX82" s="89"/>
      <c r="FY82" s="89"/>
      <c r="FZ82" s="89"/>
      <c r="GA82" s="89"/>
      <c r="GB82" s="200"/>
      <c r="GC82" s="200"/>
      <c r="GD82" s="89"/>
      <c r="GE82" s="89"/>
      <c r="GF82" s="89"/>
      <c r="GG82" s="89"/>
      <c r="GH82" s="89"/>
      <c r="GI82" s="89"/>
      <c r="GJ82" s="89"/>
      <c r="GK82" s="89"/>
      <c r="GL82" s="89"/>
      <c r="GM82" s="89"/>
      <c r="GN82" s="89"/>
      <c r="GO82" s="89"/>
      <c r="GP82" s="89"/>
      <c r="GQ82" s="200"/>
      <c r="GR82" s="200"/>
      <c r="GS82" s="89"/>
      <c r="GT82" s="89"/>
      <c r="GU82" s="89"/>
      <c r="GV82" s="89"/>
      <c r="GW82" s="89"/>
      <c r="GX82" s="89"/>
      <c r="GY82" s="89"/>
      <c r="GZ82" s="89"/>
      <c r="HA82" s="89"/>
      <c r="HB82" s="89"/>
      <c r="HC82" s="89"/>
      <c r="HD82" s="89"/>
      <c r="HI82" s="89"/>
      <c r="HJ82" s="89"/>
      <c r="HK82" s="89"/>
      <c r="HL82" s="89"/>
      <c r="HM82" s="89"/>
      <c r="HN82" s="89"/>
      <c r="HO82" s="89"/>
      <c r="HP82" s="89"/>
      <c r="HQ82" s="89"/>
      <c r="HR82" s="89"/>
      <c r="HS82" s="89"/>
      <c r="HT82" s="89"/>
      <c r="HX82" s="89"/>
      <c r="HY82" s="89"/>
      <c r="HZ82" s="89"/>
      <c r="IA82" s="89"/>
      <c r="IB82" s="89"/>
      <c r="IC82" s="89"/>
      <c r="ID82" s="89"/>
      <c r="IE82" s="89"/>
      <c r="IF82" s="89"/>
      <c r="IG82" s="89"/>
      <c r="IH82" s="89"/>
      <c r="II82" s="89"/>
      <c r="IM82" s="89"/>
      <c r="IN82" s="89"/>
      <c r="IO82" s="89"/>
      <c r="IP82" s="89"/>
      <c r="IQ82" s="89"/>
      <c r="IR82" s="89"/>
      <c r="IS82" s="89"/>
      <c r="IT82" s="89"/>
      <c r="IU82" s="89"/>
      <c r="IV82" s="89"/>
      <c r="IZ82" s="89"/>
      <c r="JA82" s="89"/>
      <c r="JB82" s="89"/>
      <c r="JC82" s="89"/>
      <c r="JD82" s="89"/>
      <c r="JE82" s="89"/>
      <c r="JF82" s="89"/>
      <c r="JG82" s="89"/>
      <c r="JH82" s="89"/>
      <c r="JI82" s="89"/>
      <c r="JM82" s="89"/>
      <c r="JN82" s="89"/>
      <c r="JO82" s="89"/>
      <c r="JP82" s="89"/>
      <c r="JQ82" s="89"/>
      <c r="JR82" s="89"/>
      <c r="JS82" s="89"/>
      <c r="JT82" s="89"/>
      <c r="JU82" s="89"/>
      <c r="JV82" s="89"/>
      <c r="JZ82" s="89"/>
      <c r="KA82" s="89"/>
      <c r="KB82" s="89"/>
      <c r="KC82" s="89"/>
      <c r="KD82" s="89"/>
      <c r="KE82" s="89"/>
      <c r="KF82" s="89"/>
      <c r="KG82" s="89"/>
      <c r="KH82" s="89"/>
      <c r="KI82" s="89"/>
      <c r="KZ82" s="89"/>
      <c r="LA82" s="89"/>
      <c r="LB82" s="89"/>
      <c r="LC82" s="89"/>
    </row>
    <row r="83" spans="1:315" ht="12.75">
      <c r="A83" s="89"/>
      <c r="B83" s="202"/>
      <c r="C83" s="202"/>
      <c r="D83" s="202"/>
      <c r="E83" s="202"/>
      <c r="F83" s="202"/>
      <c r="G83" s="202"/>
      <c r="H83" s="89"/>
      <c r="I83" s="112"/>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202"/>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c r="CN83" s="89"/>
      <c r="CO83" s="89"/>
      <c r="CP83" s="89"/>
      <c r="CQ83" s="89"/>
      <c r="CR83" s="89"/>
      <c r="CS83" s="89"/>
      <c r="CT83" s="89"/>
      <c r="CU83" s="89"/>
      <c r="CV83" s="89"/>
      <c r="CW83" s="89"/>
      <c r="CX83" s="89"/>
      <c r="CY83" s="89"/>
      <c r="CZ83" s="89"/>
      <c r="DA83" s="89"/>
      <c r="DB83" s="89"/>
      <c r="DC83" s="89"/>
      <c r="DD83" s="89"/>
      <c r="DE83" s="89"/>
      <c r="DF83" s="89"/>
      <c r="DG83" s="89"/>
      <c r="DH83" s="89"/>
      <c r="DI83" s="89"/>
      <c r="DJ83" s="89"/>
      <c r="DK83" s="89"/>
      <c r="DL83" s="89"/>
      <c r="DM83" s="89"/>
      <c r="DN83" s="89"/>
      <c r="DO83" s="89"/>
      <c r="DP83" s="89"/>
      <c r="DQ83" s="89"/>
      <c r="DR83" s="89"/>
      <c r="DS83" s="89"/>
      <c r="DT83" s="89"/>
      <c r="DU83" s="89"/>
      <c r="DV83" s="89"/>
      <c r="DW83" s="89"/>
      <c r="DX83" s="89"/>
      <c r="DY83" s="89"/>
      <c r="DZ83" s="89"/>
      <c r="EA83" s="89"/>
      <c r="EB83" s="89"/>
      <c r="EC83" s="89"/>
      <c r="ED83" s="89"/>
      <c r="EE83" s="89"/>
      <c r="EF83" s="89"/>
      <c r="EG83" s="89"/>
      <c r="EH83" s="89"/>
      <c r="EI83" s="89"/>
      <c r="EJ83" s="89"/>
      <c r="EK83" s="89"/>
      <c r="EL83" s="89"/>
      <c r="EM83" s="89"/>
      <c r="EN83" s="89"/>
      <c r="EO83" s="89"/>
      <c r="EP83" s="89"/>
      <c r="EQ83" s="89"/>
      <c r="ER83" s="89"/>
      <c r="ES83" s="89"/>
      <c r="ET83" s="89"/>
      <c r="EU83" s="89"/>
      <c r="EV83" s="89"/>
      <c r="EW83" s="89"/>
      <c r="EX83" s="89"/>
      <c r="EY83" s="89"/>
      <c r="EZ83" s="89"/>
      <c r="FA83" s="89"/>
      <c r="FB83" s="89"/>
      <c r="FC83" s="89"/>
      <c r="FD83" s="89"/>
      <c r="FE83" s="89"/>
      <c r="FF83" s="89"/>
      <c r="FG83" s="89"/>
      <c r="FH83" s="89"/>
      <c r="FI83" s="89"/>
      <c r="FJ83" s="89"/>
      <c r="FK83" s="89"/>
      <c r="FL83" s="89"/>
      <c r="FM83" s="89"/>
      <c r="FN83" s="89"/>
      <c r="FO83" s="89"/>
      <c r="FP83" s="89"/>
      <c r="FQ83" s="89"/>
      <c r="FR83" s="89"/>
      <c r="FS83" s="89"/>
      <c r="FT83" s="89"/>
      <c r="FU83" s="89"/>
      <c r="FV83" s="89"/>
      <c r="FW83" s="89"/>
      <c r="FX83" s="89"/>
      <c r="FY83" s="89"/>
      <c r="FZ83" s="89"/>
      <c r="GA83" s="89"/>
      <c r="GB83" s="200"/>
      <c r="GC83" s="200"/>
      <c r="GD83" s="89"/>
      <c r="GE83" s="89"/>
      <c r="GF83" s="89"/>
      <c r="GG83" s="89"/>
      <c r="GH83" s="89"/>
      <c r="GI83" s="89"/>
      <c r="GJ83" s="89"/>
      <c r="GK83" s="89"/>
      <c r="GL83" s="89"/>
      <c r="GM83" s="89"/>
      <c r="GN83" s="89"/>
      <c r="GO83" s="89"/>
      <c r="GP83" s="89"/>
      <c r="GQ83" s="200"/>
      <c r="GR83" s="200"/>
      <c r="GS83" s="89"/>
      <c r="GT83" s="89"/>
      <c r="GU83" s="89"/>
      <c r="GV83" s="89"/>
      <c r="GW83" s="89"/>
      <c r="GX83" s="89"/>
      <c r="GY83" s="89"/>
      <c r="GZ83" s="89"/>
      <c r="HA83" s="89"/>
      <c r="HB83" s="89"/>
      <c r="HC83" s="89"/>
      <c r="HD83" s="89"/>
      <c r="HI83" s="89"/>
      <c r="HJ83" s="89"/>
      <c r="HK83" s="89"/>
      <c r="HL83" s="89"/>
      <c r="HM83" s="89"/>
      <c r="HN83" s="89"/>
      <c r="HO83" s="89"/>
      <c r="HP83" s="89"/>
      <c r="HQ83" s="89"/>
      <c r="HR83" s="89"/>
      <c r="HS83" s="89"/>
      <c r="HT83" s="89"/>
      <c r="HX83" s="89"/>
      <c r="HY83" s="89"/>
      <c r="HZ83" s="89"/>
      <c r="IA83" s="89"/>
      <c r="IB83" s="89"/>
      <c r="IC83" s="89"/>
      <c r="ID83" s="89"/>
      <c r="IE83" s="89"/>
      <c r="IF83" s="89"/>
      <c r="IG83" s="89"/>
      <c r="IH83" s="89"/>
      <c r="II83" s="89"/>
      <c r="IM83" s="89"/>
      <c r="IN83" s="89"/>
      <c r="IO83" s="89"/>
      <c r="IP83" s="89"/>
      <c r="IQ83" s="89"/>
      <c r="IR83" s="89"/>
      <c r="IS83" s="89"/>
      <c r="IT83" s="89"/>
      <c r="IU83" s="89"/>
      <c r="IV83" s="89"/>
      <c r="IZ83" s="89"/>
      <c r="JA83" s="89"/>
      <c r="JB83" s="89"/>
      <c r="JC83" s="89"/>
      <c r="JD83" s="89"/>
      <c r="JE83" s="89"/>
      <c r="JF83" s="89"/>
      <c r="JG83" s="89"/>
      <c r="JH83" s="89"/>
      <c r="JI83" s="89"/>
      <c r="JM83" s="89"/>
      <c r="JN83" s="89"/>
      <c r="JO83" s="89"/>
      <c r="JP83" s="89"/>
      <c r="JQ83" s="89"/>
      <c r="JR83" s="89"/>
      <c r="JS83" s="89"/>
      <c r="JT83" s="89"/>
      <c r="JU83" s="89"/>
      <c r="JV83" s="89"/>
      <c r="JZ83" s="89"/>
      <c r="KA83" s="89"/>
      <c r="KB83" s="89"/>
      <c r="KC83" s="89"/>
      <c r="KD83" s="89"/>
      <c r="KE83" s="89"/>
      <c r="KF83" s="89"/>
      <c r="KG83" s="89"/>
      <c r="KH83" s="89"/>
      <c r="KI83" s="89"/>
      <c r="KZ83" s="89"/>
      <c r="LA83" s="89"/>
      <c r="LB83" s="89"/>
      <c r="LC83" s="89"/>
    </row>
    <row r="84" spans="1:315" ht="12.75">
      <c r="A84" s="89"/>
      <c r="B84" s="202"/>
      <c r="C84" s="202"/>
      <c r="D84" s="202"/>
      <c r="E84" s="202"/>
      <c r="F84" s="202"/>
      <c r="G84" s="202"/>
      <c r="H84" s="89"/>
      <c r="I84" s="112"/>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202"/>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c r="CC84" s="89"/>
      <c r="CD84" s="89"/>
      <c r="CE84" s="89"/>
      <c r="CF84" s="89"/>
      <c r="CG84" s="89"/>
      <c r="CH84" s="89"/>
      <c r="CI84" s="89"/>
      <c r="CJ84" s="89"/>
      <c r="CK84" s="89"/>
      <c r="CL84" s="89"/>
      <c r="CM84" s="89"/>
      <c r="CN84" s="89"/>
      <c r="CO84" s="89"/>
      <c r="CP84" s="89"/>
      <c r="CQ84" s="89"/>
      <c r="CR84" s="89"/>
      <c r="CS84" s="89"/>
      <c r="CT84" s="89"/>
      <c r="CU84" s="89"/>
      <c r="CV84" s="89"/>
      <c r="CW84" s="89"/>
      <c r="CX84" s="89"/>
      <c r="CY84" s="89"/>
      <c r="CZ84" s="89"/>
      <c r="DA84" s="89"/>
      <c r="DB84" s="89"/>
      <c r="DC84" s="89"/>
      <c r="DD84" s="89"/>
      <c r="DE84" s="89"/>
      <c r="DF84" s="89"/>
      <c r="DG84" s="89"/>
      <c r="DH84" s="89"/>
      <c r="DI84" s="89"/>
      <c r="DJ84" s="89"/>
      <c r="DK84" s="89"/>
      <c r="DL84" s="89"/>
      <c r="DM84" s="89"/>
      <c r="DN84" s="89"/>
      <c r="DO84" s="89"/>
      <c r="DP84" s="89"/>
      <c r="DQ84" s="89"/>
      <c r="DR84" s="89"/>
      <c r="DS84" s="89"/>
      <c r="DT84" s="89"/>
      <c r="DU84" s="89"/>
      <c r="DV84" s="89"/>
      <c r="DW84" s="89"/>
      <c r="DX84" s="89"/>
      <c r="DY84" s="89"/>
      <c r="DZ84" s="89"/>
      <c r="EA84" s="89"/>
      <c r="EB84" s="89"/>
      <c r="EC84" s="89"/>
      <c r="ED84" s="89"/>
      <c r="EE84" s="89"/>
      <c r="EF84" s="89"/>
      <c r="EG84" s="89"/>
      <c r="EH84" s="89"/>
      <c r="EI84" s="89"/>
      <c r="EJ84" s="89"/>
      <c r="EK84" s="89"/>
      <c r="EL84" s="89"/>
      <c r="EM84" s="89"/>
      <c r="EN84" s="89"/>
      <c r="EO84" s="89"/>
      <c r="EP84" s="89"/>
      <c r="EQ84" s="89"/>
      <c r="ER84" s="89"/>
      <c r="ES84" s="89"/>
      <c r="ET84" s="89"/>
      <c r="EU84" s="89"/>
      <c r="EV84" s="89"/>
      <c r="EW84" s="89"/>
      <c r="EX84" s="89"/>
      <c r="EY84" s="89"/>
      <c r="EZ84" s="89"/>
      <c r="FA84" s="89"/>
      <c r="FB84" s="89"/>
      <c r="FC84" s="89"/>
      <c r="FD84" s="89"/>
      <c r="FE84" s="89"/>
      <c r="FF84" s="89"/>
      <c r="FG84" s="89"/>
      <c r="FH84" s="89"/>
      <c r="FI84" s="89"/>
      <c r="FJ84" s="89"/>
      <c r="FK84" s="89"/>
      <c r="FL84" s="89"/>
      <c r="FM84" s="89"/>
      <c r="FN84" s="89"/>
      <c r="FO84" s="89"/>
      <c r="FP84" s="89"/>
      <c r="FQ84" s="89"/>
      <c r="FR84" s="89"/>
      <c r="FS84" s="89"/>
      <c r="FT84" s="89"/>
      <c r="FU84" s="89"/>
      <c r="FV84" s="89"/>
      <c r="FW84" s="89"/>
      <c r="FX84" s="89"/>
      <c r="FY84" s="89"/>
      <c r="FZ84" s="89"/>
      <c r="GA84" s="89"/>
      <c r="GB84" s="200"/>
      <c r="GC84" s="200"/>
      <c r="GD84" s="89"/>
      <c r="GE84" s="89"/>
      <c r="GF84" s="89"/>
      <c r="GG84" s="89"/>
      <c r="GH84" s="89"/>
      <c r="GI84" s="89"/>
      <c r="GJ84" s="89"/>
      <c r="GK84" s="89"/>
      <c r="GL84" s="89"/>
      <c r="GM84" s="89"/>
      <c r="GN84" s="89"/>
      <c r="GO84" s="89"/>
      <c r="GP84" s="89"/>
      <c r="GQ84" s="200"/>
      <c r="GR84" s="200"/>
      <c r="GS84" s="89"/>
      <c r="GT84" s="89"/>
      <c r="GU84" s="89"/>
      <c r="GV84" s="89"/>
      <c r="GW84" s="89"/>
      <c r="GX84" s="89"/>
      <c r="GY84" s="89"/>
      <c r="GZ84" s="89"/>
      <c r="HA84" s="89"/>
      <c r="HB84" s="89"/>
      <c r="HC84" s="89"/>
      <c r="HD84" s="89"/>
      <c r="HI84" s="89"/>
      <c r="HJ84" s="89"/>
      <c r="HK84" s="89"/>
      <c r="HL84" s="89"/>
      <c r="HM84" s="89"/>
      <c r="HN84" s="89"/>
      <c r="HO84" s="89"/>
      <c r="HP84" s="89"/>
      <c r="HQ84" s="89"/>
      <c r="HR84" s="89"/>
      <c r="HS84" s="89"/>
      <c r="HT84" s="89"/>
      <c r="HX84" s="89"/>
      <c r="HY84" s="89"/>
      <c r="HZ84" s="89"/>
      <c r="IA84" s="89"/>
      <c r="IB84" s="89"/>
      <c r="IC84" s="89"/>
      <c r="ID84" s="89"/>
      <c r="IE84" s="89"/>
      <c r="IF84" s="89"/>
      <c r="IG84" s="89"/>
      <c r="IH84" s="89"/>
      <c r="II84" s="89"/>
      <c r="IM84" s="89"/>
      <c r="IN84" s="89"/>
      <c r="IO84" s="89"/>
      <c r="IP84" s="89"/>
      <c r="IQ84" s="89"/>
      <c r="IR84" s="89"/>
      <c r="IS84" s="89"/>
      <c r="IT84" s="89"/>
      <c r="IU84" s="89"/>
      <c r="IV84" s="89"/>
      <c r="IZ84" s="89"/>
      <c r="JA84" s="89"/>
      <c r="JB84" s="89"/>
      <c r="JC84" s="89"/>
      <c r="JD84" s="89"/>
      <c r="JE84" s="89"/>
      <c r="JF84" s="89"/>
      <c r="JG84" s="89"/>
      <c r="JH84" s="89"/>
      <c r="JI84" s="89"/>
      <c r="JM84" s="89"/>
      <c r="JN84" s="89"/>
      <c r="JO84" s="89"/>
      <c r="JP84" s="89"/>
      <c r="JQ84" s="89"/>
      <c r="JR84" s="89"/>
      <c r="JS84" s="89"/>
      <c r="JT84" s="89"/>
      <c r="JU84" s="89"/>
      <c r="JV84" s="89"/>
      <c r="JZ84" s="89"/>
      <c r="KA84" s="89"/>
      <c r="KB84" s="89"/>
      <c r="KC84" s="89"/>
      <c r="KD84" s="89"/>
      <c r="KE84" s="89"/>
      <c r="KF84" s="89"/>
      <c r="KG84" s="89"/>
      <c r="KH84" s="89"/>
      <c r="KI84" s="89"/>
      <c r="KZ84" s="89"/>
      <c r="LA84" s="89"/>
      <c r="LB84" s="89"/>
      <c r="LC84" s="89"/>
    </row>
    <row r="85" spans="1:315" ht="12.75">
      <c r="A85" s="89"/>
      <c r="B85" s="202"/>
      <c r="C85" s="202"/>
      <c r="D85" s="202"/>
      <c r="E85" s="202"/>
      <c r="F85" s="202"/>
      <c r="G85" s="202"/>
      <c r="H85" s="89"/>
      <c r="I85" s="112"/>
      <c r="J85" s="89"/>
      <c r="K85" s="89"/>
      <c r="L85" s="89"/>
      <c r="M85" s="89"/>
      <c r="N85" s="89"/>
      <c r="O85" s="89"/>
      <c r="P85" s="89"/>
      <c r="Q85" s="89"/>
      <c r="R85" s="89"/>
      <c r="S85" s="89"/>
      <c r="T85" s="89"/>
      <c r="U85" s="89"/>
      <c r="V85" s="89"/>
      <c r="W85" s="89"/>
      <c r="X85" s="89"/>
      <c r="Y85" s="89"/>
      <c r="Z85" s="89"/>
      <c r="AA85" s="89"/>
      <c r="AB85" s="89"/>
      <c r="AC85" s="89"/>
      <c r="AD85" s="89"/>
      <c r="AE85" s="89"/>
      <c r="AF85" s="89"/>
      <c r="AG85" s="89"/>
      <c r="AH85" s="89"/>
      <c r="AI85" s="89"/>
      <c r="AJ85" s="89"/>
      <c r="AK85" s="89"/>
      <c r="AL85" s="89"/>
      <c r="AM85" s="89"/>
      <c r="AN85" s="89"/>
      <c r="AO85" s="89"/>
      <c r="AP85" s="202"/>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89"/>
      <c r="CB85" s="89"/>
      <c r="CC85" s="89"/>
      <c r="CD85" s="89"/>
      <c r="CE85" s="89"/>
      <c r="CF85" s="89"/>
      <c r="CG85" s="89"/>
      <c r="CH85" s="89"/>
      <c r="CI85" s="89"/>
      <c r="CJ85" s="89"/>
      <c r="CK85" s="89"/>
      <c r="CL85" s="89"/>
      <c r="CM85" s="89"/>
      <c r="CN85" s="89"/>
      <c r="CO85" s="89"/>
      <c r="CP85" s="89"/>
      <c r="CQ85" s="89"/>
      <c r="CR85" s="89"/>
      <c r="CS85" s="89"/>
      <c r="CT85" s="89"/>
      <c r="CU85" s="89"/>
      <c r="CV85" s="89"/>
      <c r="CW85" s="89"/>
      <c r="CX85" s="89"/>
      <c r="CY85" s="89"/>
      <c r="CZ85" s="89"/>
      <c r="DA85" s="89"/>
      <c r="DB85" s="89"/>
      <c r="DC85" s="89"/>
      <c r="DD85" s="89"/>
      <c r="DE85" s="89"/>
      <c r="DF85" s="89"/>
      <c r="DG85" s="89"/>
      <c r="DH85" s="89"/>
      <c r="DI85" s="89"/>
      <c r="DJ85" s="89"/>
      <c r="DK85" s="89"/>
      <c r="DL85" s="89"/>
      <c r="DM85" s="89"/>
      <c r="DN85" s="89"/>
      <c r="DO85" s="89"/>
      <c r="DP85" s="89"/>
      <c r="DQ85" s="89"/>
      <c r="DR85" s="89"/>
      <c r="DS85" s="89"/>
      <c r="DT85" s="89"/>
      <c r="DU85" s="89"/>
      <c r="DV85" s="89"/>
      <c r="DW85" s="89"/>
      <c r="DX85" s="89"/>
      <c r="DY85" s="89"/>
      <c r="DZ85" s="89"/>
      <c r="EA85" s="89"/>
      <c r="EB85" s="89"/>
      <c r="EC85" s="89"/>
      <c r="ED85" s="89"/>
      <c r="EE85" s="89"/>
      <c r="EF85" s="89"/>
      <c r="EG85" s="89"/>
      <c r="EH85" s="89"/>
      <c r="EI85" s="89"/>
      <c r="EJ85" s="89"/>
      <c r="EK85" s="89"/>
      <c r="EL85" s="89"/>
      <c r="EM85" s="89"/>
      <c r="EN85" s="89"/>
      <c r="EO85" s="89"/>
      <c r="EP85" s="89"/>
      <c r="EQ85" s="89"/>
      <c r="ER85" s="89"/>
      <c r="ES85" s="89"/>
      <c r="ET85" s="89"/>
      <c r="EU85" s="89"/>
      <c r="EV85" s="89"/>
      <c r="EW85" s="89"/>
      <c r="EX85" s="89"/>
      <c r="EY85" s="89"/>
      <c r="EZ85" s="89"/>
      <c r="FA85" s="89"/>
      <c r="FB85" s="89"/>
      <c r="FC85" s="89"/>
      <c r="FD85" s="89"/>
      <c r="FE85" s="89"/>
      <c r="FF85" s="89"/>
      <c r="FG85" s="89"/>
      <c r="FH85" s="89"/>
      <c r="FI85" s="89"/>
      <c r="FJ85" s="89"/>
      <c r="FK85" s="89"/>
      <c r="FL85" s="89"/>
      <c r="FM85" s="89"/>
      <c r="FN85" s="89"/>
      <c r="FO85" s="89"/>
      <c r="FP85" s="89"/>
      <c r="FQ85" s="89"/>
      <c r="FR85" s="89"/>
      <c r="FS85" s="89"/>
      <c r="FT85" s="89"/>
      <c r="FU85" s="89"/>
      <c r="FV85" s="89"/>
      <c r="FW85" s="89"/>
      <c r="FX85" s="89"/>
      <c r="FY85" s="89"/>
      <c r="FZ85" s="89"/>
      <c r="GA85" s="89"/>
      <c r="GB85" s="200"/>
      <c r="GC85" s="200"/>
      <c r="GD85" s="89"/>
      <c r="GE85" s="89"/>
      <c r="GF85" s="89"/>
      <c r="GG85" s="89"/>
      <c r="GH85" s="89"/>
      <c r="GI85" s="89"/>
      <c r="GJ85" s="89"/>
      <c r="GK85" s="89"/>
      <c r="GL85" s="89"/>
      <c r="GM85" s="89"/>
      <c r="GN85" s="89"/>
      <c r="GO85" s="89"/>
      <c r="GP85" s="89"/>
      <c r="GQ85" s="200"/>
      <c r="GR85" s="200"/>
      <c r="GS85" s="89"/>
      <c r="GT85" s="89"/>
      <c r="GU85" s="89"/>
      <c r="GV85" s="89"/>
      <c r="GW85" s="89"/>
      <c r="GX85" s="89"/>
      <c r="GY85" s="89"/>
      <c r="GZ85" s="89"/>
      <c r="HA85" s="89"/>
      <c r="HB85" s="89"/>
      <c r="HC85" s="89"/>
      <c r="HD85" s="89"/>
      <c r="HI85" s="89"/>
      <c r="HJ85" s="89"/>
      <c r="HK85" s="89"/>
      <c r="HL85" s="89"/>
      <c r="HM85" s="89"/>
      <c r="HN85" s="89"/>
      <c r="HO85" s="89"/>
      <c r="HP85" s="89"/>
      <c r="HQ85" s="89"/>
      <c r="HR85" s="89"/>
      <c r="HS85" s="89"/>
      <c r="HT85" s="89"/>
      <c r="HX85" s="89"/>
      <c r="HY85" s="89"/>
      <c r="HZ85" s="89"/>
      <c r="IA85" s="89"/>
      <c r="IB85" s="89"/>
      <c r="IC85" s="89"/>
      <c r="ID85" s="89"/>
      <c r="IE85" s="89"/>
      <c r="IF85" s="89"/>
      <c r="IG85" s="89"/>
      <c r="IH85" s="89"/>
      <c r="II85" s="89"/>
      <c r="IM85" s="89"/>
      <c r="IN85" s="89"/>
      <c r="IO85" s="89"/>
      <c r="IP85" s="89"/>
      <c r="IQ85" s="89"/>
      <c r="IR85" s="89"/>
      <c r="IS85" s="89"/>
      <c r="IT85" s="89"/>
      <c r="IU85" s="89"/>
      <c r="IV85" s="89"/>
      <c r="IZ85" s="89"/>
      <c r="JA85" s="89"/>
      <c r="JB85" s="89"/>
      <c r="JC85" s="89"/>
      <c r="JD85" s="89"/>
      <c r="JE85" s="89"/>
      <c r="JF85" s="89"/>
      <c r="JG85" s="89"/>
      <c r="JH85" s="89"/>
      <c r="JI85" s="89"/>
      <c r="JM85" s="89"/>
      <c r="JN85" s="89"/>
      <c r="JO85" s="89"/>
      <c r="JP85" s="89"/>
      <c r="JQ85" s="89"/>
      <c r="JR85" s="89"/>
      <c r="JS85" s="89"/>
      <c r="JT85" s="89"/>
      <c r="JU85" s="89"/>
      <c r="JV85" s="89"/>
      <c r="JZ85" s="89"/>
      <c r="KA85" s="89"/>
      <c r="KB85" s="89"/>
      <c r="KC85" s="89"/>
      <c r="KD85" s="89"/>
      <c r="KE85" s="89"/>
      <c r="KF85" s="89"/>
      <c r="KG85" s="89"/>
      <c r="KH85" s="89"/>
      <c r="KI85" s="89"/>
      <c r="KZ85" s="89"/>
      <c r="LA85" s="89"/>
      <c r="LB85" s="89"/>
      <c r="LC85" s="89"/>
    </row>
    <row r="86" spans="1:315" ht="12.75">
      <c r="A86" s="89"/>
      <c r="B86" s="202"/>
      <c r="C86" s="202"/>
      <c r="D86" s="202"/>
      <c r="E86" s="202"/>
      <c r="F86" s="202"/>
      <c r="G86" s="202"/>
      <c r="H86" s="89"/>
      <c r="I86" s="112"/>
      <c r="J86" s="89"/>
      <c r="K86" s="89"/>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89"/>
      <c r="AL86" s="89"/>
      <c r="AM86" s="89"/>
      <c r="AN86" s="89"/>
      <c r="AO86" s="89"/>
      <c r="AP86" s="202"/>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c r="CC86" s="89"/>
      <c r="CD86" s="89"/>
      <c r="CE86" s="89"/>
      <c r="CF86" s="89"/>
      <c r="CG86" s="89"/>
      <c r="CH86" s="89"/>
      <c r="CI86" s="89"/>
      <c r="CJ86" s="89"/>
      <c r="CK86" s="89"/>
      <c r="CL86" s="89"/>
      <c r="CM86" s="89"/>
      <c r="CN86" s="89"/>
      <c r="CO86" s="89"/>
      <c r="CP86" s="89"/>
      <c r="CQ86" s="89"/>
      <c r="CR86" s="89"/>
      <c r="CS86" s="89"/>
      <c r="CT86" s="89"/>
      <c r="CU86" s="89"/>
      <c r="CV86" s="89"/>
      <c r="CW86" s="89"/>
      <c r="CX86" s="89"/>
      <c r="CY86" s="89"/>
      <c r="CZ86" s="89"/>
      <c r="DA86" s="89"/>
      <c r="DB86" s="89"/>
      <c r="DC86" s="89"/>
      <c r="DD86" s="89"/>
      <c r="DE86" s="89"/>
      <c r="DF86" s="89"/>
      <c r="DG86" s="89"/>
      <c r="DH86" s="89"/>
      <c r="DI86" s="89"/>
      <c r="DJ86" s="89"/>
      <c r="DK86" s="89"/>
      <c r="DL86" s="89"/>
      <c r="DM86" s="89"/>
      <c r="DN86" s="89"/>
      <c r="DO86" s="89"/>
      <c r="DP86" s="89"/>
      <c r="DQ86" s="89"/>
      <c r="DR86" s="89"/>
      <c r="DS86" s="89"/>
      <c r="DT86" s="89"/>
      <c r="DU86" s="89"/>
      <c r="DV86" s="89"/>
      <c r="DW86" s="89"/>
      <c r="DX86" s="89"/>
      <c r="DY86" s="89"/>
      <c r="DZ86" s="89"/>
      <c r="EA86" s="89"/>
      <c r="EB86" s="89"/>
      <c r="EC86" s="89"/>
      <c r="ED86" s="89"/>
      <c r="EE86" s="89"/>
      <c r="EF86" s="89"/>
      <c r="EG86" s="89"/>
      <c r="EH86" s="89"/>
      <c r="EI86" s="89"/>
      <c r="EJ86" s="89"/>
      <c r="EK86" s="89"/>
      <c r="EL86" s="89"/>
      <c r="EM86" s="89"/>
      <c r="EN86" s="89"/>
      <c r="EO86" s="89"/>
      <c r="EP86" s="89"/>
      <c r="EQ86" s="89"/>
      <c r="ER86" s="89"/>
      <c r="ES86" s="89"/>
      <c r="ET86" s="89"/>
      <c r="EU86" s="89"/>
      <c r="EV86" s="89"/>
      <c r="EW86" s="89"/>
      <c r="EX86" s="89"/>
      <c r="EY86" s="89"/>
      <c r="EZ86" s="89"/>
      <c r="FA86" s="89"/>
      <c r="FB86" s="89"/>
      <c r="FC86" s="89"/>
      <c r="FD86" s="89"/>
      <c r="FE86" s="89"/>
      <c r="FF86" s="89"/>
      <c r="FG86" s="89"/>
      <c r="FH86" s="89"/>
      <c r="FI86" s="89"/>
      <c r="FJ86" s="89"/>
      <c r="FK86" s="89"/>
      <c r="FL86" s="89"/>
      <c r="FM86" s="89"/>
      <c r="FN86" s="89"/>
      <c r="FO86" s="89"/>
      <c r="FP86" s="89"/>
      <c r="FQ86" s="89"/>
      <c r="FR86" s="89"/>
      <c r="FS86" s="89"/>
      <c r="FT86" s="89"/>
      <c r="FU86" s="89"/>
      <c r="FV86" s="89"/>
      <c r="FW86" s="89"/>
      <c r="FX86" s="89"/>
      <c r="FY86" s="89"/>
      <c r="FZ86" s="89"/>
      <c r="GA86" s="89"/>
      <c r="GB86" s="200"/>
      <c r="GC86" s="200"/>
      <c r="GD86" s="89"/>
      <c r="GE86" s="89"/>
      <c r="GF86" s="89"/>
      <c r="GG86" s="89"/>
      <c r="GH86" s="89"/>
      <c r="GI86" s="89"/>
      <c r="GJ86" s="89"/>
      <c r="GK86" s="89"/>
      <c r="GL86" s="89"/>
      <c r="GM86" s="89"/>
      <c r="GN86" s="89"/>
      <c r="GO86" s="89"/>
      <c r="GP86" s="89"/>
      <c r="GQ86" s="200"/>
      <c r="GR86" s="200"/>
      <c r="GS86" s="89"/>
      <c r="GT86" s="89"/>
      <c r="GU86" s="89"/>
      <c r="GV86" s="89"/>
      <c r="GW86" s="89"/>
      <c r="GX86" s="89"/>
      <c r="GY86" s="89"/>
      <c r="GZ86" s="89"/>
      <c r="HA86" s="89"/>
      <c r="HB86" s="89"/>
      <c r="HC86" s="89"/>
      <c r="HD86" s="89"/>
      <c r="HI86" s="89"/>
      <c r="HJ86" s="89"/>
      <c r="HK86" s="89"/>
      <c r="HL86" s="89"/>
      <c r="HM86" s="89"/>
      <c r="HN86" s="89"/>
      <c r="HO86" s="89"/>
      <c r="HP86" s="89"/>
      <c r="HQ86" s="89"/>
      <c r="HR86" s="89"/>
      <c r="HS86" s="89"/>
      <c r="HT86" s="89"/>
      <c r="HX86" s="89"/>
      <c r="HY86" s="89"/>
      <c r="HZ86" s="89"/>
      <c r="IA86" s="89"/>
      <c r="IB86" s="89"/>
      <c r="IC86" s="89"/>
      <c r="ID86" s="89"/>
      <c r="IE86" s="89"/>
      <c r="IF86" s="89"/>
      <c r="IG86" s="89"/>
      <c r="IH86" s="89"/>
      <c r="II86" s="89"/>
      <c r="IM86" s="89"/>
      <c r="IN86" s="89"/>
      <c r="IO86" s="89"/>
      <c r="IP86" s="89"/>
      <c r="IQ86" s="89"/>
      <c r="IR86" s="89"/>
      <c r="IS86" s="89"/>
      <c r="IT86" s="89"/>
      <c r="IU86" s="89"/>
      <c r="IV86" s="89"/>
      <c r="IZ86" s="89"/>
      <c r="JA86" s="89"/>
      <c r="JB86" s="89"/>
      <c r="JC86" s="89"/>
      <c r="JD86" s="89"/>
      <c r="JE86" s="89"/>
      <c r="JF86" s="89"/>
      <c r="JG86" s="89"/>
      <c r="JH86" s="89"/>
      <c r="JI86" s="89"/>
      <c r="JM86" s="89"/>
      <c r="JN86" s="89"/>
      <c r="JO86" s="89"/>
      <c r="JP86" s="89"/>
      <c r="JQ86" s="89"/>
      <c r="JR86" s="89"/>
      <c r="JS86" s="89"/>
      <c r="JT86" s="89"/>
      <c r="JU86" s="89"/>
      <c r="JV86" s="89"/>
      <c r="JZ86" s="89"/>
      <c r="KA86" s="89"/>
      <c r="KB86" s="89"/>
      <c r="KC86" s="89"/>
      <c r="KD86" s="89"/>
      <c r="KE86" s="89"/>
      <c r="KF86" s="89"/>
      <c r="KG86" s="89"/>
      <c r="KH86" s="89"/>
      <c r="KI86" s="89"/>
      <c r="KZ86" s="89"/>
      <c r="LA86" s="89"/>
      <c r="LB86" s="89"/>
      <c r="LC86" s="89"/>
    </row>
    <row r="87" spans="1:315" ht="12.75">
      <c r="A87" s="89"/>
      <c r="B87" s="202"/>
      <c r="C87" s="202"/>
      <c r="D87" s="202"/>
      <c r="E87" s="202"/>
      <c r="F87" s="202"/>
      <c r="G87" s="202"/>
      <c r="H87" s="89"/>
      <c r="I87" s="112"/>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9"/>
      <c r="AN87" s="89"/>
      <c r="AO87" s="89"/>
      <c r="AP87" s="202"/>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c r="DD87" s="89"/>
      <c r="DE87" s="89"/>
      <c r="DF87" s="89"/>
      <c r="DG87" s="89"/>
      <c r="DH87" s="89"/>
      <c r="DI87" s="89"/>
      <c r="DJ87" s="89"/>
      <c r="DK87" s="89"/>
      <c r="DL87" s="89"/>
      <c r="DM87" s="89"/>
      <c r="DN87" s="89"/>
      <c r="DO87" s="89"/>
      <c r="DP87" s="89"/>
      <c r="DQ87" s="89"/>
      <c r="DR87" s="89"/>
      <c r="DS87" s="89"/>
      <c r="DT87" s="89"/>
      <c r="DU87" s="89"/>
      <c r="DV87" s="89"/>
      <c r="DW87" s="89"/>
      <c r="DX87" s="89"/>
      <c r="DY87" s="89"/>
      <c r="DZ87" s="89"/>
      <c r="EA87" s="89"/>
      <c r="EB87" s="89"/>
      <c r="EC87" s="89"/>
      <c r="ED87" s="89"/>
      <c r="EE87" s="89"/>
      <c r="EF87" s="89"/>
      <c r="EG87" s="89"/>
      <c r="EH87" s="89"/>
      <c r="EI87" s="89"/>
      <c r="EJ87" s="89"/>
      <c r="EK87" s="89"/>
      <c r="EL87" s="89"/>
      <c r="EM87" s="89"/>
      <c r="EN87" s="89"/>
      <c r="EO87" s="89"/>
      <c r="EP87" s="89"/>
      <c r="EQ87" s="89"/>
      <c r="ER87" s="89"/>
      <c r="ES87" s="89"/>
      <c r="ET87" s="89"/>
      <c r="EU87" s="89"/>
      <c r="EV87" s="89"/>
      <c r="EW87" s="89"/>
      <c r="EX87" s="89"/>
      <c r="EY87" s="89"/>
      <c r="EZ87" s="89"/>
      <c r="FA87" s="89"/>
      <c r="FB87" s="89"/>
      <c r="FC87" s="89"/>
      <c r="FD87" s="89"/>
      <c r="FE87" s="89"/>
      <c r="FF87" s="89"/>
      <c r="FG87" s="89"/>
      <c r="FH87" s="89"/>
      <c r="FI87" s="89"/>
      <c r="FJ87" s="89"/>
      <c r="FK87" s="89"/>
      <c r="FL87" s="89"/>
      <c r="FM87" s="89"/>
      <c r="FN87" s="89"/>
      <c r="FO87" s="89"/>
      <c r="FP87" s="89"/>
      <c r="FQ87" s="89"/>
      <c r="FR87" s="89"/>
      <c r="FS87" s="89"/>
      <c r="FT87" s="89"/>
      <c r="FU87" s="89"/>
      <c r="FV87" s="89"/>
      <c r="FW87" s="89"/>
      <c r="FX87" s="89"/>
      <c r="FY87" s="89"/>
      <c r="FZ87" s="89"/>
      <c r="GA87" s="89"/>
      <c r="GB87" s="200"/>
      <c r="GC87" s="200"/>
      <c r="GD87" s="89"/>
      <c r="GE87" s="89"/>
      <c r="GF87" s="89"/>
      <c r="GG87" s="89"/>
      <c r="GH87" s="89"/>
      <c r="GI87" s="89"/>
      <c r="GJ87" s="89"/>
      <c r="GK87" s="89"/>
      <c r="GL87" s="89"/>
      <c r="GM87" s="89"/>
      <c r="GN87" s="89"/>
      <c r="GO87" s="89"/>
      <c r="GP87" s="89"/>
      <c r="GQ87" s="200"/>
      <c r="GR87" s="200"/>
      <c r="GS87" s="89"/>
      <c r="GT87" s="89"/>
      <c r="GU87" s="89"/>
      <c r="GV87" s="89"/>
      <c r="GW87" s="89"/>
      <c r="GX87" s="89"/>
      <c r="GY87" s="89"/>
      <c r="GZ87" s="89"/>
      <c r="HA87" s="89"/>
      <c r="HB87" s="89"/>
      <c r="HC87" s="89"/>
      <c r="HD87" s="89"/>
      <c r="HI87" s="89"/>
      <c r="HJ87" s="89"/>
      <c r="HK87" s="89"/>
      <c r="HL87" s="89"/>
      <c r="HM87" s="89"/>
      <c r="HN87" s="89"/>
      <c r="HO87" s="89"/>
      <c r="HP87" s="89"/>
      <c r="HQ87" s="89"/>
      <c r="HR87" s="89"/>
      <c r="HS87" s="89"/>
      <c r="HT87" s="89"/>
      <c r="HX87" s="89"/>
      <c r="HY87" s="89"/>
      <c r="HZ87" s="89"/>
      <c r="IA87" s="89"/>
      <c r="IB87" s="89"/>
      <c r="IC87" s="89"/>
      <c r="ID87" s="89"/>
      <c r="IE87" s="89"/>
      <c r="IF87" s="89"/>
      <c r="IG87" s="89"/>
      <c r="IH87" s="89"/>
      <c r="II87" s="89"/>
      <c r="IM87" s="89"/>
      <c r="IN87" s="89"/>
      <c r="IO87" s="89"/>
      <c r="IP87" s="89"/>
      <c r="IQ87" s="89"/>
      <c r="IR87" s="89"/>
      <c r="IS87" s="89"/>
      <c r="IT87" s="89"/>
      <c r="IU87" s="89"/>
      <c r="IV87" s="89"/>
      <c r="IZ87" s="89"/>
      <c r="JA87" s="89"/>
      <c r="JB87" s="89"/>
      <c r="JC87" s="89"/>
      <c r="JD87" s="89"/>
      <c r="JE87" s="89"/>
      <c r="JF87" s="89"/>
      <c r="JG87" s="89"/>
      <c r="JH87" s="89"/>
      <c r="JI87" s="89"/>
      <c r="JM87" s="89"/>
      <c r="JN87" s="89"/>
      <c r="JO87" s="89"/>
      <c r="JP87" s="89"/>
      <c r="JQ87" s="89"/>
      <c r="JR87" s="89"/>
      <c r="JS87" s="89"/>
      <c r="JT87" s="89"/>
      <c r="JU87" s="89"/>
      <c r="JV87" s="89"/>
      <c r="JZ87" s="89"/>
      <c r="KA87" s="89"/>
      <c r="KB87" s="89"/>
      <c r="KC87" s="89"/>
      <c r="KD87" s="89"/>
      <c r="KE87" s="89"/>
      <c r="KF87" s="89"/>
      <c r="KG87" s="89"/>
      <c r="KH87" s="89"/>
      <c r="KI87" s="89"/>
      <c r="KZ87" s="89"/>
      <c r="LA87" s="89"/>
      <c r="LB87" s="89"/>
      <c r="LC87" s="89"/>
    </row>
    <row r="88" spans="1:315" ht="12.75">
      <c r="A88" s="89"/>
      <c r="B88" s="202"/>
      <c r="C88" s="202"/>
      <c r="D88" s="202"/>
      <c r="E88" s="202"/>
      <c r="F88" s="202"/>
      <c r="G88" s="202"/>
      <c r="H88" s="89"/>
      <c r="I88" s="112"/>
      <c r="J88" s="89"/>
      <c r="K88" s="89"/>
      <c r="L88" s="89"/>
      <c r="M88" s="89"/>
      <c r="N88" s="89"/>
      <c r="O88" s="89"/>
      <c r="P88" s="89"/>
      <c r="Q88" s="89"/>
      <c r="R88" s="89"/>
      <c r="S88" s="89"/>
      <c r="T88" s="89"/>
      <c r="U88" s="89"/>
      <c r="V88" s="89"/>
      <c r="W88" s="89"/>
      <c r="X88" s="89"/>
      <c r="Y88" s="89"/>
      <c r="Z88" s="89"/>
      <c r="AA88" s="89"/>
      <c r="AB88" s="89"/>
      <c r="AC88" s="89"/>
      <c r="AD88" s="89"/>
      <c r="AE88" s="89"/>
      <c r="AF88" s="89"/>
      <c r="AG88" s="89"/>
      <c r="AH88" s="89"/>
      <c r="AI88" s="89"/>
      <c r="AJ88" s="89"/>
      <c r="AK88" s="89"/>
      <c r="AL88" s="89"/>
      <c r="AM88" s="89"/>
      <c r="AN88" s="89"/>
      <c r="AO88" s="89"/>
      <c r="AP88" s="202"/>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c r="CC88" s="89"/>
      <c r="CD88" s="89"/>
      <c r="CE88" s="89"/>
      <c r="CF88" s="89"/>
      <c r="CG88" s="89"/>
      <c r="CH88" s="89"/>
      <c r="CI88" s="89"/>
      <c r="CJ88" s="89"/>
      <c r="CK88" s="89"/>
      <c r="CL88" s="89"/>
      <c r="CM88" s="89"/>
      <c r="CN88" s="89"/>
      <c r="CO88" s="89"/>
      <c r="CP88" s="89"/>
      <c r="CQ88" s="89"/>
      <c r="CR88" s="89"/>
      <c r="CS88" s="89"/>
      <c r="CT88" s="89"/>
      <c r="CU88" s="89"/>
      <c r="CV88" s="89"/>
      <c r="CW88" s="89"/>
      <c r="CX88" s="89"/>
      <c r="CY88" s="89"/>
      <c r="CZ88" s="89"/>
      <c r="DA88" s="89"/>
      <c r="DB88" s="89"/>
      <c r="DC88" s="89"/>
      <c r="DD88" s="89"/>
      <c r="DE88" s="89"/>
      <c r="DF88" s="89"/>
      <c r="DG88" s="89"/>
      <c r="DH88" s="89"/>
      <c r="DI88" s="89"/>
      <c r="DJ88" s="89"/>
      <c r="DK88" s="89"/>
      <c r="DL88" s="89"/>
      <c r="DM88" s="89"/>
      <c r="DN88" s="89"/>
      <c r="DO88" s="89"/>
      <c r="DP88" s="89"/>
      <c r="DQ88" s="89"/>
      <c r="DR88" s="89"/>
      <c r="DS88" s="89"/>
      <c r="DT88" s="89"/>
      <c r="DU88" s="89"/>
      <c r="DV88" s="89"/>
      <c r="DW88" s="89"/>
      <c r="DX88" s="89"/>
      <c r="DY88" s="89"/>
      <c r="DZ88" s="89"/>
      <c r="EA88" s="89"/>
      <c r="EB88" s="89"/>
      <c r="EC88" s="89"/>
      <c r="ED88" s="89"/>
      <c r="EE88" s="89"/>
      <c r="EF88" s="89"/>
      <c r="EG88" s="89"/>
      <c r="EH88" s="89"/>
      <c r="EI88" s="89"/>
      <c r="EJ88" s="89"/>
      <c r="EK88" s="89"/>
      <c r="EL88" s="89"/>
      <c r="EM88" s="89"/>
      <c r="EN88" s="89"/>
      <c r="EO88" s="89"/>
      <c r="EP88" s="89"/>
      <c r="EQ88" s="89"/>
      <c r="ER88" s="89"/>
      <c r="ES88" s="89"/>
      <c r="ET88" s="89"/>
      <c r="EU88" s="89"/>
      <c r="EV88" s="89"/>
      <c r="EW88" s="89"/>
      <c r="EX88" s="89"/>
      <c r="EY88" s="89"/>
      <c r="EZ88" s="89"/>
      <c r="FA88" s="89"/>
      <c r="FB88" s="89"/>
      <c r="FC88" s="89"/>
      <c r="FD88" s="89"/>
      <c r="FE88" s="89"/>
      <c r="FF88" s="89"/>
      <c r="FG88" s="89"/>
      <c r="FH88" s="89"/>
      <c r="FI88" s="89"/>
      <c r="FJ88" s="89"/>
      <c r="FK88" s="89"/>
      <c r="FL88" s="89"/>
      <c r="FM88" s="89"/>
      <c r="FN88" s="89"/>
      <c r="FO88" s="89"/>
      <c r="FP88" s="89"/>
      <c r="FQ88" s="89"/>
      <c r="FR88" s="89"/>
      <c r="FS88" s="89"/>
      <c r="FT88" s="89"/>
      <c r="FU88" s="89"/>
      <c r="FV88" s="89"/>
      <c r="FW88" s="89"/>
      <c r="FX88" s="89"/>
      <c r="FY88" s="89"/>
      <c r="FZ88" s="89"/>
      <c r="GA88" s="89"/>
      <c r="GB88" s="200"/>
      <c r="GC88" s="200"/>
      <c r="GD88" s="89"/>
      <c r="GE88" s="89"/>
      <c r="GF88" s="89"/>
      <c r="GG88" s="89"/>
      <c r="GH88" s="89"/>
      <c r="GI88" s="89"/>
      <c r="GJ88" s="89"/>
      <c r="GK88" s="89"/>
      <c r="GL88" s="89"/>
      <c r="GM88" s="89"/>
      <c r="GN88" s="89"/>
      <c r="GO88" s="89"/>
      <c r="GP88" s="89"/>
      <c r="GQ88" s="200"/>
      <c r="GR88" s="200"/>
      <c r="GS88" s="89"/>
      <c r="GT88" s="89"/>
      <c r="GU88" s="89"/>
      <c r="GV88" s="89"/>
      <c r="GW88" s="89"/>
      <c r="GX88" s="89"/>
      <c r="GY88" s="89"/>
      <c r="GZ88" s="89"/>
      <c r="HA88" s="89"/>
      <c r="HB88" s="89"/>
      <c r="HC88" s="89"/>
      <c r="HD88" s="89"/>
      <c r="HI88" s="89"/>
      <c r="HJ88" s="89"/>
      <c r="HK88" s="89"/>
      <c r="HL88" s="89"/>
      <c r="HM88" s="89"/>
      <c r="HN88" s="89"/>
      <c r="HO88" s="89"/>
      <c r="HP88" s="89"/>
      <c r="HQ88" s="89"/>
      <c r="HR88" s="89"/>
      <c r="HS88" s="89"/>
      <c r="HT88" s="89"/>
      <c r="HX88" s="89"/>
      <c r="HY88" s="89"/>
      <c r="HZ88" s="89"/>
      <c r="IA88" s="89"/>
      <c r="IB88" s="89"/>
      <c r="IC88" s="89"/>
      <c r="ID88" s="89"/>
      <c r="IE88" s="89"/>
      <c r="IF88" s="89"/>
      <c r="IG88" s="89"/>
      <c r="IH88" s="89"/>
      <c r="II88" s="89"/>
      <c r="IM88" s="89"/>
      <c r="IN88" s="89"/>
      <c r="IO88" s="89"/>
      <c r="IP88" s="89"/>
      <c r="IQ88" s="89"/>
      <c r="IR88" s="89"/>
      <c r="IS88" s="89"/>
      <c r="IT88" s="89"/>
      <c r="IU88" s="89"/>
      <c r="IV88" s="89"/>
      <c r="IZ88" s="89"/>
      <c r="JA88" s="89"/>
      <c r="JB88" s="89"/>
      <c r="JC88" s="89"/>
      <c r="JD88" s="89"/>
      <c r="JE88" s="89"/>
      <c r="JF88" s="89"/>
      <c r="JG88" s="89"/>
      <c r="JH88" s="89"/>
      <c r="JI88" s="89"/>
      <c r="JM88" s="89"/>
      <c r="JN88" s="89"/>
      <c r="JO88" s="89"/>
      <c r="JP88" s="89"/>
      <c r="JQ88" s="89"/>
      <c r="JR88" s="89"/>
      <c r="JS88" s="89"/>
      <c r="JT88" s="89"/>
      <c r="JU88" s="89"/>
      <c r="JV88" s="89"/>
      <c r="JZ88" s="89"/>
      <c r="KA88" s="89"/>
      <c r="KB88" s="89"/>
      <c r="KC88" s="89"/>
      <c r="KD88" s="89"/>
      <c r="KE88" s="89"/>
      <c r="KF88" s="89"/>
      <c r="KG88" s="89"/>
      <c r="KH88" s="89"/>
      <c r="KI88" s="89"/>
      <c r="KZ88" s="89"/>
      <c r="LA88" s="89"/>
      <c r="LB88" s="89"/>
      <c r="LC88" s="89"/>
    </row>
    <row r="89" spans="1:315" ht="12.75">
      <c r="A89" s="89"/>
      <c r="B89" s="202"/>
      <c r="C89" s="202"/>
      <c r="D89" s="202"/>
      <c r="E89" s="202"/>
      <c r="F89" s="202"/>
      <c r="G89" s="202"/>
      <c r="H89" s="89"/>
      <c r="I89" s="112"/>
      <c r="J89" s="89"/>
      <c r="K89" s="89"/>
      <c r="L89" s="89"/>
      <c r="M89" s="89"/>
      <c r="N89" s="89"/>
      <c r="O89" s="89"/>
      <c r="P89" s="89"/>
      <c r="Q89" s="89"/>
      <c r="R89" s="89"/>
      <c r="S89" s="89"/>
      <c r="T89" s="89"/>
      <c r="U89" s="89"/>
      <c r="V89" s="89"/>
      <c r="W89" s="89"/>
      <c r="X89" s="89"/>
      <c r="Y89" s="89"/>
      <c r="Z89" s="89"/>
      <c r="AA89" s="89"/>
      <c r="AB89" s="89"/>
      <c r="AC89" s="89"/>
      <c r="AD89" s="89"/>
      <c r="AE89" s="89"/>
      <c r="AF89" s="89"/>
      <c r="AG89" s="89"/>
      <c r="AH89" s="89"/>
      <c r="AI89" s="89"/>
      <c r="AJ89" s="89"/>
      <c r="AK89" s="89"/>
      <c r="AL89" s="89"/>
      <c r="AM89" s="89"/>
      <c r="AN89" s="89"/>
      <c r="AO89" s="89"/>
      <c r="AP89" s="202"/>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89"/>
      <c r="CB89" s="89"/>
      <c r="CC89" s="89"/>
      <c r="CD89" s="89"/>
      <c r="CE89" s="89"/>
      <c r="CF89" s="89"/>
      <c r="CG89" s="89"/>
      <c r="CH89" s="89"/>
      <c r="CI89" s="89"/>
      <c r="CJ89" s="89"/>
      <c r="CK89" s="89"/>
      <c r="CL89" s="89"/>
      <c r="CM89" s="89"/>
      <c r="CN89" s="89"/>
      <c r="CO89" s="89"/>
      <c r="CP89" s="89"/>
      <c r="CQ89" s="89"/>
      <c r="CR89" s="89"/>
      <c r="CS89" s="89"/>
      <c r="CT89" s="89"/>
      <c r="CU89" s="89"/>
      <c r="CV89" s="89"/>
      <c r="CW89" s="89"/>
      <c r="CX89" s="89"/>
      <c r="CY89" s="89"/>
      <c r="CZ89" s="89"/>
      <c r="DA89" s="89"/>
      <c r="DB89" s="89"/>
      <c r="DC89" s="89"/>
      <c r="DD89" s="89"/>
      <c r="DE89" s="89"/>
      <c r="DF89" s="89"/>
      <c r="DG89" s="89"/>
      <c r="DH89" s="89"/>
      <c r="DI89" s="89"/>
      <c r="DJ89" s="89"/>
      <c r="DK89" s="89"/>
      <c r="DL89" s="89"/>
      <c r="DM89" s="89"/>
      <c r="DN89" s="89"/>
      <c r="DO89" s="89"/>
      <c r="DP89" s="89"/>
      <c r="DQ89" s="89"/>
      <c r="DR89" s="89"/>
      <c r="DS89" s="89"/>
      <c r="DT89" s="89"/>
      <c r="DU89" s="89"/>
      <c r="DV89" s="89"/>
      <c r="DW89" s="89"/>
      <c r="DX89" s="89"/>
      <c r="DY89" s="89"/>
      <c r="DZ89" s="89"/>
      <c r="EA89" s="89"/>
      <c r="EB89" s="89"/>
      <c r="EC89" s="89"/>
      <c r="ED89" s="89"/>
      <c r="EE89" s="89"/>
      <c r="EF89" s="89"/>
      <c r="EG89" s="89"/>
      <c r="EH89" s="89"/>
      <c r="EI89" s="89"/>
      <c r="EJ89" s="89"/>
      <c r="EK89" s="89"/>
      <c r="EL89" s="89"/>
      <c r="EM89" s="89"/>
      <c r="EN89" s="89"/>
      <c r="EO89" s="89"/>
      <c r="EP89" s="89"/>
      <c r="EQ89" s="89"/>
      <c r="ER89" s="89"/>
      <c r="ES89" s="89"/>
      <c r="ET89" s="89"/>
      <c r="EU89" s="89"/>
      <c r="EV89" s="89"/>
      <c r="EW89" s="89"/>
      <c r="EX89" s="89"/>
      <c r="EY89" s="89"/>
      <c r="EZ89" s="89"/>
      <c r="FA89" s="89"/>
      <c r="FB89" s="89"/>
      <c r="FC89" s="89"/>
      <c r="FD89" s="89"/>
      <c r="FE89" s="89"/>
      <c r="FF89" s="89"/>
      <c r="FG89" s="89"/>
      <c r="FH89" s="89"/>
      <c r="FI89" s="89"/>
      <c r="FJ89" s="89"/>
      <c r="FK89" s="89"/>
      <c r="FL89" s="89"/>
      <c r="FM89" s="89"/>
      <c r="FN89" s="89"/>
      <c r="FO89" s="89"/>
      <c r="FP89" s="89"/>
      <c r="FQ89" s="89"/>
      <c r="FR89" s="89"/>
      <c r="FS89" s="89"/>
      <c r="FT89" s="89"/>
      <c r="FU89" s="89"/>
      <c r="FV89" s="89"/>
      <c r="FW89" s="89"/>
      <c r="FX89" s="89"/>
      <c r="FY89" s="89"/>
      <c r="FZ89" s="89"/>
      <c r="GA89" s="89"/>
      <c r="GB89" s="200"/>
      <c r="GC89" s="200"/>
      <c r="GD89" s="89"/>
      <c r="GE89" s="89"/>
      <c r="GF89" s="89"/>
      <c r="GG89" s="89"/>
      <c r="GH89" s="89"/>
      <c r="GI89" s="89"/>
      <c r="GJ89" s="89"/>
      <c r="GK89" s="89"/>
      <c r="GL89" s="89"/>
      <c r="GM89" s="89"/>
      <c r="GN89" s="89"/>
      <c r="GO89" s="89"/>
      <c r="GP89" s="89"/>
      <c r="GQ89" s="200"/>
      <c r="GR89" s="200"/>
      <c r="GS89" s="89"/>
      <c r="GT89" s="89"/>
      <c r="GU89" s="89"/>
      <c r="GV89" s="89"/>
      <c r="GW89" s="89"/>
      <c r="GX89" s="89"/>
      <c r="GY89" s="89"/>
      <c r="GZ89" s="89"/>
      <c r="HA89" s="89"/>
      <c r="HB89" s="89"/>
      <c r="HC89" s="89"/>
      <c r="HD89" s="89"/>
      <c r="HI89" s="89"/>
      <c r="HJ89" s="89"/>
      <c r="HK89" s="89"/>
      <c r="HL89" s="89"/>
      <c r="HM89" s="89"/>
      <c r="HN89" s="89"/>
      <c r="HO89" s="89"/>
      <c r="HP89" s="89"/>
      <c r="HQ89" s="89"/>
      <c r="HR89" s="89"/>
      <c r="HS89" s="89"/>
      <c r="HT89" s="89"/>
      <c r="HX89" s="89"/>
      <c r="HY89" s="89"/>
      <c r="HZ89" s="89"/>
      <c r="IA89" s="89"/>
      <c r="IB89" s="89"/>
      <c r="IC89" s="89"/>
      <c r="ID89" s="89"/>
      <c r="IE89" s="89"/>
      <c r="IF89" s="89"/>
      <c r="IG89" s="89"/>
      <c r="IH89" s="89"/>
      <c r="II89" s="89"/>
      <c r="IM89" s="89"/>
      <c r="IN89" s="89"/>
      <c r="IO89" s="89"/>
      <c r="IP89" s="89"/>
      <c r="IQ89" s="89"/>
      <c r="IR89" s="89"/>
      <c r="IS89" s="89"/>
      <c r="IT89" s="89"/>
      <c r="IU89" s="89"/>
      <c r="IV89" s="89"/>
      <c r="IZ89" s="89"/>
      <c r="JA89" s="89"/>
      <c r="JB89" s="89"/>
      <c r="JC89" s="89"/>
      <c r="JD89" s="89"/>
      <c r="JE89" s="89"/>
      <c r="JF89" s="89"/>
      <c r="JG89" s="89"/>
      <c r="JH89" s="89"/>
      <c r="JI89" s="89"/>
      <c r="JM89" s="89"/>
      <c r="JN89" s="89"/>
      <c r="JO89" s="89"/>
      <c r="JP89" s="89"/>
      <c r="JQ89" s="89"/>
      <c r="JR89" s="89"/>
      <c r="JS89" s="89"/>
      <c r="JT89" s="89"/>
      <c r="JU89" s="89"/>
      <c r="JV89" s="89"/>
      <c r="JZ89" s="89"/>
      <c r="KA89" s="89"/>
      <c r="KB89" s="89"/>
      <c r="KC89" s="89"/>
      <c r="KD89" s="89"/>
      <c r="KE89" s="89"/>
      <c r="KF89" s="89"/>
      <c r="KG89" s="89"/>
      <c r="KH89" s="89"/>
      <c r="KI89" s="89"/>
      <c r="KZ89" s="89"/>
      <c r="LA89" s="89"/>
      <c r="LB89" s="89"/>
      <c r="LC89" s="89"/>
    </row>
    <row r="90" spans="1:315" ht="12.75">
      <c r="A90" s="89"/>
      <c r="B90" s="202"/>
      <c r="C90" s="202"/>
      <c r="D90" s="202"/>
      <c r="E90" s="202"/>
      <c r="F90" s="202"/>
      <c r="G90" s="202"/>
      <c r="H90" s="89"/>
      <c r="I90" s="112"/>
      <c r="J90" s="89"/>
      <c r="K90" s="89"/>
      <c r="L90" s="89"/>
      <c r="M90" s="89"/>
      <c r="N90" s="89"/>
      <c r="O90" s="89"/>
      <c r="P90" s="89"/>
      <c r="Q90" s="89"/>
      <c r="R90" s="89"/>
      <c r="S90" s="89"/>
      <c r="T90" s="89"/>
      <c r="U90" s="89"/>
      <c r="V90" s="89"/>
      <c r="W90" s="89"/>
      <c r="X90" s="89"/>
      <c r="Y90" s="89"/>
      <c r="Z90" s="89"/>
      <c r="AA90" s="89"/>
      <c r="AB90" s="89"/>
      <c r="AC90" s="89"/>
      <c r="AD90" s="89"/>
      <c r="AE90" s="89"/>
      <c r="AF90" s="89"/>
      <c r="AG90" s="89"/>
      <c r="AH90" s="89"/>
      <c r="AI90" s="89"/>
      <c r="AJ90" s="89"/>
      <c r="AK90" s="89"/>
      <c r="AL90" s="89"/>
      <c r="AM90" s="89"/>
      <c r="AN90" s="89"/>
      <c r="AO90" s="89"/>
      <c r="AP90" s="202"/>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c r="CC90" s="89"/>
      <c r="CD90" s="89"/>
      <c r="CE90" s="89"/>
      <c r="CF90" s="89"/>
      <c r="CG90" s="89"/>
      <c r="CH90" s="89"/>
      <c r="CI90" s="89"/>
      <c r="CJ90" s="89"/>
      <c r="CK90" s="89"/>
      <c r="CL90" s="89"/>
      <c r="CM90" s="89"/>
      <c r="CN90" s="89"/>
      <c r="CO90" s="89"/>
      <c r="CP90" s="89"/>
      <c r="CQ90" s="89"/>
      <c r="CR90" s="89"/>
      <c r="CS90" s="89"/>
      <c r="CT90" s="89"/>
      <c r="CU90" s="89"/>
      <c r="CV90" s="89"/>
      <c r="CW90" s="89"/>
      <c r="CX90" s="89"/>
      <c r="CY90" s="89"/>
      <c r="CZ90" s="89"/>
      <c r="DA90" s="89"/>
      <c r="DB90" s="89"/>
      <c r="DC90" s="89"/>
      <c r="DD90" s="89"/>
      <c r="DE90" s="89"/>
      <c r="DF90" s="89"/>
      <c r="DG90" s="89"/>
      <c r="DH90" s="89"/>
      <c r="DI90" s="89"/>
      <c r="DJ90" s="89"/>
      <c r="DK90" s="89"/>
      <c r="DL90" s="89"/>
      <c r="DM90" s="89"/>
      <c r="DN90" s="89"/>
      <c r="DO90" s="89"/>
      <c r="DP90" s="89"/>
      <c r="DQ90" s="89"/>
      <c r="DR90" s="89"/>
      <c r="DS90" s="89"/>
      <c r="DT90" s="89"/>
      <c r="DU90" s="89"/>
      <c r="DV90" s="89"/>
      <c r="DW90" s="89"/>
      <c r="DX90" s="89"/>
      <c r="DY90" s="89"/>
      <c r="DZ90" s="89"/>
      <c r="EA90" s="89"/>
      <c r="EB90" s="89"/>
      <c r="EC90" s="89"/>
      <c r="ED90" s="89"/>
      <c r="EE90" s="89"/>
      <c r="EF90" s="89"/>
      <c r="EG90" s="89"/>
      <c r="EH90" s="89"/>
      <c r="EI90" s="89"/>
      <c r="EJ90" s="89"/>
      <c r="EK90" s="89"/>
      <c r="EL90" s="89"/>
      <c r="EM90" s="89"/>
      <c r="EN90" s="89"/>
      <c r="EO90" s="89"/>
      <c r="EP90" s="89"/>
      <c r="EQ90" s="89"/>
      <c r="ER90" s="89"/>
      <c r="ES90" s="89"/>
      <c r="ET90" s="89"/>
      <c r="EU90" s="89"/>
      <c r="EV90" s="89"/>
      <c r="EW90" s="89"/>
      <c r="EX90" s="89"/>
      <c r="EY90" s="89"/>
      <c r="EZ90" s="89"/>
      <c r="FA90" s="89"/>
      <c r="FB90" s="89"/>
      <c r="FC90" s="89"/>
      <c r="FD90" s="89"/>
      <c r="FE90" s="89"/>
      <c r="FF90" s="89"/>
      <c r="FG90" s="89"/>
      <c r="FH90" s="89"/>
      <c r="FI90" s="89"/>
      <c r="FJ90" s="89"/>
      <c r="FK90" s="89"/>
      <c r="FL90" s="89"/>
      <c r="FM90" s="89"/>
      <c r="FN90" s="89"/>
      <c r="FO90" s="89"/>
      <c r="FP90" s="89"/>
      <c r="FQ90" s="89"/>
      <c r="FR90" s="89"/>
      <c r="FS90" s="89"/>
      <c r="FT90" s="89"/>
      <c r="FU90" s="89"/>
      <c r="FV90" s="89"/>
      <c r="FW90" s="89"/>
      <c r="FX90" s="89"/>
      <c r="FY90" s="89"/>
      <c r="FZ90" s="89"/>
      <c r="GA90" s="89"/>
      <c r="GB90" s="200"/>
      <c r="GC90" s="200"/>
      <c r="GD90" s="89"/>
      <c r="GE90" s="89"/>
      <c r="GF90" s="89"/>
      <c r="GG90" s="89"/>
      <c r="GH90" s="89"/>
      <c r="GI90" s="89"/>
      <c r="GJ90" s="89"/>
      <c r="GK90" s="89"/>
      <c r="GL90" s="89"/>
      <c r="GM90" s="89"/>
      <c r="GN90" s="89"/>
      <c r="GO90" s="89"/>
      <c r="GP90" s="89"/>
      <c r="GQ90" s="200"/>
      <c r="GR90" s="200"/>
      <c r="GS90" s="89"/>
      <c r="GT90" s="89"/>
      <c r="GU90" s="89"/>
      <c r="GV90" s="89"/>
      <c r="GW90" s="89"/>
      <c r="GX90" s="89"/>
      <c r="GY90" s="89"/>
      <c r="GZ90" s="89"/>
      <c r="HA90" s="89"/>
      <c r="HB90" s="89"/>
      <c r="HC90" s="89"/>
      <c r="HD90" s="89"/>
      <c r="HI90" s="89"/>
      <c r="HJ90" s="89"/>
      <c r="HK90" s="89"/>
      <c r="HL90" s="89"/>
      <c r="HM90" s="89"/>
      <c r="HN90" s="89"/>
      <c r="HO90" s="89"/>
      <c r="HP90" s="89"/>
      <c r="HQ90" s="89"/>
      <c r="HR90" s="89"/>
      <c r="HS90" s="89"/>
      <c r="HT90" s="89"/>
      <c r="HX90" s="89"/>
      <c r="HY90" s="89"/>
      <c r="HZ90" s="89"/>
      <c r="IA90" s="89"/>
      <c r="IB90" s="89"/>
      <c r="IC90" s="89"/>
      <c r="ID90" s="89"/>
      <c r="IE90" s="89"/>
      <c r="IF90" s="89"/>
      <c r="IG90" s="89"/>
      <c r="IH90" s="89"/>
      <c r="II90" s="89"/>
      <c r="IM90" s="89"/>
      <c r="IN90" s="89"/>
      <c r="IO90" s="89"/>
      <c r="IP90" s="89"/>
      <c r="IQ90" s="89"/>
      <c r="IR90" s="89"/>
      <c r="IS90" s="89"/>
      <c r="IT90" s="89"/>
      <c r="IU90" s="89"/>
      <c r="IV90" s="89"/>
      <c r="IZ90" s="89"/>
      <c r="JA90" s="89"/>
      <c r="JB90" s="89"/>
      <c r="JC90" s="89"/>
      <c r="JD90" s="89"/>
      <c r="JE90" s="89"/>
      <c r="JF90" s="89"/>
      <c r="JG90" s="89"/>
      <c r="JH90" s="89"/>
      <c r="JI90" s="89"/>
      <c r="JM90" s="89"/>
      <c r="JN90" s="89"/>
      <c r="JO90" s="89"/>
      <c r="JP90" s="89"/>
      <c r="JQ90" s="89"/>
      <c r="JR90" s="89"/>
      <c r="JS90" s="89"/>
      <c r="JT90" s="89"/>
      <c r="JU90" s="89"/>
      <c r="JV90" s="89"/>
      <c r="JZ90" s="89"/>
      <c r="KA90" s="89"/>
      <c r="KB90" s="89"/>
      <c r="KC90" s="89"/>
      <c r="KD90" s="89"/>
      <c r="KE90" s="89"/>
      <c r="KF90" s="89"/>
      <c r="KG90" s="89"/>
      <c r="KH90" s="89"/>
      <c r="KI90" s="89"/>
      <c r="KZ90" s="89"/>
      <c r="LA90" s="89"/>
      <c r="LB90" s="89"/>
      <c r="LC90" s="89"/>
    </row>
    <row r="91" spans="1:315" ht="12.75">
      <c r="A91" s="89"/>
      <c r="B91" s="202"/>
      <c r="C91" s="202"/>
      <c r="D91" s="202"/>
      <c r="E91" s="202"/>
      <c r="F91" s="202"/>
      <c r="G91" s="202"/>
      <c r="H91" s="89"/>
      <c r="I91" s="112"/>
      <c r="J91" s="89"/>
      <c r="K91" s="89"/>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202"/>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c r="CC91" s="89"/>
      <c r="CD91" s="89"/>
      <c r="CE91" s="89"/>
      <c r="CF91" s="89"/>
      <c r="CG91" s="89"/>
      <c r="CH91" s="89"/>
      <c r="CI91" s="89"/>
      <c r="CJ91" s="89"/>
      <c r="CK91" s="89"/>
      <c r="CL91" s="89"/>
      <c r="CM91" s="89"/>
      <c r="CN91" s="89"/>
      <c r="CO91" s="89"/>
      <c r="CP91" s="89"/>
      <c r="CQ91" s="89"/>
      <c r="CR91" s="89"/>
      <c r="CS91" s="89"/>
      <c r="CT91" s="89"/>
      <c r="CU91" s="89"/>
      <c r="CV91" s="89"/>
      <c r="CW91" s="89"/>
      <c r="CX91" s="89"/>
      <c r="CY91" s="89"/>
      <c r="CZ91" s="89"/>
      <c r="DA91" s="89"/>
      <c r="DB91" s="89"/>
      <c r="DC91" s="89"/>
      <c r="DD91" s="89"/>
      <c r="DE91" s="89"/>
      <c r="DF91" s="89"/>
      <c r="DG91" s="89"/>
      <c r="DH91" s="89"/>
      <c r="DI91" s="89"/>
      <c r="DJ91" s="89"/>
      <c r="DK91" s="89"/>
      <c r="DL91" s="89"/>
      <c r="DM91" s="89"/>
      <c r="DN91" s="89"/>
      <c r="DO91" s="89"/>
      <c r="DP91" s="89"/>
      <c r="DQ91" s="89"/>
      <c r="DR91" s="89"/>
      <c r="DS91" s="89"/>
      <c r="DT91" s="89"/>
      <c r="DU91" s="89"/>
      <c r="DV91" s="89"/>
      <c r="DW91" s="89"/>
      <c r="DX91" s="89"/>
      <c r="DY91" s="89"/>
      <c r="DZ91" s="89"/>
      <c r="EA91" s="89"/>
      <c r="EB91" s="89"/>
      <c r="EC91" s="89"/>
      <c r="ED91" s="89"/>
      <c r="EE91" s="89"/>
      <c r="EF91" s="89"/>
      <c r="EG91" s="89"/>
      <c r="EH91" s="89"/>
      <c r="EI91" s="89"/>
      <c r="EJ91" s="89"/>
      <c r="EK91" s="89"/>
      <c r="EL91" s="89"/>
      <c r="EM91" s="89"/>
      <c r="EN91" s="89"/>
      <c r="EO91" s="89"/>
      <c r="EP91" s="89"/>
      <c r="EQ91" s="89"/>
      <c r="ER91" s="89"/>
      <c r="ES91" s="89"/>
      <c r="ET91" s="89"/>
      <c r="EU91" s="89"/>
      <c r="EV91" s="89"/>
      <c r="EW91" s="89"/>
      <c r="EX91" s="89"/>
      <c r="EY91" s="89"/>
      <c r="EZ91" s="89"/>
      <c r="FA91" s="89"/>
      <c r="FB91" s="89"/>
      <c r="FC91" s="89"/>
      <c r="FD91" s="89"/>
      <c r="FE91" s="89"/>
      <c r="FF91" s="89"/>
      <c r="FG91" s="89"/>
      <c r="FH91" s="89"/>
      <c r="FI91" s="89"/>
      <c r="FJ91" s="89"/>
      <c r="FK91" s="89"/>
      <c r="FL91" s="89"/>
      <c r="FM91" s="89"/>
      <c r="FN91" s="89"/>
      <c r="FO91" s="89"/>
      <c r="FP91" s="89"/>
      <c r="FQ91" s="89"/>
      <c r="FR91" s="89"/>
      <c r="FS91" s="89"/>
      <c r="FT91" s="89"/>
      <c r="FU91" s="89"/>
      <c r="FV91" s="89"/>
      <c r="FW91" s="89"/>
      <c r="FX91" s="89"/>
      <c r="FY91" s="89"/>
      <c r="FZ91" s="89"/>
      <c r="GA91" s="89"/>
      <c r="GB91" s="200"/>
      <c r="GC91" s="200"/>
      <c r="GD91" s="89"/>
      <c r="GE91" s="89"/>
      <c r="GF91" s="89"/>
      <c r="GG91" s="89"/>
      <c r="GH91" s="89"/>
      <c r="GI91" s="89"/>
      <c r="GJ91" s="89"/>
      <c r="GK91" s="89"/>
      <c r="GL91" s="89"/>
      <c r="GM91" s="89"/>
      <c r="GN91" s="89"/>
      <c r="GO91" s="89"/>
      <c r="GP91" s="89"/>
      <c r="GQ91" s="200"/>
      <c r="GR91" s="200"/>
      <c r="GS91" s="89"/>
      <c r="GT91" s="89"/>
      <c r="GU91" s="89"/>
      <c r="GV91" s="89"/>
      <c r="GW91" s="89"/>
      <c r="GX91" s="89"/>
      <c r="GY91" s="89"/>
      <c r="GZ91" s="89"/>
      <c r="HA91" s="89"/>
      <c r="HB91" s="89"/>
      <c r="HC91" s="89"/>
      <c r="HD91" s="89"/>
      <c r="HI91" s="89"/>
      <c r="HJ91" s="89"/>
      <c r="HK91" s="89"/>
      <c r="HL91" s="89"/>
      <c r="HM91" s="89"/>
      <c r="HN91" s="89"/>
      <c r="HO91" s="89"/>
      <c r="HP91" s="89"/>
      <c r="HQ91" s="89"/>
      <c r="HR91" s="89"/>
      <c r="HS91" s="89"/>
      <c r="HT91" s="89"/>
      <c r="HX91" s="89"/>
      <c r="HY91" s="89"/>
      <c r="HZ91" s="89"/>
      <c r="IA91" s="89"/>
      <c r="IB91" s="89"/>
      <c r="IC91" s="89"/>
      <c r="ID91" s="89"/>
      <c r="IE91" s="89"/>
      <c r="IF91" s="89"/>
      <c r="IG91" s="89"/>
      <c r="IH91" s="89"/>
      <c r="II91" s="89"/>
      <c r="IM91" s="89"/>
      <c r="IN91" s="89"/>
      <c r="IO91" s="89"/>
      <c r="IP91" s="89"/>
      <c r="IQ91" s="89"/>
      <c r="IR91" s="89"/>
      <c r="IS91" s="89"/>
      <c r="IT91" s="89"/>
      <c r="IU91" s="89"/>
      <c r="IV91" s="89"/>
      <c r="IZ91" s="89"/>
      <c r="JA91" s="89"/>
      <c r="JB91" s="89"/>
      <c r="JC91" s="89"/>
      <c r="JD91" s="89"/>
      <c r="JE91" s="89"/>
      <c r="JF91" s="89"/>
      <c r="JG91" s="89"/>
      <c r="JH91" s="89"/>
      <c r="JI91" s="89"/>
      <c r="JM91" s="89"/>
      <c r="JN91" s="89"/>
      <c r="JO91" s="89"/>
      <c r="JP91" s="89"/>
      <c r="JQ91" s="89"/>
      <c r="JR91" s="89"/>
      <c r="JS91" s="89"/>
      <c r="JT91" s="89"/>
      <c r="JU91" s="89"/>
      <c r="JV91" s="89"/>
      <c r="JZ91" s="89"/>
      <c r="KA91" s="89"/>
      <c r="KB91" s="89"/>
      <c r="KC91" s="89"/>
      <c r="KD91" s="89"/>
      <c r="KE91" s="89"/>
      <c r="KF91" s="89"/>
      <c r="KG91" s="89"/>
      <c r="KH91" s="89"/>
      <c r="KI91" s="89"/>
      <c r="KZ91" s="89"/>
      <c r="LA91" s="89"/>
      <c r="LB91" s="89"/>
      <c r="LC91" s="89"/>
    </row>
    <row r="92" spans="1:315" ht="12.75">
      <c r="A92" s="89"/>
      <c r="B92" s="202"/>
      <c r="C92" s="202"/>
      <c r="D92" s="202"/>
      <c r="E92" s="202"/>
      <c r="F92" s="202"/>
      <c r="G92" s="202"/>
      <c r="H92" s="89"/>
      <c r="I92" s="112"/>
      <c r="J92" s="89"/>
      <c r="K92" s="89"/>
      <c r="L92" s="89"/>
      <c r="M92" s="89"/>
      <c r="N92" s="89"/>
      <c r="O92" s="89"/>
      <c r="P92" s="89"/>
      <c r="Q92" s="89"/>
      <c r="R92" s="89"/>
      <c r="S92" s="89"/>
      <c r="T92" s="89"/>
      <c r="U92" s="89"/>
      <c r="V92" s="89"/>
      <c r="W92" s="89"/>
      <c r="X92" s="89"/>
      <c r="Y92" s="89"/>
      <c r="Z92" s="89"/>
      <c r="AA92" s="89"/>
      <c r="AB92" s="89"/>
      <c r="AC92" s="89"/>
      <c r="AD92" s="89"/>
      <c r="AE92" s="89"/>
      <c r="AF92" s="89"/>
      <c r="AG92" s="89"/>
      <c r="AH92" s="89"/>
      <c r="AI92" s="89"/>
      <c r="AJ92" s="89"/>
      <c r="AK92" s="89"/>
      <c r="AL92" s="89"/>
      <c r="AM92" s="89"/>
      <c r="AN92" s="89"/>
      <c r="AO92" s="89"/>
      <c r="AP92" s="202"/>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89"/>
      <c r="BU92" s="89"/>
      <c r="BV92" s="89"/>
      <c r="BW92" s="89"/>
      <c r="BX92" s="89"/>
      <c r="BY92" s="89"/>
      <c r="BZ92" s="89"/>
      <c r="CA92" s="89"/>
      <c r="CB92" s="89"/>
      <c r="CC92" s="89"/>
      <c r="CD92" s="89"/>
      <c r="CE92" s="89"/>
      <c r="CF92" s="89"/>
      <c r="CG92" s="89"/>
      <c r="CH92" s="89"/>
      <c r="CI92" s="89"/>
      <c r="CJ92" s="89"/>
      <c r="CK92" s="89"/>
      <c r="CL92" s="89"/>
      <c r="CM92" s="89"/>
      <c r="CN92" s="89"/>
      <c r="CO92" s="89"/>
      <c r="CP92" s="89"/>
      <c r="CQ92" s="89"/>
      <c r="CR92" s="89"/>
      <c r="CS92" s="89"/>
      <c r="CT92" s="89"/>
      <c r="CU92" s="89"/>
      <c r="CV92" s="89"/>
      <c r="CW92" s="89"/>
      <c r="CX92" s="89"/>
      <c r="CY92" s="89"/>
      <c r="CZ92" s="89"/>
      <c r="DA92" s="89"/>
      <c r="DB92" s="89"/>
      <c r="DC92" s="89"/>
      <c r="DD92" s="89"/>
      <c r="DE92" s="89"/>
      <c r="DF92" s="89"/>
      <c r="DG92" s="89"/>
      <c r="DH92" s="89"/>
      <c r="DI92" s="89"/>
      <c r="DJ92" s="89"/>
      <c r="DK92" s="89"/>
      <c r="DL92" s="89"/>
      <c r="DM92" s="89"/>
      <c r="DN92" s="89"/>
      <c r="DO92" s="89"/>
      <c r="DP92" s="89"/>
      <c r="DQ92" s="89"/>
      <c r="DR92" s="89"/>
      <c r="DS92" s="89"/>
      <c r="DT92" s="89"/>
      <c r="DU92" s="89"/>
      <c r="DV92" s="89"/>
      <c r="DW92" s="89"/>
      <c r="DX92" s="89"/>
      <c r="DY92" s="89"/>
      <c r="DZ92" s="89"/>
      <c r="EA92" s="89"/>
      <c r="EB92" s="89"/>
      <c r="EC92" s="89"/>
      <c r="ED92" s="89"/>
      <c r="EE92" s="89"/>
      <c r="EF92" s="89"/>
      <c r="EG92" s="89"/>
      <c r="EH92" s="89"/>
      <c r="EI92" s="89"/>
      <c r="EJ92" s="89"/>
      <c r="EK92" s="89"/>
      <c r="EL92" s="89"/>
      <c r="EM92" s="89"/>
      <c r="EN92" s="89"/>
      <c r="EO92" s="89"/>
      <c r="EP92" s="89"/>
      <c r="EQ92" s="89"/>
      <c r="ER92" s="89"/>
      <c r="ES92" s="89"/>
      <c r="ET92" s="89"/>
      <c r="EU92" s="89"/>
      <c r="EV92" s="89"/>
      <c r="EW92" s="89"/>
      <c r="EX92" s="89"/>
      <c r="EY92" s="89"/>
      <c r="EZ92" s="89"/>
      <c r="FA92" s="89"/>
      <c r="FB92" s="89"/>
      <c r="FC92" s="89"/>
      <c r="FD92" s="89"/>
      <c r="FE92" s="89"/>
      <c r="FF92" s="89"/>
      <c r="FG92" s="89"/>
      <c r="FH92" s="89"/>
      <c r="FI92" s="89"/>
      <c r="FJ92" s="89"/>
      <c r="FK92" s="89"/>
      <c r="FL92" s="89"/>
      <c r="FM92" s="89"/>
      <c r="FN92" s="89"/>
      <c r="FO92" s="89"/>
      <c r="FP92" s="89"/>
      <c r="FQ92" s="89"/>
      <c r="FR92" s="89"/>
      <c r="FS92" s="89"/>
      <c r="FT92" s="89"/>
      <c r="FU92" s="89"/>
      <c r="FV92" s="89"/>
      <c r="FW92" s="89"/>
      <c r="FX92" s="89"/>
      <c r="FY92" s="89"/>
      <c r="FZ92" s="89"/>
      <c r="GA92" s="89"/>
      <c r="GB92" s="200"/>
      <c r="GC92" s="200"/>
      <c r="GD92" s="89"/>
      <c r="GE92" s="89"/>
      <c r="GF92" s="89"/>
      <c r="GG92" s="89"/>
      <c r="GH92" s="89"/>
      <c r="GI92" s="89"/>
      <c r="GJ92" s="89"/>
      <c r="GK92" s="89"/>
      <c r="GL92" s="89"/>
      <c r="GM92" s="89"/>
      <c r="GN92" s="89"/>
      <c r="GO92" s="89"/>
      <c r="GP92" s="89"/>
      <c r="GQ92" s="200"/>
      <c r="GR92" s="200"/>
      <c r="GS92" s="89"/>
      <c r="GT92" s="89"/>
      <c r="GU92" s="89"/>
      <c r="GV92" s="89"/>
      <c r="GW92" s="89"/>
      <c r="GX92" s="89"/>
      <c r="GY92" s="89"/>
      <c r="GZ92" s="89"/>
      <c r="HA92" s="89"/>
      <c r="HB92" s="89"/>
      <c r="HC92" s="89"/>
      <c r="HD92" s="89"/>
      <c r="HI92" s="89"/>
      <c r="HJ92" s="89"/>
      <c r="HK92" s="89"/>
      <c r="HL92" s="89"/>
      <c r="HM92" s="89"/>
      <c r="HN92" s="89"/>
      <c r="HO92" s="89"/>
      <c r="HP92" s="89"/>
      <c r="HQ92" s="89"/>
      <c r="HR92" s="89"/>
      <c r="HS92" s="89"/>
      <c r="HT92" s="89"/>
      <c r="HX92" s="89"/>
      <c r="HY92" s="89"/>
      <c r="HZ92" s="89"/>
      <c r="IA92" s="89"/>
      <c r="IB92" s="89"/>
      <c r="IC92" s="89"/>
      <c r="ID92" s="89"/>
      <c r="IE92" s="89"/>
      <c r="IF92" s="89"/>
      <c r="IG92" s="89"/>
      <c r="IH92" s="89"/>
      <c r="II92" s="89"/>
      <c r="IM92" s="89"/>
      <c r="IN92" s="89"/>
      <c r="IO92" s="89"/>
      <c r="IP92" s="89"/>
      <c r="IQ92" s="89"/>
      <c r="IR92" s="89"/>
      <c r="IS92" s="89"/>
      <c r="IT92" s="89"/>
      <c r="IU92" s="89"/>
      <c r="IV92" s="89"/>
      <c r="IZ92" s="89"/>
      <c r="JA92" s="89"/>
      <c r="JB92" s="89"/>
      <c r="JC92" s="89"/>
      <c r="JD92" s="89"/>
      <c r="JE92" s="89"/>
      <c r="JF92" s="89"/>
      <c r="JG92" s="89"/>
      <c r="JH92" s="89"/>
      <c r="JI92" s="89"/>
      <c r="JM92" s="89"/>
      <c r="JN92" s="89"/>
      <c r="JO92" s="89"/>
      <c r="JP92" s="89"/>
      <c r="JQ92" s="89"/>
      <c r="JR92" s="89"/>
      <c r="JS92" s="89"/>
      <c r="JT92" s="89"/>
      <c r="JU92" s="89"/>
      <c r="JV92" s="89"/>
      <c r="JZ92" s="89"/>
      <c r="KA92" s="89"/>
      <c r="KB92" s="89"/>
      <c r="KC92" s="89"/>
      <c r="KD92" s="89"/>
      <c r="KE92" s="89"/>
      <c r="KF92" s="89"/>
      <c r="KG92" s="89"/>
      <c r="KH92" s="89"/>
      <c r="KI92" s="89"/>
      <c r="KZ92" s="89"/>
      <c r="LA92" s="89"/>
      <c r="LB92" s="89"/>
      <c r="LC92" s="89"/>
    </row>
    <row r="93" spans="1:315" ht="12.75">
      <c r="A93" s="89"/>
      <c r="B93" s="202"/>
      <c r="C93" s="202"/>
      <c r="D93" s="202"/>
      <c r="E93" s="202"/>
      <c r="F93" s="202"/>
      <c r="G93" s="202"/>
      <c r="H93" s="89"/>
      <c r="I93" s="112"/>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9"/>
      <c r="AN93" s="89"/>
      <c r="AO93" s="89"/>
      <c r="AP93" s="202"/>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89"/>
      <c r="BU93" s="89"/>
      <c r="BV93" s="89"/>
      <c r="BW93" s="89"/>
      <c r="BX93" s="89"/>
      <c r="BY93" s="89"/>
      <c r="BZ93" s="89"/>
      <c r="CA93" s="89"/>
      <c r="CB93" s="89"/>
      <c r="CC93" s="89"/>
      <c r="CD93" s="89"/>
      <c r="CE93" s="89"/>
      <c r="CF93" s="89"/>
      <c r="CG93" s="89"/>
      <c r="CH93" s="89"/>
      <c r="CI93" s="89"/>
      <c r="CJ93" s="89"/>
      <c r="CK93" s="89"/>
      <c r="CL93" s="89"/>
      <c r="CM93" s="89"/>
      <c r="CN93" s="89"/>
      <c r="CO93" s="89"/>
      <c r="CP93" s="89"/>
      <c r="CQ93" s="89"/>
      <c r="CR93" s="89"/>
      <c r="CS93" s="89"/>
      <c r="CT93" s="89"/>
      <c r="CU93" s="89"/>
      <c r="CV93" s="89"/>
      <c r="CW93" s="89"/>
      <c r="CX93" s="89"/>
      <c r="CY93" s="89"/>
      <c r="CZ93" s="89"/>
      <c r="DA93" s="89"/>
      <c r="DB93" s="89"/>
      <c r="DC93" s="89"/>
      <c r="DD93" s="89"/>
      <c r="DE93" s="89"/>
      <c r="DF93" s="89"/>
      <c r="DG93" s="89"/>
      <c r="DH93" s="89"/>
      <c r="DI93" s="89"/>
      <c r="DJ93" s="89"/>
      <c r="DK93" s="89"/>
      <c r="DL93" s="89"/>
      <c r="DM93" s="89"/>
      <c r="DN93" s="89"/>
      <c r="DO93" s="89"/>
      <c r="DP93" s="89"/>
      <c r="DQ93" s="89"/>
      <c r="DR93" s="89"/>
      <c r="DS93" s="89"/>
      <c r="DT93" s="89"/>
      <c r="DU93" s="89"/>
      <c r="DV93" s="89"/>
      <c r="DW93" s="89"/>
      <c r="DX93" s="89"/>
      <c r="DY93" s="89"/>
      <c r="DZ93" s="89"/>
      <c r="EA93" s="89"/>
      <c r="EB93" s="89"/>
      <c r="EC93" s="89"/>
      <c r="ED93" s="89"/>
      <c r="EE93" s="89"/>
      <c r="EF93" s="89"/>
      <c r="EG93" s="89"/>
      <c r="EH93" s="89"/>
      <c r="EI93" s="89"/>
      <c r="EJ93" s="89"/>
      <c r="EK93" s="89"/>
      <c r="EL93" s="89"/>
      <c r="EM93" s="89"/>
      <c r="EN93" s="89"/>
      <c r="EO93" s="89"/>
      <c r="EP93" s="89"/>
      <c r="EQ93" s="89"/>
      <c r="ER93" s="89"/>
      <c r="ES93" s="89"/>
      <c r="ET93" s="89"/>
      <c r="EU93" s="89"/>
      <c r="EV93" s="89"/>
      <c r="EW93" s="89"/>
      <c r="EX93" s="89"/>
      <c r="EY93" s="89"/>
      <c r="EZ93" s="89"/>
      <c r="FA93" s="89"/>
      <c r="FB93" s="89"/>
      <c r="FC93" s="89"/>
      <c r="FD93" s="89"/>
      <c r="FE93" s="89"/>
      <c r="FF93" s="89"/>
      <c r="FG93" s="89"/>
      <c r="FH93" s="89"/>
      <c r="FI93" s="89"/>
      <c r="FJ93" s="89"/>
      <c r="FK93" s="89"/>
      <c r="FL93" s="89"/>
      <c r="FM93" s="89"/>
      <c r="FN93" s="89"/>
      <c r="FO93" s="89"/>
      <c r="FP93" s="89"/>
      <c r="FQ93" s="89"/>
      <c r="FR93" s="89"/>
      <c r="FS93" s="89"/>
      <c r="FT93" s="89"/>
      <c r="FU93" s="89"/>
      <c r="FV93" s="89"/>
      <c r="FW93" s="89"/>
      <c r="FX93" s="89"/>
      <c r="FY93" s="89"/>
      <c r="FZ93" s="89"/>
      <c r="GA93" s="89"/>
      <c r="GB93" s="200"/>
      <c r="GC93" s="200"/>
      <c r="GD93" s="89"/>
      <c r="GE93" s="89"/>
      <c r="GF93" s="89"/>
      <c r="GG93" s="89"/>
      <c r="GH93" s="89"/>
      <c r="GI93" s="89"/>
      <c r="GJ93" s="89"/>
      <c r="GK93" s="89"/>
      <c r="GL93" s="89"/>
      <c r="GM93" s="89"/>
      <c r="GN93" s="89"/>
      <c r="GO93" s="89"/>
      <c r="GP93" s="89"/>
      <c r="GQ93" s="200"/>
      <c r="GR93" s="200"/>
      <c r="GS93" s="89"/>
      <c r="GT93" s="89"/>
      <c r="GU93" s="89"/>
      <c r="GV93" s="89"/>
      <c r="GW93" s="89"/>
      <c r="GX93" s="89"/>
      <c r="GY93" s="89"/>
      <c r="GZ93" s="89"/>
      <c r="HA93" s="89"/>
      <c r="HB93" s="89"/>
      <c r="HC93" s="89"/>
      <c r="HD93" s="89"/>
      <c r="HI93" s="89"/>
      <c r="HJ93" s="89"/>
      <c r="HK93" s="89"/>
      <c r="HL93" s="89"/>
      <c r="HM93" s="89"/>
      <c r="HN93" s="89"/>
      <c r="HO93" s="89"/>
      <c r="HP93" s="89"/>
      <c r="HQ93" s="89"/>
      <c r="HR93" s="89"/>
      <c r="HS93" s="89"/>
      <c r="HT93" s="89"/>
      <c r="HX93" s="89"/>
      <c r="HY93" s="89"/>
      <c r="HZ93" s="89"/>
      <c r="IA93" s="89"/>
      <c r="IB93" s="89"/>
      <c r="IC93" s="89"/>
      <c r="ID93" s="89"/>
      <c r="IE93" s="89"/>
      <c r="IF93" s="89"/>
      <c r="IG93" s="89"/>
      <c r="IH93" s="89"/>
      <c r="II93" s="89"/>
      <c r="IM93" s="89"/>
      <c r="IN93" s="89"/>
      <c r="IO93" s="89"/>
      <c r="IP93" s="89"/>
      <c r="IQ93" s="89"/>
      <c r="IR93" s="89"/>
      <c r="IS93" s="89"/>
      <c r="IT93" s="89"/>
      <c r="IU93" s="89"/>
      <c r="IV93" s="89"/>
      <c r="IZ93" s="89"/>
      <c r="JA93" s="89"/>
      <c r="JB93" s="89"/>
      <c r="JC93" s="89"/>
      <c r="JD93" s="89"/>
      <c r="JE93" s="89"/>
      <c r="JF93" s="89"/>
      <c r="JG93" s="89"/>
      <c r="JH93" s="89"/>
      <c r="JI93" s="89"/>
      <c r="JM93" s="89"/>
      <c r="JN93" s="89"/>
      <c r="JO93" s="89"/>
      <c r="JP93" s="89"/>
      <c r="JQ93" s="89"/>
      <c r="JR93" s="89"/>
      <c r="JS93" s="89"/>
      <c r="JT93" s="89"/>
      <c r="JU93" s="89"/>
      <c r="JV93" s="89"/>
      <c r="JZ93" s="89"/>
      <c r="KA93" s="89"/>
      <c r="KB93" s="89"/>
      <c r="KC93" s="89"/>
      <c r="KD93" s="89"/>
      <c r="KE93" s="89"/>
      <c r="KF93" s="89"/>
      <c r="KG93" s="89"/>
      <c r="KH93" s="89"/>
      <c r="KI93" s="89"/>
      <c r="KZ93" s="89"/>
      <c r="LA93" s="89"/>
      <c r="LB93" s="89"/>
      <c r="LC93" s="89"/>
    </row>
    <row r="94" spans="1:315" ht="12.75">
      <c r="A94" s="89"/>
      <c r="B94" s="202"/>
      <c r="C94" s="202"/>
      <c r="D94" s="202"/>
      <c r="E94" s="202"/>
      <c r="F94" s="202"/>
      <c r="G94" s="202"/>
      <c r="H94" s="89"/>
      <c r="I94" s="112"/>
      <c r="J94" s="89"/>
      <c r="K94" s="89"/>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c r="AM94" s="89"/>
      <c r="AN94" s="89"/>
      <c r="AO94" s="89"/>
      <c r="AP94" s="202"/>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c r="CC94" s="89"/>
      <c r="CD94" s="89"/>
      <c r="CE94" s="89"/>
      <c r="CF94" s="89"/>
      <c r="CG94" s="89"/>
      <c r="CH94" s="89"/>
      <c r="CI94" s="89"/>
      <c r="CJ94" s="89"/>
      <c r="CK94" s="89"/>
      <c r="CL94" s="89"/>
      <c r="CM94" s="89"/>
      <c r="CN94" s="89"/>
      <c r="CO94" s="89"/>
      <c r="CP94" s="89"/>
      <c r="CQ94" s="89"/>
      <c r="CR94" s="89"/>
      <c r="CS94" s="89"/>
      <c r="CT94" s="89"/>
      <c r="CU94" s="89"/>
      <c r="CV94" s="89"/>
      <c r="CW94" s="89"/>
      <c r="CX94" s="89"/>
      <c r="CY94" s="89"/>
      <c r="CZ94" s="89"/>
      <c r="DA94" s="89"/>
      <c r="DB94" s="89"/>
      <c r="DC94" s="89"/>
      <c r="DD94" s="89"/>
      <c r="DE94" s="89"/>
      <c r="DF94" s="89"/>
      <c r="DG94" s="89"/>
      <c r="DH94" s="89"/>
      <c r="DI94" s="89"/>
      <c r="DJ94" s="89"/>
      <c r="DK94" s="89"/>
      <c r="DL94" s="89"/>
      <c r="DM94" s="89"/>
      <c r="DN94" s="89"/>
      <c r="DO94" s="89"/>
      <c r="DP94" s="89"/>
      <c r="DQ94" s="89"/>
      <c r="DR94" s="89"/>
      <c r="DS94" s="89"/>
      <c r="DT94" s="89"/>
      <c r="DU94" s="89"/>
      <c r="DV94" s="89"/>
      <c r="DW94" s="89"/>
      <c r="DX94" s="89"/>
      <c r="DY94" s="89"/>
      <c r="DZ94" s="89"/>
      <c r="EA94" s="89"/>
      <c r="EB94" s="89"/>
      <c r="EC94" s="89"/>
      <c r="ED94" s="89"/>
      <c r="EE94" s="89"/>
      <c r="EF94" s="89"/>
      <c r="EG94" s="89"/>
      <c r="EH94" s="89"/>
      <c r="EI94" s="89"/>
      <c r="EJ94" s="89"/>
      <c r="EK94" s="89"/>
      <c r="EL94" s="89"/>
      <c r="EM94" s="89"/>
      <c r="EN94" s="89"/>
      <c r="EO94" s="89"/>
      <c r="EP94" s="89"/>
      <c r="EQ94" s="89"/>
      <c r="ER94" s="89"/>
      <c r="ES94" s="89"/>
      <c r="ET94" s="89"/>
      <c r="EU94" s="89"/>
      <c r="EV94" s="89"/>
      <c r="EW94" s="89"/>
      <c r="EX94" s="89"/>
      <c r="EY94" s="89"/>
      <c r="EZ94" s="89"/>
      <c r="FA94" s="89"/>
      <c r="FB94" s="89"/>
      <c r="FC94" s="89"/>
      <c r="FD94" s="89"/>
      <c r="FE94" s="89"/>
      <c r="FF94" s="89"/>
      <c r="FG94" s="89"/>
      <c r="FH94" s="89"/>
      <c r="FI94" s="89"/>
      <c r="FJ94" s="89"/>
      <c r="FK94" s="89"/>
      <c r="FL94" s="89"/>
      <c r="FM94" s="89"/>
      <c r="FN94" s="89"/>
      <c r="FO94" s="89"/>
      <c r="FP94" s="89"/>
      <c r="FQ94" s="89"/>
      <c r="FR94" s="89"/>
      <c r="FS94" s="89"/>
      <c r="FT94" s="89"/>
      <c r="FU94" s="89"/>
      <c r="FV94" s="89"/>
      <c r="FW94" s="89"/>
      <c r="FX94" s="89"/>
      <c r="FY94" s="89"/>
      <c r="FZ94" s="89"/>
      <c r="GA94" s="89"/>
      <c r="GB94" s="200"/>
      <c r="GC94" s="200"/>
      <c r="GD94" s="89"/>
      <c r="GE94" s="89"/>
      <c r="GF94" s="89"/>
      <c r="GG94" s="89"/>
      <c r="GH94" s="89"/>
      <c r="GI94" s="89"/>
      <c r="GJ94" s="89"/>
      <c r="GK94" s="89"/>
      <c r="GL94" s="89"/>
      <c r="GM94" s="89"/>
      <c r="GN94" s="89"/>
      <c r="GO94" s="89"/>
      <c r="GP94" s="89"/>
      <c r="GQ94" s="200"/>
      <c r="GR94" s="200"/>
      <c r="GS94" s="89"/>
      <c r="GT94" s="89"/>
      <c r="GU94" s="89"/>
      <c r="GV94" s="89"/>
      <c r="GW94" s="89"/>
      <c r="GX94" s="89"/>
      <c r="GY94" s="89"/>
      <c r="GZ94" s="89"/>
      <c r="HA94" s="89"/>
      <c r="HB94" s="89"/>
      <c r="HC94" s="89"/>
      <c r="HD94" s="89"/>
      <c r="HI94" s="89"/>
      <c r="HJ94" s="89"/>
      <c r="HK94" s="89"/>
      <c r="HL94" s="89"/>
      <c r="HM94" s="89"/>
      <c r="HN94" s="89"/>
      <c r="HO94" s="89"/>
      <c r="HP94" s="89"/>
      <c r="HQ94" s="89"/>
      <c r="HR94" s="89"/>
      <c r="HS94" s="89"/>
      <c r="HT94" s="89"/>
      <c r="HX94" s="89"/>
      <c r="HY94" s="89"/>
      <c r="HZ94" s="89"/>
      <c r="IA94" s="89"/>
      <c r="IB94" s="89"/>
      <c r="IC94" s="89"/>
      <c r="ID94" s="89"/>
      <c r="IE94" s="89"/>
      <c r="IF94" s="89"/>
      <c r="IG94" s="89"/>
      <c r="IH94" s="89"/>
      <c r="II94" s="89"/>
      <c r="IM94" s="89"/>
      <c r="IN94" s="89"/>
      <c r="IO94" s="89"/>
      <c r="IP94" s="89"/>
      <c r="IQ94" s="89"/>
      <c r="IR94" s="89"/>
      <c r="IS94" s="89"/>
      <c r="IT94" s="89"/>
      <c r="IU94" s="89"/>
      <c r="IV94" s="89"/>
      <c r="IZ94" s="89"/>
      <c r="JA94" s="89"/>
      <c r="JB94" s="89"/>
      <c r="JC94" s="89"/>
      <c r="JD94" s="89"/>
      <c r="JE94" s="89"/>
      <c r="JF94" s="89"/>
      <c r="JG94" s="89"/>
      <c r="JH94" s="89"/>
      <c r="JI94" s="89"/>
      <c r="JM94" s="89"/>
      <c r="JN94" s="89"/>
      <c r="JO94" s="89"/>
      <c r="JP94" s="89"/>
      <c r="JQ94" s="89"/>
      <c r="JR94" s="89"/>
      <c r="JS94" s="89"/>
      <c r="JT94" s="89"/>
      <c r="JU94" s="89"/>
      <c r="JV94" s="89"/>
      <c r="JZ94" s="89"/>
      <c r="KA94" s="89"/>
      <c r="KB94" s="89"/>
      <c r="KC94" s="89"/>
      <c r="KD94" s="89"/>
      <c r="KE94" s="89"/>
      <c r="KF94" s="89"/>
      <c r="KG94" s="89"/>
      <c r="KH94" s="89"/>
      <c r="KI94" s="89"/>
      <c r="KZ94" s="89"/>
      <c r="LA94" s="89"/>
      <c r="LB94" s="89"/>
      <c r="LC94" s="89"/>
    </row>
    <row r="95" spans="1:315" ht="12.75">
      <c r="A95" s="89"/>
      <c r="B95" s="202"/>
      <c r="C95" s="202"/>
      <c r="D95" s="202"/>
      <c r="E95" s="202"/>
      <c r="F95" s="202"/>
      <c r="G95" s="202"/>
      <c r="H95" s="89"/>
      <c r="I95" s="112"/>
      <c r="J95" s="89"/>
      <c r="K95" s="89"/>
      <c r="L95" s="89"/>
      <c r="M95" s="89"/>
      <c r="N95" s="89"/>
      <c r="O95" s="89"/>
      <c r="P95" s="89"/>
      <c r="Q95" s="89"/>
      <c r="R95" s="89"/>
      <c r="S95" s="89"/>
      <c r="T95" s="89"/>
      <c r="U95" s="89"/>
      <c r="V95" s="89"/>
      <c r="W95" s="89"/>
      <c r="X95" s="89"/>
      <c r="Y95" s="89"/>
      <c r="Z95" s="89"/>
      <c r="AA95" s="89"/>
      <c r="AB95" s="89"/>
      <c r="AC95" s="89"/>
      <c r="AD95" s="89"/>
      <c r="AE95" s="89"/>
      <c r="AF95" s="89"/>
      <c r="AG95" s="89"/>
      <c r="AH95" s="89"/>
      <c r="AI95" s="89"/>
      <c r="AJ95" s="89"/>
      <c r="AK95" s="89"/>
      <c r="AL95" s="89"/>
      <c r="AM95" s="89"/>
      <c r="AN95" s="89"/>
      <c r="AO95" s="89"/>
      <c r="AP95" s="202"/>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89"/>
      <c r="BU95" s="89"/>
      <c r="BV95" s="89"/>
      <c r="BW95" s="89"/>
      <c r="BX95" s="89"/>
      <c r="BY95" s="89"/>
      <c r="BZ95" s="89"/>
      <c r="CA95" s="89"/>
      <c r="CB95" s="89"/>
      <c r="CC95" s="89"/>
      <c r="CD95" s="89"/>
      <c r="CE95" s="89"/>
      <c r="CF95" s="89"/>
      <c r="CG95" s="89"/>
      <c r="CH95" s="89"/>
      <c r="CI95" s="89"/>
      <c r="CJ95" s="89"/>
      <c r="CK95" s="89"/>
      <c r="CL95" s="89"/>
      <c r="CM95" s="89"/>
      <c r="CN95" s="89"/>
      <c r="CO95" s="89"/>
      <c r="CP95" s="89"/>
      <c r="CQ95" s="89"/>
      <c r="CR95" s="89"/>
      <c r="CS95" s="89"/>
      <c r="CT95" s="89"/>
      <c r="CU95" s="89"/>
      <c r="CV95" s="89"/>
      <c r="CW95" s="89"/>
      <c r="CX95" s="89"/>
      <c r="CY95" s="89"/>
      <c r="CZ95" s="89"/>
      <c r="DA95" s="89"/>
      <c r="DB95" s="89"/>
      <c r="DC95" s="89"/>
      <c r="DD95" s="89"/>
      <c r="DE95" s="89"/>
      <c r="DF95" s="89"/>
      <c r="DG95" s="89"/>
      <c r="DH95" s="89"/>
      <c r="DI95" s="89"/>
      <c r="DJ95" s="89"/>
      <c r="DK95" s="89"/>
      <c r="DL95" s="89"/>
      <c r="DM95" s="89"/>
      <c r="DN95" s="89"/>
      <c r="DO95" s="89"/>
      <c r="DP95" s="89"/>
      <c r="DQ95" s="89"/>
      <c r="DR95" s="89"/>
      <c r="DS95" s="89"/>
      <c r="DT95" s="89"/>
      <c r="DU95" s="89"/>
      <c r="DV95" s="89"/>
      <c r="DW95" s="89"/>
      <c r="DX95" s="89"/>
      <c r="DY95" s="89"/>
      <c r="DZ95" s="89"/>
      <c r="EA95" s="89"/>
      <c r="EB95" s="89"/>
      <c r="EC95" s="89"/>
      <c r="ED95" s="89"/>
      <c r="EE95" s="89"/>
      <c r="EF95" s="89"/>
      <c r="EG95" s="89"/>
      <c r="EH95" s="89"/>
      <c r="EI95" s="89"/>
      <c r="EJ95" s="89"/>
      <c r="EK95" s="89"/>
      <c r="EL95" s="89"/>
      <c r="EM95" s="89"/>
      <c r="EN95" s="89"/>
      <c r="EO95" s="89"/>
      <c r="EP95" s="89"/>
      <c r="EQ95" s="89"/>
      <c r="ER95" s="89"/>
      <c r="ES95" s="89"/>
      <c r="ET95" s="89"/>
      <c r="EU95" s="89"/>
      <c r="EV95" s="89"/>
      <c r="EW95" s="89"/>
      <c r="EX95" s="89"/>
      <c r="EY95" s="89"/>
      <c r="EZ95" s="89"/>
      <c r="FA95" s="89"/>
      <c r="FB95" s="89"/>
      <c r="FC95" s="89"/>
      <c r="FD95" s="89"/>
      <c r="FE95" s="89"/>
      <c r="FF95" s="89"/>
      <c r="FG95" s="89"/>
      <c r="FH95" s="89"/>
      <c r="FI95" s="89"/>
      <c r="FJ95" s="89"/>
      <c r="FK95" s="89"/>
      <c r="FL95" s="89"/>
      <c r="FM95" s="89"/>
      <c r="FN95" s="89"/>
      <c r="FO95" s="89"/>
      <c r="FP95" s="89"/>
      <c r="FQ95" s="89"/>
      <c r="FR95" s="89"/>
      <c r="FS95" s="89"/>
      <c r="FT95" s="89"/>
      <c r="FU95" s="89"/>
      <c r="FV95" s="89"/>
      <c r="FW95" s="89"/>
      <c r="FX95" s="89"/>
      <c r="FY95" s="89"/>
      <c r="FZ95" s="89"/>
      <c r="GA95" s="89"/>
      <c r="GB95" s="200"/>
      <c r="GC95" s="200"/>
      <c r="GD95" s="89"/>
      <c r="GE95" s="89"/>
      <c r="GF95" s="89"/>
      <c r="GG95" s="89"/>
      <c r="GH95" s="89"/>
      <c r="GI95" s="89"/>
      <c r="GJ95" s="89"/>
      <c r="GK95" s="89"/>
      <c r="GL95" s="89"/>
      <c r="GM95" s="89"/>
      <c r="GN95" s="89"/>
      <c r="GO95" s="89"/>
      <c r="GP95" s="89"/>
      <c r="GQ95" s="200"/>
      <c r="GR95" s="200"/>
      <c r="GS95" s="89"/>
      <c r="GT95" s="89"/>
      <c r="GU95" s="89"/>
      <c r="GV95" s="89"/>
      <c r="GW95" s="89"/>
      <c r="GX95" s="89"/>
      <c r="GY95" s="89"/>
      <c r="GZ95" s="89"/>
      <c r="HA95" s="89"/>
      <c r="HB95" s="89"/>
      <c r="HC95" s="89"/>
      <c r="HD95" s="89"/>
      <c r="HI95" s="89"/>
      <c r="HJ95" s="89"/>
      <c r="HK95" s="89"/>
      <c r="HL95" s="89"/>
      <c r="HM95" s="89"/>
      <c r="HN95" s="89"/>
      <c r="HO95" s="89"/>
      <c r="HP95" s="89"/>
      <c r="HQ95" s="89"/>
      <c r="HR95" s="89"/>
      <c r="HS95" s="89"/>
      <c r="HT95" s="89"/>
      <c r="HX95" s="89"/>
      <c r="HY95" s="89"/>
      <c r="HZ95" s="89"/>
      <c r="IA95" s="89"/>
      <c r="IB95" s="89"/>
      <c r="IC95" s="89"/>
      <c r="ID95" s="89"/>
      <c r="IE95" s="89"/>
      <c r="IF95" s="89"/>
      <c r="IG95" s="89"/>
      <c r="IH95" s="89"/>
      <c r="II95" s="89"/>
      <c r="IM95" s="89"/>
      <c r="IN95" s="89"/>
      <c r="IO95" s="89"/>
      <c r="IP95" s="89"/>
      <c r="IQ95" s="89"/>
      <c r="IR95" s="89"/>
      <c r="IS95" s="89"/>
      <c r="IT95" s="89"/>
      <c r="IU95" s="89"/>
      <c r="IV95" s="89"/>
      <c r="IZ95" s="89"/>
      <c r="JA95" s="89"/>
      <c r="JB95" s="89"/>
      <c r="JC95" s="89"/>
      <c r="JD95" s="89"/>
      <c r="JE95" s="89"/>
      <c r="JF95" s="89"/>
      <c r="JG95" s="89"/>
      <c r="JH95" s="89"/>
      <c r="JI95" s="89"/>
      <c r="JM95" s="89"/>
      <c r="JN95" s="89"/>
      <c r="JO95" s="89"/>
      <c r="JP95" s="89"/>
      <c r="JQ95" s="89"/>
      <c r="JR95" s="89"/>
      <c r="JS95" s="89"/>
      <c r="JT95" s="89"/>
      <c r="JU95" s="89"/>
      <c r="JV95" s="89"/>
      <c r="JZ95" s="89"/>
      <c r="KA95" s="89"/>
      <c r="KB95" s="89"/>
      <c r="KC95" s="89"/>
      <c r="KD95" s="89"/>
      <c r="KE95" s="89"/>
      <c r="KF95" s="89"/>
      <c r="KG95" s="89"/>
      <c r="KH95" s="89"/>
      <c r="KI95" s="89"/>
      <c r="KZ95" s="89"/>
      <c r="LA95" s="89"/>
      <c r="LB95" s="89"/>
      <c r="LC95" s="89"/>
    </row>
    <row r="96" spans="1:315" ht="12.75">
      <c r="A96" s="89"/>
      <c r="B96" s="202"/>
      <c r="C96" s="202"/>
      <c r="D96" s="202"/>
      <c r="E96" s="202"/>
      <c r="F96" s="202"/>
      <c r="G96" s="202"/>
      <c r="H96" s="89"/>
      <c r="I96" s="112"/>
      <c r="J96" s="89"/>
      <c r="K96" s="89"/>
      <c r="L96" s="89"/>
      <c r="M96" s="89"/>
      <c r="N96" s="89"/>
      <c r="O96" s="89"/>
      <c r="P96" s="89"/>
      <c r="Q96" s="89"/>
      <c r="R96" s="89"/>
      <c r="S96" s="89"/>
      <c r="T96" s="89"/>
      <c r="U96" s="89"/>
      <c r="V96" s="89"/>
      <c r="W96" s="89"/>
      <c r="X96" s="89"/>
      <c r="Y96" s="89"/>
      <c r="Z96" s="89"/>
      <c r="AA96" s="89"/>
      <c r="AB96" s="89"/>
      <c r="AC96" s="89"/>
      <c r="AD96" s="89"/>
      <c r="AE96" s="89"/>
      <c r="AF96" s="89"/>
      <c r="AG96" s="89"/>
      <c r="AH96" s="89"/>
      <c r="AI96" s="89"/>
      <c r="AJ96" s="89"/>
      <c r="AK96" s="89"/>
      <c r="AL96" s="89"/>
      <c r="AM96" s="89"/>
      <c r="AN96" s="89"/>
      <c r="AO96" s="89"/>
      <c r="AP96" s="202"/>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c r="BX96" s="89"/>
      <c r="BY96" s="89"/>
      <c r="BZ96" s="89"/>
      <c r="CA96" s="89"/>
      <c r="CB96" s="89"/>
      <c r="CC96" s="89"/>
      <c r="CD96" s="89"/>
      <c r="CE96" s="89"/>
      <c r="CF96" s="89"/>
      <c r="CG96" s="89"/>
      <c r="CH96" s="89"/>
      <c r="CI96" s="89"/>
      <c r="CJ96" s="89"/>
      <c r="CK96" s="89"/>
      <c r="CL96" s="89"/>
      <c r="CM96" s="89"/>
      <c r="CN96" s="89"/>
      <c r="CO96" s="89"/>
      <c r="CP96" s="89"/>
      <c r="CQ96" s="89"/>
      <c r="CR96" s="89"/>
      <c r="CS96" s="89"/>
      <c r="CT96" s="89"/>
      <c r="CU96" s="89"/>
      <c r="CV96" s="89"/>
      <c r="CW96" s="89"/>
      <c r="CX96" s="89"/>
      <c r="CY96" s="89"/>
      <c r="CZ96" s="89"/>
      <c r="DA96" s="89"/>
      <c r="DB96" s="89"/>
      <c r="DC96" s="89"/>
      <c r="DD96" s="89"/>
      <c r="DE96" s="89"/>
      <c r="DF96" s="89"/>
      <c r="DG96" s="89"/>
      <c r="DH96" s="89"/>
      <c r="DI96" s="89"/>
      <c r="DJ96" s="89"/>
      <c r="DK96" s="89"/>
      <c r="DL96" s="89"/>
      <c r="DM96" s="89"/>
      <c r="DN96" s="89"/>
      <c r="DO96" s="89"/>
      <c r="DP96" s="89"/>
      <c r="DQ96" s="89"/>
      <c r="DR96" s="89"/>
      <c r="DS96" s="89"/>
      <c r="DT96" s="89"/>
      <c r="DU96" s="89"/>
      <c r="DV96" s="89"/>
      <c r="DW96" s="89"/>
      <c r="DX96" s="89"/>
      <c r="DY96" s="89"/>
      <c r="DZ96" s="89"/>
      <c r="EA96" s="89"/>
      <c r="EB96" s="89"/>
      <c r="EC96" s="89"/>
      <c r="ED96" s="89"/>
      <c r="EE96" s="89"/>
      <c r="EF96" s="89"/>
      <c r="EG96" s="89"/>
      <c r="EH96" s="89"/>
      <c r="EI96" s="89"/>
      <c r="EJ96" s="89"/>
      <c r="EK96" s="89"/>
      <c r="EL96" s="89"/>
      <c r="EM96" s="89"/>
      <c r="EN96" s="89"/>
      <c r="EO96" s="89"/>
      <c r="EP96" s="89"/>
      <c r="EQ96" s="89"/>
      <c r="ER96" s="89"/>
      <c r="ES96" s="89"/>
      <c r="ET96" s="89"/>
      <c r="EU96" s="89"/>
      <c r="EV96" s="89"/>
      <c r="EW96" s="89"/>
      <c r="EX96" s="89"/>
      <c r="EY96" s="89"/>
      <c r="EZ96" s="89"/>
      <c r="FA96" s="89"/>
      <c r="FB96" s="89"/>
      <c r="FC96" s="89"/>
      <c r="FD96" s="89"/>
      <c r="FE96" s="89"/>
      <c r="FF96" s="89"/>
      <c r="FG96" s="89"/>
      <c r="FH96" s="89"/>
      <c r="FI96" s="89"/>
      <c r="FJ96" s="89"/>
      <c r="FK96" s="89"/>
      <c r="FL96" s="89"/>
      <c r="FM96" s="89"/>
      <c r="FN96" s="89"/>
      <c r="FO96" s="89"/>
      <c r="FP96" s="89"/>
      <c r="FQ96" s="89"/>
      <c r="FR96" s="89"/>
      <c r="FS96" s="89"/>
      <c r="FT96" s="89"/>
      <c r="FU96" s="89"/>
      <c r="FV96" s="89"/>
      <c r="FW96" s="89"/>
      <c r="FX96" s="89"/>
      <c r="FY96" s="89"/>
      <c r="FZ96" s="89"/>
      <c r="GA96" s="89"/>
      <c r="GB96" s="200"/>
      <c r="GC96" s="200"/>
      <c r="GD96" s="89"/>
      <c r="GE96" s="89"/>
      <c r="GF96" s="89"/>
      <c r="GG96" s="89"/>
      <c r="GH96" s="89"/>
      <c r="GI96" s="89"/>
      <c r="GJ96" s="89"/>
      <c r="GK96" s="89"/>
      <c r="GL96" s="89"/>
      <c r="GM96" s="89"/>
      <c r="GN96" s="89"/>
      <c r="GO96" s="89"/>
      <c r="GP96" s="89"/>
      <c r="GQ96" s="200"/>
      <c r="GR96" s="200"/>
      <c r="GS96" s="89"/>
      <c r="GT96" s="89"/>
      <c r="GU96" s="89"/>
      <c r="GV96" s="89"/>
      <c r="GW96" s="89"/>
      <c r="GX96" s="89"/>
      <c r="GY96" s="89"/>
      <c r="GZ96" s="89"/>
      <c r="HA96" s="89"/>
      <c r="HB96" s="89"/>
      <c r="HC96" s="89"/>
      <c r="HD96" s="89"/>
      <c r="HI96" s="89"/>
      <c r="HJ96" s="89"/>
      <c r="HK96" s="89"/>
      <c r="HL96" s="89"/>
      <c r="HM96" s="89"/>
      <c r="HN96" s="89"/>
      <c r="HO96" s="89"/>
      <c r="HP96" s="89"/>
      <c r="HQ96" s="89"/>
      <c r="HR96" s="89"/>
      <c r="HS96" s="89"/>
      <c r="HT96" s="89"/>
      <c r="HX96" s="89"/>
      <c r="HY96" s="89"/>
      <c r="HZ96" s="89"/>
      <c r="IA96" s="89"/>
      <c r="IB96" s="89"/>
      <c r="IC96" s="89"/>
      <c r="ID96" s="89"/>
      <c r="IE96" s="89"/>
      <c r="IF96" s="89"/>
      <c r="IG96" s="89"/>
      <c r="IH96" s="89"/>
      <c r="II96" s="89"/>
      <c r="IM96" s="89"/>
      <c r="IN96" s="89"/>
      <c r="IO96" s="89"/>
      <c r="IP96" s="89"/>
      <c r="IQ96" s="89"/>
      <c r="IR96" s="89"/>
      <c r="IS96" s="89"/>
      <c r="IT96" s="89"/>
      <c r="IU96" s="89"/>
      <c r="IV96" s="89"/>
      <c r="IZ96" s="89"/>
      <c r="JA96" s="89"/>
      <c r="JB96" s="89"/>
      <c r="JC96" s="89"/>
      <c r="JD96" s="89"/>
      <c r="JE96" s="89"/>
      <c r="JF96" s="89"/>
      <c r="JG96" s="89"/>
      <c r="JH96" s="89"/>
      <c r="JI96" s="89"/>
      <c r="JM96" s="89"/>
      <c r="JN96" s="89"/>
      <c r="JO96" s="89"/>
      <c r="JP96" s="89"/>
      <c r="JQ96" s="89"/>
      <c r="JR96" s="89"/>
      <c r="JS96" s="89"/>
      <c r="JT96" s="89"/>
      <c r="JU96" s="89"/>
      <c r="JV96" s="89"/>
      <c r="JZ96" s="89"/>
      <c r="KA96" s="89"/>
      <c r="KB96" s="89"/>
      <c r="KC96" s="89"/>
      <c r="KD96" s="89"/>
      <c r="KE96" s="89"/>
      <c r="KF96" s="89"/>
      <c r="KG96" s="89"/>
      <c r="KH96" s="89"/>
      <c r="KI96" s="89"/>
      <c r="KZ96" s="89"/>
      <c r="LA96" s="89"/>
      <c r="LB96" s="89"/>
      <c r="LC96" s="89"/>
    </row>
    <row r="97" spans="1:315" ht="12.75">
      <c r="A97" s="89"/>
      <c r="B97" s="202"/>
      <c r="C97" s="202"/>
      <c r="D97" s="202"/>
      <c r="E97" s="202"/>
      <c r="F97" s="202"/>
      <c r="G97" s="202"/>
      <c r="H97" s="89"/>
      <c r="I97" s="112"/>
      <c r="J97" s="89"/>
      <c r="K97" s="89"/>
      <c r="L97" s="89"/>
      <c r="M97" s="89"/>
      <c r="N97" s="89"/>
      <c r="O97" s="89"/>
      <c r="P97" s="89"/>
      <c r="Q97" s="89"/>
      <c r="R97" s="89"/>
      <c r="S97" s="89"/>
      <c r="T97" s="89"/>
      <c r="U97" s="89"/>
      <c r="V97" s="89"/>
      <c r="W97" s="89"/>
      <c r="X97" s="89"/>
      <c r="Y97" s="89"/>
      <c r="Z97" s="89"/>
      <c r="AA97" s="89"/>
      <c r="AB97" s="89"/>
      <c r="AC97" s="89"/>
      <c r="AD97" s="89"/>
      <c r="AE97" s="89"/>
      <c r="AF97" s="89"/>
      <c r="AG97" s="89"/>
      <c r="AH97" s="89"/>
      <c r="AI97" s="89"/>
      <c r="AJ97" s="89"/>
      <c r="AK97" s="89"/>
      <c r="AL97" s="89"/>
      <c r="AM97" s="89"/>
      <c r="AN97" s="89"/>
      <c r="AO97" s="89"/>
      <c r="AP97" s="202"/>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89"/>
      <c r="BU97" s="89"/>
      <c r="BV97" s="89"/>
      <c r="BW97" s="89"/>
      <c r="BX97" s="89"/>
      <c r="BY97" s="89"/>
      <c r="BZ97" s="89"/>
      <c r="CA97" s="89"/>
      <c r="CB97" s="89"/>
      <c r="CC97" s="89"/>
      <c r="CD97" s="89"/>
      <c r="CE97" s="89"/>
      <c r="CF97" s="89"/>
      <c r="CG97" s="89"/>
      <c r="CH97" s="89"/>
      <c r="CI97" s="89"/>
      <c r="CJ97" s="89"/>
      <c r="CK97" s="89"/>
      <c r="CL97" s="89"/>
      <c r="CM97" s="89"/>
      <c r="CN97" s="89"/>
      <c r="CO97" s="89"/>
      <c r="CP97" s="89"/>
      <c r="CQ97" s="89"/>
      <c r="CR97" s="89"/>
      <c r="CS97" s="89"/>
      <c r="CT97" s="89"/>
      <c r="CU97" s="89"/>
      <c r="CV97" s="89"/>
      <c r="CW97" s="89"/>
      <c r="CX97" s="89"/>
      <c r="CY97" s="89"/>
      <c r="CZ97" s="89"/>
      <c r="DA97" s="89"/>
      <c r="DB97" s="89"/>
      <c r="DC97" s="89"/>
      <c r="DD97" s="89"/>
      <c r="DE97" s="89"/>
      <c r="DF97" s="89"/>
      <c r="DG97" s="89"/>
      <c r="DH97" s="89"/>
      <c r="DI97" s="89"/>
      <c r="DJ97" s="89"/>
      <c r="DK97" s="89"/>
      <c r="DL97" s="89"/>
      <c r="DM97" s="89"/>
      <c r="DN97" s="89"/>
      <c r="DO97" s="89"/>
      <c r="DP97" s="89"/>
      <c r="DQ97" s="89"/>
      <c r="DR97" s="89"/>
      <c r="DS97" s="89"/>
      <c r="DT97" s="89"/>
      <c r="DU97" s="89"/>
      <c r="DV97" s="89"/>
      <c r="DW97" s="89"/>
      <c r="DX97" s="89"/>
      <c r="DY97" s="89"/>
      <c r="DZ97" s="89"/>
      <c r="EA97" s="89"/>
      <c r="EB97" s="89"/>
      <c r="EC97" s="89"/>
      <c r="ED97" s="89"/>
      <c r="EE97" s="89"/>
      <c r="EF97" s="89"/>
      <c r="EG97" s="89"/>
      <c r="EH97" s="89"/>
      <c r="EI97" s="89"/>
      <c r="EJ97" s="89"/>
      <c r="EK97" s="89"/>
      <c r="EL97" s="89"/>
      <c r="EM97" s="89"/>
      <c r="EN97" s="89"/>
      <c r="EO97" s="89"/>
      <c r="EP97" s="89"/>
      <c r="EQ97" s="89"/>
      <c r="ER97" s="89"/>
      <c r="ES97" s="89"/>
      <c r="ET97" s="89"/>
      <c r="EU97" s="89"/>
      <c r="EV97" s="89"/>
      <c r="EW97" s="89"/>
      <c r="EX97" s="89"/>
      <c r="EY97" s="89"/>
      <c r="EZ97" s="89"/>
      <c r="FA97" s="89"/>
      <c r="FB97" s="89"/>
      <c r="FC97" s="89"/>
      <c r="FD97" s="89"/>
      <c r="FE97" s="89"/>
      <c r="FF97" s="89"/>
      <c r="FG97" s="89"/>
      <c r="FH97" s="89"/>
      <c r="FI97" s="89"/>
      <c r="FJ97" s="89"/>
      <c r="FK97" s="89"/>
      <c r="FL97" s="89"/>
      <c r="FM97" s="89"/>
      <c r="FN97" s="89"/>
      <c r="FO97" s="89"/>
      <c r="FP97" s="89"/>
      <c r="FQ97" s="89"/>
      <c r="FR97" s="89"/>
      <c r="FS97" s="89"/>
      <c r="FT97" s="89"/>
      <c r="FU97" s="89"/>
      <c r="FV97" s="89"/>
      <c r="FW97" s="89"/>
      <c r="FX97" s="89"/>
      <c r="FY97" s="89"/>
      <c r="FZ97" s="89"/>
      <c r="GA97" s="89"/>
      <c r="GB97" s="200"/>
      <c r="GC97" s="200"/>
      <c r="GD97" s="89"/>
      <c r="GE97" s="89"/>
      <c r="GF97" s="89"/>
      <c r="GG97" s="89"/>
      <c r="GH97" s="89"/>
      <c r="GI97" s="89"/>
      <c r="GJ97" s="89"/>
      <c r="GK97" s="89"/>
      <c r="GL97" s="89"/>
      <c r="GM97" s="89"/>
      <c r="GN97" s="89"/>
      <c r="GO97" s="89"/>
      <c r="GP97" s="89"/>
      <c r="GQ97" s="200"/>
      <c r="GR97" s="200"/>
      <c r="GS97" s="89"/>
      <c r="GT97" s="89"/>
      <c r="GU97" s="89"/>
      <c r="GV97" s="89"/>
      <c r="GW97" s="89"/>
      <c r="GX97" s="89"/>
      <c r="GY97" s="89"/>
      <c r="GZ97" s="89"/>
      <c r="HA97" s="89"/>
      <c r="HB97" s="89"/>
      <c r="HC97" s="89"/>
      <c r="HD97" s="89"/>
      <c r="HI97" s="89"/>
      <c r="HJ97" s="89"/>
      <c r="HK97" s="89"/>
      <c r="HL97" s="89"/>
      <c r="HM97" s="89"/>
      <c r="HN97" s="89"/>
      <c r="HO97" s="89"/>
      <c r="HP97" s="89"/>
      <c r="HQ97" s="89"/>
      <c r="HR97" s="89"/>
      <c r="HS97" s="89"/>
      <c r="HT97" s="89"/>
      <c r="HX97" s="89"/>
      <c r="HY97" s="89"/>
      <c r="HZ97" s="89"/>
      <c r="IA97" s="89"/>
      <c r="IB97" s="89"/>
      <c r="IC97" s="89"/>
      <c r="ID97" s="89"/>
      <c r="IE97" s="89"/>
      <c r="IF97" s="89"/>
      <c r="IG97" s="89"/>
      <c r="IH97" s="89"/>
      <c r="II97" s="89"/>
      <c r="IM97" s="89"/>
      <c r="IN97" s="89"/>
      <c r="IO97" s="89"/>
      <c r="IP97" s="89"/>
      <c r="IQ97" s="89"/>
      <c r="IR97" s="89"/>
      <c r="IS97" s="89"/>
      <c r="IT97" s="89"/>
      <c r="IU97" s="89"/>
      <c r="IV97" s="89"/>
      <c r="IZ97" s="89"/>
      <c r="JA97" s="89"/>
      <c r="JB97" s="89"/>
      <c r="JC97" s="89"/>
      <c r="JD97" s="89"/>
      <c r="JE97" s="89"/>
      <c r="JF97" s="89"/>
      <c r="JG97" s="89"/>
      <c r="JH97" s="89"/>
      <c r="JI97" s="89"/>
      <c r="JM97" s="89"/>
      <c r="JN97" s="89"/>
      <c r="JO97" s="89"/>
      <c r="JP97" s="89"/>
      <c r="JQ97" s="89"/>
      <c r="JR97" s="89"/>
      <c r="JS97" s="89"/>
      <c r="JT97" s="89"/>
      <c r="JU97" s="89"/>
      <c r="JV97" s="89"/>
      <c r="JZ97" s="89"/>
      <c r="KA97" s="89"/>
      <c r="KB97" s="89"/>
      <c r="KC97" s="89"/>
      <c r="KD97" s="89"/>
      <c r="KE97" s="89"/>
      <c r="KF97" s="89"/>
      <c r="KG97" s="89"/>
      <c r="KH97" s="89"/>
      <c r="KI97" s="89"/>
      <c r="KZ97" s="89"/>
      <c r="LA97" s="89"/>
      <c r="LB97" s="89"/>
      <c r="LC97" s="89"/>
    </row>
    <row r="98" spans="1:315" ht="12.75">
      <c r="A98" s="89"/>
      <c r="B98" s="202"/>
      <c r="C98" s="202"/>
      <c r="D98" s="202"/>
      <c r="E98" s="202"/>
      <c r="F98" s="202"/>
      <c r="G98" s="202"/>
      <c r="H98" s="89"/>
      <c r="I98" s="112"/>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202"/>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89"/>
      <c r="BU98" s="89"/>
      <c r="BV98" s="89"/>
      <c r="BW98" s="89"/>
      <c r="BX98" s="89"/>
      <c r="BY98" s="89"/>
      <c r="BZ98" s="89"/>
      <c r="CA98" s="89"/>
      <c r="CB98" s="89"/>
      <c r="CC98" s="89"/>
      <c r="CD98" s="89"/>
      <c r="CE98" s="89"/>
      <c r="CF98" s="89"/>
      <c r="CG98" s="89"/>
      <c r="CH98" s="89"/>
      <c r="CI98" s="89"/>
      <c r="CJ98" s="89"/>
      <c r="CK98" s="89"/>
      <c r="CL98" s="89"/>
      <c r="CM98" s="89"/>
      <c r="CN98" s="89"/>
      <c r="CO98" s="89"/>
      <c r="CP98" s="89"/>
      <c r="CQ98" s="89"/>
      <c r="CR98" s="89"/>
      <c r="CS98" s="89"/>
      <c r="CT98" s="89"/>
      <c r="CU98" s="89"/>
      <c r="CV98" s="89"/>
      <c r="CW98" s="89"/>
      <c r="CX98" s="89"/>
      <c r="CY98" s="89"/>
      <c r="CZ98" s="89"/>
      <c r="DA98" s="89"/>
      <c r="DB98" s="89"/>
      <c r="DC98" s="89"/>
      <c r="DD98" s="89"/>
      <c r="DE98" s="89"/>
      <c r="DF98" s="89"/>
      <c r="DG98" s="89"/>
      <c r="DH98" s="89"/>
      <c r="DI98" s="89"/>
      <c r="DJ98" s="89"/>
      <c r="DK98" s="89"/>
      <c r="DL98" s="89"/>
      <c r="DM98" s="89"/>
      <c r="DN98" s="89"/>
      <c r="DO98" s="89"/>
      <c r="DP98" s="89"/>
      <c r="DQ98" s="89"/>
      <c r="DR98" s="89"/>
      <c r="DS98" s="89"/>
      <c r="DT98" s="89"/>
      <c r="DU98" s="89"/>
      <c r="DV98" s="89"/>
      <c r="DW98" s="89"/>
      <c r="DX98" s="89"/>
      <c r="DY98" s="89"/>
      <c r="DZ98" s="89"/>
      <c r="EA98" s="89"/>
      <c r="EB98" s="89"/>
      <c r="EC98" s="89"/>
      <c r="ED98" s="89"/>
      <c r="EE98" s="89"/>
      <c r="EF98" s="89"/>
      <c r="EG98" s="89"/>
      <c r="EH98" s="89"/>
      <c r="EI98" s="89"/>
      <c r="EJ98" s="89"/>
      <c r="EK98" s="89"/>
      <c r="EL98" s="89"/>
      <c r="EM98" s="89"/>
      <c r="EN98" s="89"/>
      <c r="EO98" s="89"/>
      <c r="EP98" s="89"/>
      <c r="EQ98" s="89"/>
      <c r="ER98" s="89"/>
      <c r="ES98" s="89"/>
      <c r="ET98" s="89"/>
      <c r="EU98" s="89"/>
      <c r="EV98" s="89"/>
      <c r="EW98" s="89"/>
      <c r="EX98" s="89"/>
      <c r="EY98" s="89"/>
      <c r="EZ98" s="89"/>
      <c r="FA98" s="89"/>
      <c r="FB98" s="89"/>
      <c r="FC98" s="89"/>
      <c r="FD98" s="89"/>
      <c r="FE98" s="89"/>
      <c r="FF98" s="89"/>
      <c r="FG98" s="89"/>
      <c r="FH98" s="89"/>
      <c r="FI98" s="89"/>
      <c r="FJ98" s="89"/>
      <c r="FK98" s="89"/>
      <c r="FL98" s="89"/>
      <c r="FM98" s="89"/>
      <c r="FN98" s="89"/>
      <c r="FO98" s="89"/>
      <c r="FP98" s="89"/>
      <c r="FQ98" s="89"/>
      <c r="FR98" s="89"/>
      <c r="FS98" s="89"/>
      <c r="FT98" s="89"/>
      <c r="FU98" s="89"/>
      <c r="FV98" s="89"/>
      <c r="FW98" s="89"/>
      <c r="FX98" s="89"/>
      <c r="FY98" s="89"/>
      <c r="FZ98" s="89"/>
      <c r="GA98" s="89"/>
      <c r="GB98" s="200"/>
      <c r="GC98" s="200"/>
      <c r="GD98" s="89"/>
      <c r="GE98" s="89"/>
      <c r="GF98" s="89"/>
      <c r="GG98" s="89"/>
      <c r="GH98" s="89"/>
      <c r="GI98" s="89"/>
      <c r="GJ98" s="89"/>
      <c r="GK98" s="89"/>
      <c r="GL98" s="89"/>
      <c r="GM98" s="89"/>
      <c r="GN98" s="89"/>
      <c r="GO98" s="89"/>
      <c r="GP98" s="89"/>
      <c r="GQ98" s="200"/>
      <c r="GR98" s="200"/>
      <c r="GS98" s="89"/>
      <c r="GT98" s="89"/>
      <c r="GU98" s="89"/>
      <c r="GV98" s="89"/>
      <c r="GW98" s="89"/>
      <c r="GX98" s="89"/>
      <c r="GY98" s="89"/>
      <c r="GZ98" s="89"/>
      <c r="HA98" s="89"/>
      <c r="HB98" s="89"/>
      <c r="HC98" s="89"/>
      <c r="HD98" s="89"/>
      <c r="HI98" s="89"/>
      <c r="HJ98" s="89"/>
      <c r="HK98" s="89"/>
      <c r="HL98" s="89"/>
      <c r="HM98" s="89"/>
      <c r="HN98" s="89"/>
      <c r="HO98" s="89"/>
      <c r="HP98" s="89"/>
      <c r="HQ98" s="89"/>
      <c r="HR98" s="89"/>
      <c r="HS98" s="89"/>
      <c r="HT98" s="89"/>
      <c r="HX98" s="89"/>
      <c r="HY98" s="89"/>
      <c r="HZ98" s="89"/>
      <c r="IA98" s="89"/>
      <c r="IB98" s="89"/>
      <c r="IC98" s="89"/>
      <c r="ID98" s="89"/>
      <c r="IE98" s="89"/>
      <c r="IF98" s="89"/>
      <c r="IG98" s="89"/>
      <c r="IH98" s="89"/>
      <c r="II98" s="89"/>
      <c r="IM98" s="89"/>
      <c r="IN98" s="89"/>
      <c r="IO98" s="89"/>
      <c r="IP98" s="89"/>
      <c r="IQ98" s="89"/>
      <c r="IR98" s="89"/>
      <c r="IS98" s="89"/>
      <c r="IT98" s="89"/>
      <c r="IU98" s="89"/>
      <c r="IV98" s="89"/>
      <c r="IZ98" s="89"/>
      <c r="JA98" s="89"/>
      <c r="JB98" s="89"/>
      <c r="JC98" s="89"/>
      <c r="JD98" s="89"/>
      <c r="JE98" s="89"/>
      <c r="JF98" s="89"/>
      <c r="JG98" s="89"/>
      <c r="JH98" s="89"/>
      <c r="JI98" s="89"/>
      <c r="JM98" s="89"/>
      <c r="JN98" s="89"/>
      <c r="JO98" s="89"/>
      <c r="JP98" s="89"/>
      <c r="JQ98" s="89"/>
      <c r="JR98" s="89"/>
      <c r="JS98" s="89"/>
      <c r="JT98" s="89"/>
      <c r="JU98" s="89"/>
      <c r="JV98" s="89"/>
      <c r="JZ98" s="89"/>
      <c r="KA98" s="89"/>
      <c r="KB98" s="89"/>
      <c r="KC98" s="89"/>
      <c r="KD98" s="89"/>
      <c r="KE98" s="89"/>
      <c r="KF98" s="89"/>
      <c r="KG98" s="89"/>
      <c r="KH98" s="89"/>
      <c r="KI98" s="89"/>
      <c r="KZ98" s="89"/>
      <c r="LA98" s="89"/>
      <c r="LB98" s="89"/>
      <c r="LC98" s="89"/>
    </row>
    <row r="99" spans="1:315" ht="12.75">
      <c r="A99" s="89"/>
      <c r="B99" s="202"/>
      <c r="C99" s="202"/>
      <c r="D99" s="202"/>
      <c r="E99" s="202"/>
      <c r="F99" s="202"/>
      <c r="G99" s="202"/>
      <c r="H99" s="89"/>
      <c r="I99" s="112"/>
      <c r="J99" s="89"/>
      <c r="K99" s="89"/>
      <c r="L99" s="89"/>
      <c r="M99" s="89"/>
      <c r="N99" s="89"/>
      <c r="O99" s="89"/>
      <c r="P99" s="89"/>
      <c r="Q99" s="89"/>
      <c r="R99" s="89"/>
      <c r="S99" s="89"/>
      <c r="T99" s="89"/>
      <c r="U99" s="89"/>
      <c r="V99" s="89"/>
      <c r="W99" s="89"/>
      <c r="X99" s="89"/>
      <c r="Y99" s="89"/>
      <c r="Z99" s="89"/>
      <c r="AA99" s="89"/>
      <c r="AB99" s="89"/>
      <c r="AC99" s="89"/>
      <c r="AD99" s="89"/>
      <c r="AE99" s="89"/>
      <c r="AF99" s="89"/>
      <c r="AG99" s="89"/>
      <c r="AH99" s="89"/>
      <c r="AI99" s="89"/>
      <c r="AJ99" s="89"/>
      <c r="AK99" s="89"/>
      <c r="AL99" s="89"/>
      <c r="AM99" s="89"/>
      <c r="AN99" s="89"/>
      <c r="AO99" s="89"/>
      <c r="AP99" s="202"/>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89"/>
      <c r="BU99" s="89"/>
      <c r="BV99" s="89"/>
      <c r="BW99" s="89"/>
      <c r="BX99" s="89"/>
      <c r="BY99" s="89"/>
      <c r="BZ99" s="89"/>
      <c r="CA99" s="89"/>
      <c r="CB99" s="89"/>
      <c r="CC99" s="89"/>
      <c r="CD99" s="89"/>
      <c r="CE99" s="89"/>
      <c r="CF99" s="89"/>
      <c r="CG99" s="89"/>
      <c r="CH99" s="89"/>
      <c r="CI99" s="89"/>
      <c r="CJ99" s="89"/>
      <c r="CK99" s="89"/>
      <c r="CL99" s="89"/>
      <c r="CM99" s="89"/>
      <c r="CN99" s="89"/>
      <c r="CO99" s="89"/>
      <c r="CP99" s="89"/>
      <c r="CQ99" s="89"/>
      <c r="CR99" s="89"/>
      <c r="CS99" s="89"/>
      <c r="CT99" s="89"/>
      <c r="CU99" s="89"/>
      <c r="CV99" s="89"/>
      <c r="CW99" s="89"/>
      <c r="CX99" s="89"/>
      <c r="CY99" s="89"/>
      <c r="CZ99" s="89"/>
      <c r="DA99" s="89"/>
      <c r="DB99" s="89"/>
      <c r="DC99" s="89"/>
      <c r="DD99" s="89"/>
      <c r="DE99" s="89"/>
      <c r="DF99" s="89"/>
      <c r="DG99" s="89"/>
      <c r="DH99" s="89"/>
      <c r="DI99" s="89"/>
      <c r="DJ99" s="89"/>
      <c r="DK99" s="89"/>
      <c r="DL99" s="89"/>
      <c r="DM99" s="89"/>
      <c r="DN99" s="89"/>
      <c r="DO99" s="89"/>
      <c r="DP99" s="89"/>
      <c r="DQ99" s="89"/>
      <c r="DR99" s="89"/>
      <c r="DS99" s="89"/>
      <c r="DT99" s="89"/>
      <c r="DU99" s="89"/>
      <c r="DV99" s="89"/>
      <c r="DW99" s="89"/>
      <c r="DX99" s="89"/>
      <c r="DY99" s="89"/>
      <c r="DZ99" s="89"/>
      <c r="EA99" s="89"/>
      <c r="EB99" s="89"/>
      <c r="EC99" s="89"/>
      <c r="ED99" s="89"/>
      <c r="EE99" s="89"/>
      <c r="EF99" s="89"/>
      <c r="EG99" s="89"/>
      <c r="EH99" s="89"/>
      <c r="EI99" s="89"/>
      <c r="EJ99" s="89"/>
      <c r="EK99" s="89"/>
      <c r="EL99" s="89"/>
      <c r="EM99" s="89"/>
      <c r="EN99" s="89"/>
      <c r="EO99" s="89"/>
      <c r="EP99" s="89"/>
      <c r="EQ99" s="89"/>
      <c r="ER99" s="89"/>
      <c r="ES99" s="89"/>
      <c r="ET99" s="89"/>
      <c r="EU99" s="89"/>
      <c r="EV99" s="89"/>
      <c r="EW99" s="89"/>
      <c r="EX99" s="89"/>
      <c r="EY99" s="89"/>
      <c r="EZ99" s="89"/>
      <c r="FA99" s="89"/>
      <c r="FB99" s="89"/>
      <c r="FC99" s="89"/>
      <c r="FD99" s="89"/>
      <c r="FE99" s="89"/>
      <c r="FF99" s="89"/>
      <c r="FG99" s="89"/>
      <c r="FH99" s="89"/>
      <c r="FI99" s="89"/>
      <c r="FJ99" s="89"/>
      <c r="FK99" s="89"/>
      <c r="FL99" s="89"/>
      <c r="FM99" s="89"/>
      <c r="FN99" s="89"/>
      <c r="FO99" s="89"/>
      <c r="FP99" s="89"/>
      <c r="FQ99" s="89"/>
      <c r="FR99" s="89"/>
      <c r="FS99" s="89"/>
      <c r="FT99" s="89"/>
      <c r="FU99" s="89"/>
      <c r="FV99" s="89"/>
      <c r="FW99" s="89"/>
      <c r="FX99" s="89"/>
      <c r="FY99" s="89"/>
      <c r="FZ99" s="89"/>
      <c r="GA99" s="89"/>
      <c r="GB99" s="200"/>
      <c r="GC99" s="200"/>
      <c r="GD99" s="89"/>
      <c r="GE99" s="89"/>
      <c r="GF99" s="89"/>
      <c r="GG99" s="89"/>
      <c r="GH99" s="89"/>
      <c r="GI99" s="89"/>
      <c r="GJ99" s="89"/>
      <c r="GK99" s="89"/>
      <c r="GL99" s="89"/>
      <c r="GM99" s="89"/>
      <c r="GN99" s="89"/>
      <c r="GO99" s="89"/>
      <c r="GP99" s="89"/>
      <c r="GQ99" s="200"/>
      <c r="GR99" s="200"/>
      <c r="GS99" s="89"/>
      <c r="GT99" s="89"/>
      <c r="GU99" s="89"/>
      <c r="GV99" s="89"/>
      <c r="GW99" s="89"/>
      <c r="GX99" s="89"/>
      <c r="GY99" s="89"/>
      <c r="GZ99" s="89"/>
      <c r="HA99" s="89"/>
      <c r="HB99" s="89"/>
      <c r="HC99" s="89"/>
      <c r="HD99" s="89"/>
      <c r="HI99" s="89"/>
      <c r="HJ99" s="89"/>
      <c r="HK99" s="89"/>
      <c r="HL99" s="89"/>
      <c r="HM99" s="89"/>
      <c r="HN99" s="89"/>
      <c r="HO99" s="89"/>
      <c r="HP99" s="89"/>
      <c r="HQ99" s="89"/>
      <c r="HR99" s="89"/>
      <c r="HS99" s="89"/>
      <c r="HT99" s="89"/>
      <c r="HX99" s="89"/>
      <c r="HY99" s="89"/>
      <c r="HZ99" s="89"/>
      <c r="IA99" s="89"/>
      <c r="IB99" s="89"/>
      <c r="IC99" s="89"/>
      <c r="ID99" s="89"/>
      <c r="IE99" s="89"/>
      <c r="IF99" s="89"/>
      <c r="IG99" s="89"/>
      <c r="IH99" s="89"/>
      <c r="II99" s="89"/>
      <c r="IM99" s="89"/>
      <c r="IN99" s="89"/>
      <c r="IO99" s="89"/>
      <c r="IP99" s="89"/>
      <c r="IQ99" s="89"/>
      <c r="IR99" s="89"/>
      <c r="IS99" s="89"/>
      <c r="IT99" s="89"/>
      <c r="IU99" s="89"/>
      <c r="IV99" s="89"/>
      <c r="IZ99" s="89"/>
      <c r="JA99" s="89"/>
      <c r="JB99" s="89"/>
      <c r="JC99" s="89"/>
      <c r="JD99" s="89"/>
      <c r="JE99" s="89"/>
      <c r="JF99" s="89"/>
      <c r="JG99" s="89"/>
      <c r="JH99" s="89"/>
      <c r="JI99" s="89"/>
      <c r="JM99" s="89"/>
      <c r="JN99" s="89"/>
      <c r="JO99" s="89"/>
      <c r="JP99" s="89"/>
      <c r="JQ99" s="89"/>
      <c r="JR99" s="89"/>
      <c r="JS99" s="89"/>
      <c r="JT99" s="89"/>
      <c r="JU99" s="89"/>
      <c r="JV99" s="89"/>
      <c r="JZ99" s="89"/>
      <c r="KA99" s="89"/>
      <c r="KB99" s="89"/>
      <c r="KC99" s="89"/>
      <c r="KD99" s="89"/>
      <c r="KE99" s="89"/>
      <c r="KF99" s="89"/>
      <c r="KG99" s="89"/>
      <c r="KH99" s="89"/>
      <c r="KI99" s="89"/>
      <c r="KZ99" s="89"/>
      <c r="LA99" s="89"/>
      <c r="LB99" s="89"/>
      <c r="LC99" s="89"/>
    </row>
    <row r="100" spans="1:315" ht="12.75">
      <c r="A100" s="89"/>
      <c r="B100" s="202"/>
      <c r="C100" s="202"/>
      <c r="D100" s="202"/>
      <c r="E100" s="202"/>
      <c r="F100" s="202"/>
      <c r="G100" s="202"/>
      <c r="H100" s="89"/>
      <c r="I100" s="112"/>
      <c r="J100" s="89"/>
      <c r="K100" s="89"/>
      <c r="L100" s="89"/>
      <c r="M100" s="89"/>
      <c r="N100" s="89"/>
      <c r="O100" s="89"/>
      <c r="P100" s="89"/>
      <c r="Q100" s="89"/>
      <c r="R100" s="89"/>
      <c r="S100" s="89"/>
      <c r="T100" s="89"/>
      <c r="U100" s="89"/>
      <c r="V100" s="89"/>
      <c r="W100" s="89"/>
      <c r="X100" s="89"/>
      <c r="Y100" s="89"/>
      <c r="Z100" s="89"/>
      <c r="AA100" s="89"/>
      <c r="AB100" s="89"/>
      <c r="AC100" s="89"/>
      <c r="AD100" s="89"/>
      <c r="AE100" s="89"/>
      <c r="AF100" s="89"/>
      <c r="AG100" s="89"/>
      <c r="AH100" s="89"/>
      <c r="AI100" s="89"/>
      <c r="AJ100" s="89"/>
      <c r="AK100" s="89"/>
      <c r="AL100" s="89"/>
      <c r="AM100" s="89"/>
      <c r="AN100" s="89"/>
      <c r="AO100" s="89"/>
      <c r="AP100" s="202"/>
      <c r="AQ100" s="89"/>
      <c r="AR100" s="89"/>
      <c r="AS100" s="89"/>
      <c r="AT100" s="89"/>
      <c r="AU100" s="89"/>
      <c r="AV100" s="89"/>
      <c r="AW100" s="89"/>
      <c r="AX100" s="89"/>
      <c r="AY100" s="89"/>
      <c r="AZ100" s="89"/>
      <c r="BA100" s="89"/>
      <c r="BB100" s="89"/>
      <c r="BC100" s="89"/>
      <c r="BD100" s="89"/>
      <c r="BE100" s="89"/>
      <c r="BF100" s="89"/>
      <c r="BG100" s="89"/>
      <c r="BH100" s="89"/>
      <c r="BI100" s="89"/>
      <c r="BJ100" s="89"/>
      <c r="BK100" s="89"/>
      <c r="BL100" s="89"/>
      <c r="BM100" s="89"/>
      <c r="BN100" s="89"/>
      <c r="BO100" s="89"/>
      <c r="BP100" s="89"/>
      <c r="BQ100" s="89"/>
      <c r="BR100" s="89"/>
      <c r="BS100" s="89"/>
      <c r="BT100" s="89"/>
      <c r="BU100" s="89"/>
      <c r="BV100" s="89"/>
      <c r="BW100" s="89"/>
      <c r="BX100" s="89"/>
      <c r="BY100" s="89"/>
      <c r="BZ100" s="89"/>
      <c r="CA100" s="89"/>
      <c r="CB100" s="89"/>
      <c r="CC100" s="89"/>
      <c r="CD100" s="89"/>
      <c r="CE100" s="89"/>
      <c r="CF100" s="89"/>
      <c r="CG100" s="89"/>
      <c r="CH100" s="89"/>
      <c r="CI100" s="89"/>
      <c r="CJ100" s="89"/>
      <c r="CK100" s="89"/>
      <c r="CL100" s="89"/>
      <c r="CM100" s="89"/>
      <c r="CN100" s="89"/>
      <c r="CO100" s="89"/>
      <c r="CP100" s="89"/>
      <c r="CQ100" s="89"/>
      <c r="CR100" s="89"/>
      <c r="CS100" s="89"/>
      <c r="CT100" s="89"/>
      <c r="CU100" s="89"/>
      <c r="CV100" s="89"/>
      <c r="CW100" s="89"/>
      <c r="CX100" s="89"/>
      <c r="CY100" s="89"/>
      <c r="CZ100" s="89"/>
      <c r="DA100" s="89"/>
      <c r="DB100" s="89"/>
      <c r="DC100" s="89"/>
      <c r="DD100" s="89"/>
      <c r="DE100" s="89"/>
      <c r="DF100" s="89"/>
      <c r="DG100" s="89"/>
      <c r="DH100" s="89"/>
      <c r="DI100" s="89"/>
      <c r="DJ100" s="89"/>
      <c r="DK100" s="89"/>
      <c r="DL100" s="89"/>
      <c r="DM100" s="89"/>
      <c r="DN100" s="89"/>
      <c r="DO100" s="89"/>
      <c r="DP100" s="89"/>
      <c r="DQ100" s="89"/>
      <c r="DR100" s="89"/>
      <c r="DS100" s="89"/>
      <c r="DT100" s="89"/>
      <c r="DU100" s="89"/>
      <c r="DV100" s="89"/>
      <c r="DW100" s="89"/>
      <c r="DX100" s="89"/>
      <c r="DY100" s="89"/>
      <c r="DZ100" s="89"/>
      <c r="EA100" s="89"/>
      <c r="EB100" s="89"/>
      <c r="EC100" s="89"/>
      <c r="ED100" s="89"/>
      <c r="EE100" s="89"/>
      <c r="EF100" s="89"/>
      <c r="EG100" s="89"/>
      <c r="EH100" s="89"/>
      <c r="EI100" s="89"/>
      <c r="EJ100" s="89"/>
      <c r="EK100" s="89"/>
      <c r="EL100" s="89"/>
      <c r="EM100" s="89"/>
      <c r="EN100" s="89"/>
      <c r="EO100" s="89"/>
      <c r="EP100" s="89"/>
      <c r="EQ100" s="89"/>
      <c r="ER100" s="89"/>
      <c r="ES100" s="89"/>
      <c r="ET100" s="89"/>
      <c r="EU100" s="89"/>
      <c r="EV100" s="89"/>
      <c r="EW100" s="89"/>
      <c r="EX100" s="89"/>
      <c r="EY100" s="89"/>
      <c r="EZ100" s="89"/>
      <c r="FA100" s="89"/>
      <c r="FB100" s="89"/>
      <c r="FC100" s="89"/>
      <c r="FD100" s="89"/>
      <c r="FE100" s="89"/>
      <c r="FF100" s="89"/>
      <c r="FG100" s="89"/>
      <c r="FH100" s="89"/>
      <c r="FI100" s="89"/>
      <c r="FJ100" s="89"/>
      <c r="FK100" s="89"/>
      <c r="FL100" s="89"/>
      <c r="FM100" s="89"/>
      <c r="FN100" s="89"/>
      <c r="FO100" s="89"/>
      <c r="FP100" s="89"/>
      <c r="FQ100" s="89"/>
      <c r="FR100" s="89"/>
      <c r="FS100" s="89"/>
      <c r="FT100" s="89"/>
      <c r="FU100" s="89"/>
      <c r="FV100" s="89"/>
      <c r="FW100" s="89"/>
      <c r="FX100" s="89"/>
      <c r="FY100" s="89"/>
      <c r="FZ100" s="89"/>
      <c r="GA100" s="89"/>
      <c r="GB100" s="200"/>
      <c r="GC100" s="200"/>
      <c r="GD100" s="89"/>
      <c r="GE100" s="89"/>
      <c r="GF100" s="89"/>
      <c r="GG100" s="89"/>
      <c r="GH100" s="89"/>
      <c r="GI100" s="89"/>
      <c r="GJ100" s="89"/>
      <c r="GK100" s="89"/>
      <c r="GL100" s="89"/>
      <c r="GM100" s="89"/>
      <c r="GN100" s="89"/>
      <c r="GO100" s="89"/>
      <c r="GP100" s="89"/>
      <c r="GQ100" s="200"/>
      <c r="GR100" s="200"/>
      <c r="GS100" s="89"/>
      <c r="GT100" s="89"/>
      <c r="GU100" s="89"/>
      <c r="GV100" s="89"/>
      <c r="GW100" s="89"/>
      <c r="GX100" s="89"/>
      <c r="GY100" s="89"/>
      <c r="GZ100" s="89"/>
      <c r="HA100" s="89"/>
      <c r="HB100" s="89"/>
      <c r="HC100" s="89"/>
      <c r="HD100" s="89"/>
      <c r="HI100" s="89"/>
      <c r="HJ100" s="89"/>
      <c r="HK100" s="89"/>
      <c r="HL100" s="89"/>
      <c r="HM100" s="89"/>
      <c r="HN100" s="89"/>
      <c r="HO100" s="89"/>
      <c r="HP100" s="89"/>
      <c r="HQ100" s="89"/>
      <c r="HR100" s="89"/>
      <c r="HS100" s="89"/>
      <c r="HT100" s="89"/>
      <c r="HX100" s="89"/>
      <c r="HY100" s="89"/>
      <c r="HZ100" s="89"/>
      <c r="IA100" s="89"/>
      <c r="IB100" s="89"/>
      <c r="IC100" s="89"/>
      <c r="ID100" s="89"/>
      <c r="IE100" s="89"/>
      <c r="IF100" s="89"/>
      <c r="IG100" s="89"/>
      <c r="IH100" s="89"/>
      <c r="II100" s="89"/>
      <c r="IM100" s="89"/>
      <c r="IN100" s="89"/>
      <c r="IO100" s="89"/>
      <c r="IP100" s="89"/>
      <c r="IQ100" s="89"/>
      <c r="IR100" s="89"/>
      <c r="IS100" s="89"/>
      <c r="IT100" s="89"/>
      <c r="IU100" s="89"/>
      <c r="IV100" s="89"/>
      <c r="IZ100" s="89"/>
      <c r="JA100" s="89"/>
      <c r="JB100" s="89"/>
      <c r="JC100" s="89"/>
      <c r="JD100" s="89"/>
      <c r="JE100" s="89"/>
      <c r="JF100" s="89"/>
      <c r="JG100" s="89"/>
      <c r="JH100" s="89"/>
      <c r="JI100" s="89"/>
      <c r="JM100" s="89"/>
      <c r="JN100" s="89"/>
      <c r="JO100" s="89"/>
      <c r="JP100" s="89"/>
      <c r="JQ100" s="89"/>
      <c r="JR100" s="89"/>
      <c r="JS100" s="89"/>
      <c r="JT100" s="89"/>
      <c r="JU100" s="89"/>
      <c r="JV100" s="89"/>
      <c r="JZ100" s="89"/>
      <c r="KA100" s="89"/>
      <c r="KB100" s="89"/>
      <c r="KC100" s="89"/>
      <c r="KD100" s="89"/>
      <c r="KE100" s="89"/>
      <c r="KF100" s="89"/>
      <c r="KG100" s="89"/>
      <c r="KH100" s="89"/>
      <c r="KI100" s="89"/>
      <c r="KZ100" s="89"/>
      <c r="LA100" s="89"/>
      <c r="LB100" s="89"/>
      <c r="LC100" s="89"/>
    </row>
    <row r="101" spans="1:315" ht="12.75">
      <c r="A101" s="89"/>
      <c r="B101" s="202"/>
      <c r="C101" s="202"/>
      <c r="D101" s="202"/>
      <c r="E101" s="202"/>
      <c r="F101" s="202"/>
      <c r="G101" s="202"/>
      <c r="H101" s="89"/>
      <c r="I101" s="112"/>
      <c r="J101" s="89"/>
      <c r="K101" s="89"/>
      <c r="L101" s="89"/>
      <c r="M101" s="89"/>
      <c r="N101" s="89"/>
      <c r="O101" s="89"/>
      <c r="P101" s="89"/>
      <c r="Q101" s="89"/>
      <c r="R101" s="89"/>
      <c r="S101" s="89"/>
      <c r="T101" s="89"/>
      <c r="U101" s="89"/>
      <c r="V101" s="89"/>
      <c r="W101" s="89"/>
      <c r="X101" s="89"/>
      <c r="Y101" s="89"/>
      <c r="Z101" s="89"/>
      <c r="AA101" s="89"/>
      <c r="AB101" s="89"/>
      <c r="AC101" s="89"/>
      <c r="AD101" s="89"/>
      <c r="AE101" s="89"/>
      <c r="AF101" s="89"/>
      <c r="AG101" s="89"/>
      <c r="AH101" s="89"/>
      <c r="AI101" s="89"/>
      <c r="AJ101" s="89"/>
      <c r="AK101" s="89"/>
      <c r="AL101" s="89"/>
      <c r="AM101" s="89"/>
      <c r="AN101" s="89"/>
      <c r="AO101" s="89"/>
      <c r="AP101" s="202"/>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89"/>
      <c r="BU101" s="89"/>
      <c r="BV101" s="89"/>
      <c r="BW101" s="89"/>
      <c r="BX101" s="89"/>
      <c r="BY101" s="89"/>
      <c r="BZ101" s="89"/>
      <c r="CA101" s="89"/>
      <c r="CB101" s="89"/>
      <c r="CC101" s="89"/>
      <c r="CD101" s="89"/>
      <c r="CE101" s="89"/>
      <c r="CF101" s="89"/>
      <c r="CG101" s="89"/>
      <c r="CH101" s="89"/>
      <c r="CI101" s="89"/>
      <c r="CJ101" s="89"/>
      <c r="CK101" s="89"/>
      <c r="CL101" s="89"/>
      <c r="CM101" s="89"/>
      <c r="CN101" s="89"/>
      <c r="CO101" s="89"/>
      <c r="CP101" s="89"/>
      <c r="CQ101" s="89"/>
      <c r="CR101" s="89"/>
      <c r="CS101" s="89"/>
      <c r="CT101" s="89"/>
      <c r="CU101" s="89"/>
      <c r="CV101" s="89"/>
      <c r="CW101" s="89"/>
      <c r="CX101" s="89"/>
      <c r="CY101" s="89"/>
      <c r="CZ101" s="89"/>
      <c r="DA101" s="89"/>
      <c r="DB101" s="89"/>
      <c r="DC101" s="89"/>
      <c r="DD101" s="89"/>
      <c r="DE101" s="89"/>
      <c r="DF101" s="89"/>
      <c r="DG101" s="89"/>
      <c r="DH101" s="89"/>
      <c r="DI101" s="89"/>
      <c r="DJ101" s="89"/>
      <c r="DK101" s="89"/>
      <c r="DL101" s="89"/>
      <c r="DM101" s="89"/>
      <c r="DN101" s="89"/>
      <c r="DO101" s="89"/>
      <c r="DP101" s="89"/>
      <c r="DQ101" s="89"/>
      <c r="DR101" s="89"/>
      <c r="DS101" s="89"/>
      <c r="DT101" s="89"/>
      <c r="DU101" s="89"/>
      <c r="DV101" s="89"/>
      <c r="DW101" s="89"/>
      <c r="DX101" s="89"/>
      <c r="DY101" s="89"/>
      <c r="DZ101" s="89"/>
      <c r="EA101" s="89"/>
      <c r="EB101" s="89"/>
      <c r="EC101" s="89"/>
      <c r="ED101" s="89"/>
      <c r="EE101" s="89"/>
      <c r="EF101" s="89"/>
      <c r="EG101" s="89"/>
      <c r="EH101" s="89"/>
      <c r="EI101" s="89"/>
      <c r="EJ101" s="89"/>
      <c r="EK101" s="89"/>
      <c r="EL101" s="89"/>
      <c r="EM101" s="89"/>
      <c r="EN101" s="89"/>
      <c r="EO101" s="89"/>
      <c r="EP101" s="89"/>
      <c r="EQ101" s="89"/>
      <c r="ER101" s="89"/>
      <c r="ES101" s="89"/>
      <c r="ET101" s="89"/>
      <c r="EU101" s="89"/>
      <c r="EV101" s="89"/>
      <c r="EW101" s="89"/>
      <c r="EX101" s="89"/>
      <c r="EY101" s="89"/>
      <c r="EZ101" s="89"/>
      <c r="FA101" s="89"/>
      <c r="FB101" s="89"/>
      <c r="FC101" s="89"/>
      <c r="FD101" s="89"/>
      <c r="FE101" s="89"/>
      <c r="FF101" s="89"/>
      <c r="FG101" s="89"/>
      <c r="FH101" s="89"/>
      <c r="FI101" s="89"/>
      <c r="FJ101" s="89"/>
      <c r="FK101" s="89"/>
      <c r="FL101" s="89"/>
      <c r="FM101" s="89"/>
      <c r="FN101" s="89"/>
      <c r="FO101" s="89"/>
      <c r="FP101" s="89"/>
      <c r="FQ101" s="89"/>
      <c r="FR101" s="89"/>
      <c r="FS101" s="89"/>
      <c r="FT101" s="89"/>
      <c r="FU101" s="89"/>
      <c r="FV101" s="89"/>
      <c r="FW101" s="89"/>
      <c r="FX101" s="89"/>
      <c r="FY101" s="89"/>
      <c r="FZ101" s="89"/>
      <c r="GA101" s="89"/>
      <c r="GB101" s="200"/>
      <c r="GC101" s="200"/>
      <c r="GD101" s="89"/>
      <c r="GE101" s="89"/>
      <c r="GF101" s="89"/>
      <c r="GG101" s="89"/>
      <c r="GH101" s="89"/>
      <c r="GI101" s="89"/>
      <c r="GJ101" s="89"/>
      <c r="GK101" s="89"/>
      <c r="GL101" s="89"/>
      <c r="GM101" s="89"/>
      <c r="GN101" s="89"/>
      <c r="GO101" s="89"/>
      <c r="GP101" s="89"/>
      <c r="GQ101" s="200"/>
      <c r="GR101" s="200"/>
      <c r="GS101" s="89"/>
      <c r="GT101" s="89"/>
      <c r="GU101" s="89"/>
      <c r="GV101" s="89"/>
      <c r="GW101" s="89"/>
      <c r="GX101" s="89"/>
      <c r="GY101" s="89"/>
      <c r="GZ101" s="89"/>
      <c r="HA101" s="89"/>
      <c r="HB101" s="89"/>
      <c r="HC101" s="89"/>
      <c r="HD101" s="89"/>
      <c r="HI101" s="89"/>
      <c r="HJ101" s="89"/>
      <c r="HK101" s="89"/>
      <c r="HL101" s="89"/>
      <c r="HM101" s="89"/>
      <c r="HN101" s="89"/>
      <c r="HO101" s="89"/>
      <c r="HP101" s="89"/>
      <c r="HQ101" s="89"/>
      <c r="HR101" s="89"/>
      <c r="HS101" s="89"/>
      <c r="HT101" s="89"/>
      <c r="HX101" s="89"/>
      <c r="HY101" s="89"/>
      <c r="HZ101" s="89"/>
      <c r="IA101" s="89"/>
      <c r="IB101" s="89"/>
      <c r="IC101" s="89"/>
      <c r="ID101" s="89"/>
      <c r="IE101" s="89"/>
      <c r="IF101" s="89"/>
      <c r="IG101" s="89"/>
      <c r="IH101" s="89"/>
      <c r="II101" s="89"/>
      <c r="IM101" s="89"/>
      <c r="IN101" s="89"/>
      <c r="IO101" s="89"/>
      <c r="IP101" s="89"/>
      <c r="IQ101" s="89"/>
      <c r="IR101" s="89"/>
      <c r="IS101" s="89"/>
      <c r="IT101" s="89"/>
      <c r="IU101" s="89"/>
      <c r="IV101" s="89"/>
      <c r="IZ101" s="89"/>
      <c r="JA101" s="89"/>
      <c r="JB101" s="89"/>
      <c r="JC101" s="89"/>
      <c r="JD101" s="89"/>
      <c r="JE101" s="89"/>
      <c r="JF101" s="89"/>
      <c r="JG101" s="89"/>
      <c r="JH101" s="89"/>
      <c r="JI101" s="89"/>
      <c r="JM101" s="89"/>
      <c r="JN101" s="89"/>
      <c r="JO101" s="89"/>
      <c r="JP101" s="89"/>
      <c r="JQ101" s="89"/>
      <c r="JR101" s="89"/>
      <c r="JS101" s="89"/>
      <c r="JT101" s="89"/>
      <c r="JU101" s="89"/>
      <c r="JV101" s="89"/>
      <c r="JZ101" s="89"/>
      <c r="KA101" s="89"/>
      <c r="KB101" s="89"/>
      <c r="KC101" s="89"/>
      <c r="KD101" s="89"/>
      <c r="KE101" s="89"/>
      <c r="KF101" s="89"/>
      <c r="KG101" s="89"/>
      <c r="KH101" s="89"/>
      <c r="KI101" s="89"/>
      <c r="KZ101" s="89"/>
      <c r="LA101" s="89"/>
      <c r="LB101" s="89"/>
      <c r="LC101" s="89"/>
    </row>
    <row r="102" spans="1:315" ht="12.75">
      <c r="A102" s="89"/>
      <c r="B102" s="202"/>
      <c r="C102" s="202"/>
      <c r="D102" s="202"/>
      <c r="E102" s="202"/>
      <c r="F102" s="202"/>
      <c r="G102" s="202"/>
      <c r="H102" s="89"/>
      <c r="I102" s="112"/>
      <c r="J102" s="89"/>
      <c r="K102" s="89"/>
      <c r="L102" s="89"/>
      <c r="M102" s="89"/>
      <c r="N102" s="89"/>
      <c r="O102" s="89"/>
      <c r="P102" s="89"/>
      <c r="Q102" s="89"/>
      <c r="R102" s="89"/>
      <c r="S102" s="89"/>
      <c r="T102" s="89"/>
      <c r="U102" s="89"/>
      <c r="V102" s="89"/>
      <c r="W102" s="89"/>
      <c r="X102" s="89"/>
      <c r="Y102" s="89"/>
      <c r="Z102" s="89"/>
      <c r="AA102" s="89"/>
      <c r="AB102" s="89"/>
      <c r="AC102" s="89"/>
      <c r="AD102" s="89"/>
      <c r="AE102" s="89"/>
      <c r="AF102" s="89"/>
      <c r="AG102" s="89"/>
      <c r="AH102" s="89"/>
      <c r="AI102" s="89"/>
      <c r="AJ102" s="89"/>
      <c r="AK102" s="89"/>
      <c r="AL102" s="89"/>
      <c r="AM102" s="89"/>
      <c r="AN102" s="89"/>
      <c r="AO102" s="89"/>
      <c r="AP102" s="202"/>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89"/>
      <c r="BU102" s="89"/>
      <c r="BV102" s="89"/>
      <c r="BW102" s="89"/>
      <c r="BX102" s="89"/>
      <c r="BY102" s="89"/>
      <c r="BZ102" s="89"/>
      <c r="CA102" s="89"/>
      <c r="CB102" s="89"/>
      <c r="CC102" s="89"/>
      <c r="CD102" s="89"/>
      <c r="CE102" s="89"/>
      <c r="CF102" s="89"/>
      <c r="CG102" s="89"/>
      <c r="CH102" s="89"/>
      <c r="CI102" s="89"/>
      <c r="CJ102" s="89"/>
      <c r="CK102" s="89"/>
      <c r="CL102" s="89"/>
      <c r="CM102" s="89"/>
      <c r="CN102" s="89"/>
      <c r="CO102" s="89"/>
      <c r="CP102" s="89"/>
      <c r="CQ102" s="89"/>
      <c r="CR102" s="89"/>
      <c r="CS102" s="89"/>
      <c r="CT102" s="89"/>
      <c r="CU102" s="89"/>
      <c r="CV102" s="89"/>
      <c r="CW102" s="89"/>
      <c r="CX102" s="89"/>
      <c r="CY102" s="89"/>
      <c r="CZ102" s="89"/>
      <c r="DA102" s="89"/>
      <c r="DB102" s="89"/>
      <c r="DC102" s="89"/>
      <c r="DD102" s="89"/>
      <c r="DE102" s="89"/>
      <c r="DF102" s="89"/>
      <c r="DG102" s="89"/>
      <c r="DH102" s="89"/>
      <c r="DI102" s="89"/>
      <c r="DJ102" s="89"/>
      <c r="DK102" s="89"/>
      <c r="DL102" s="89"/>
      <c r="DM102" s="89"/>
      <c r="DN102" s="89"/>
      <c r="DO102" s="89"/>
      <c r="DP102" s="89"/>
      <c r="DQ102" s="89"/>
      <c r="DR102" s="89"/>
      <c r="DS102" s="89"/>
      <c r="DT102" s="89"/>
      <c r="DU102" s="89"/>
      <c r="DV102" s="89"/>
      <c r="DW102" s="89"/>
      <c r="DX102" s="89"/>
      <c r="DY102" s="89"/>
      <c r="DZ102" s="89"/>
      <c r="EA102" s="89"/>
      <c r="EB102" s="89"/>
      <c r="EC102" s="89"/>
      <c r="ED102" s="89"/>
      <c r="EE102" s="89"/>
      <c r="EF102" s="89"/>
      <c r="EG102" s="89"/>
      <c r="EH102" s="89"/>
      <c r="EI102" s="89"/>
      <c r="EJ102" s="89"/>
      <c r="EK102" s="89"/>
      <c r="EL102" s="89"/>
      <c r="EM102" s="89"/>
      <c r="EN102" s="89"/>
      <c r="EO102" s="89"/>
      <c r="EP102" s="89"/>
      <c r="EQ102" s="89"/>
      <c r="ER102" s="89"/>
      <c r="ES102" s="89"/>
      <c r="ET102" s="89"/>
      <c r="EU102" s="89"/>
      <c r="EV102" s="89"/>
      <c r="EW102" s="89"/>
      <c r="EX102" s="89"/>
      <c r="EY102" s="89"/>
      <c r="EZ102" s="89"/>
      <c r="FA102" s="89"/>
      <c r="FB102" s="89"/>
      <c r="FC102" s="89"/>
      <c r="FD102" s="89"/>
      <c r="FE102" s="89"/>
      <c r="FF102" s="89"/>
      <c r="FG102" s="89"/>
      <c r="FH102" s="89"/>
      <c r="FI102" s="89"/>
      <c r="FJ102" s="89"/>
      <c r="FK102" s="89"/>
      <c r="FL102" s="89"/>
      <c r="FM102" s="89"/>
      <c r="FN102" s="89"/>
      <c r="FO102" s="89"/>
      <c r="FP102" s="89"/>
      <c r="FQ102" s="89"/>
      <c r="FR102" s="89"/>
      <c r="FS102" s="89"/>
      <c r="FT102" s="89"/>
      <c r="FU102" s="89"/>
      <c r="FV102" s="89"/>
      <c r="FW102" s="89"/>
      <c r="FX102" s="89"/>
      <c r="FY102" s="89"/>
      <c r="FZ102" s="89"/>
      <c r="GA102" s="89"/>
      <c r="GB102" s="200"/>
      <c r="GC102" s="200"/>
      <c r="GD102" s="89"/>
      <c r="GE102" s="89"/>
      <c r="GF102" s="89"/>
      <c r="GG102" s="89"/>
      <c r="GH102" s="89"/>
      <c r="GI102" s="89"/>
      <c r="GJ102" s="89"/>
      <c r="GK102" s="89"/>
      <c r="GL102" s="89"/>
      <c r="GM102" s="89"/>
      <c r="GN102" s="89"/>
      <c r="GO102" s="89"/>
      <c r="GP102" s="89"/>
      <c r="GQ102" s="200"/>
      <c r="GR102" s="200"/>
      <c r="GS102" s="89"/>
      <c r="GT102" s="89"/>
      <c r="GU102" s="89"/>
      <c r="GV102" s="89"/>
      <c r="GW102" s="89"/>
      <c r="GX102" s="89"/>
      <c r="GY102" s="89"/>
      <c r="GZ102" s="89"/>
      <c r="HA102" s="89"/>
      <c r="HB102" s="89"/>
      <c r="HC102" s="89"/>
      <c r="HD102" s="89"/>
      <c r="HI102" s="89"/>
      <c r="HJ102" s="89"/>
      <c r="HK102" s="89"/>
      <c r="HL102" s="89"/>
      <c r="HM102" s="89"/>
      <c r="HN102" s="89"/>
      <c r="HO102" s="89"/>
      <c r="HP102" s="89"/>
      <c r="HQ102" s="89"/>
      <c r="HR102" s="89"/>
      <c r="HS102" s="89"/>
      <c r="HT102" s="89"/>
      <c r="HX102" s="89"/>
      <c r="HY102" s="89"/>
      <c r="HZ102" s="89"/>
      <c r="IA102" s="89"/>
      <c r="IB102" s="89"/>
      <c r="IC102" s="89"/>
      <c r="ID102" s="89"/>
      <c r="IE102" s="89"/>
      <c r="IF102" s="89"/>
      <c r="IG102" s="89"/>
      <c r="IH102" s="89"/>
      <c r="II102" s="89"/>
      <c r="IM102" s="89"/>
      <c r="IN102" s="89"/>
      <c r="IO102" s="89"/>
      <c r="IP102" s="89"/>
      <c r="IQ102" s="89"/>
      <c r="IR102" s="89"/>
      <c r="IS102" s="89"/>
      <c r="IT102" s="89"/>
      <c r="IU102" s="89"/>
      <c r="IV102" s="89"/>
      <c r="IZ102" s="89"/>
      <c r="JA102" s="89"/>
      <c r="JB102" s="89"/>
      <c r="JC102" s="89"/>
      <c r="JD102" s="89"/>
      <c r="JE102" s="89"/>
      <c r="JF102" s="89"/>
      <c r="JG102" s="89"/>
      <c r="JH102" s="89"/>
      <c r="JI102" s="89"/>
      <c r="JM102" s="89"/>
      <c r="JN102" s="89"/>
      <c r="JO102" s="89"/>
      <c r="JP102" s="89"/>
      <c r="JQ102" s="89"/>
      <c r="JR102" s="89"/>
      <c r="JS102" s="89"/>
      <c r="JT102" s="89"/>
      <c r="JU102" s="89"/>
      <c r="JV102" s="89"/>
      <c r="JZ102" s="89"/>
      <c r="KA102" s="89"/>
      <c r="KB102" s="89"/>
      <c r="KC102" s="89"/>
      <c r="KD102" s="89"/>
      <c r="KE102" s="89"/>
      <c r="KF102" s="89"/>
      <c r="KG102" s="89"/>
      <c r="KH102" s="89"/>
      <c r="KI102" s="89"/>
      <c r="KZ102" s="89"/>
      <c r="LA102" s="89"/>
      <c r="LB102" s="89"/>
      <c r="LC102" s="89"/>
    </row>
    <row r="103" spans="1:315" ht="12.75">
      <c r="A103" s="89"/>
      <c r="B103" s="202"/>
      <c r="C103" s="202"/>
      <c r="D103" s="202"/>
      <c r="E103" s="202"/>
      <c r="F103" s="202"/>
      <c r="G103" s="202"/>
      <c r="H103" s="89"/>
      <c r="I103" s="112"/>
      <c r="J103" s="89"/>
      <c r="K103" s="89"/>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c r="AM103" s="89"/>
      <c r="AN103" s="89"/>
      <c r="AO103" s="89"/>
      <c r="AP103" s="202"/>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89"/>
      <c r="BU103" s="89"/>
      <c r="BV103" s="89"/>
      <c r="BW103" s="89"/>
      <c r="BX103" s="89"/>
      <c r="BY103" s="89"/>
      <c r="BZ103" s="89"/>
      <c r="CA103" s="89"/>
      <c r="CB103" s="89"/>
      <c r="CC103" s="89"/>
      <c r="CD103" s="89"/>
      <c r="CE103" s="89"/>
      <c r="CF103" s="89"/>
      <c r="CG103" s="89"/>
      <c r="CH103" s="89"/>
      <c r="CI103" s="89"/>
      <c r="CJ103" s="89"/>
      <c r="CK103" s="89"/>
      <c r="CL103" s="89"/>
      <c r="CM103" s="89"/>
      <c r="CN103" s="89"/>
      <c r="CO103" s="89"/>
      <c r="CP103" s="89"/>
      <c r="CQ103" s="89"/>
      <c r="CR103" s="89"/>
      <c r="CS103" s="89"/>
      <c r="CT103" s="89"/>
      <c r="CU103" s="89"/>
      <c r="CV103" s="89"/>
      <c r="CW103" s="89"/>
      <c r="CX103" s="89"/>
      <c r="CY103" s="89"/>
      <c r="CZ103" s="89"/>
      <c r="DA103" s="89"/>
      <c r="DB103" s="89"/>
      <c r="DC103" s="89"/>
      <c r="DD103" s="89"/>
      <c r="DE103" s="89"/>
      <c r="DF103" s="89"/>
      <c r="DG103" s="89"/>
      <c r="DH103" s="89"/>
      <c r="DI103" s="89"/>
      <c r="DJ103" s="89"/>
      <c r="DK103" s="89"/>
      <c r="DL103" s="89"/>
      <c r="DM103" s="89"/>
      <c r="DN103" s="89"/>
      <c r="DO103" s="89"/>
      <c r="DP103" s="89"/>
      <c r="DQ103" s="89"/>
      <c r="DR103" s="89"/>
      <c r="DS103" s="89"/>
      <c r="DT103" s="89"/>
      <c r="DU103" s="89"/>
      <c r="DV103" s="89"/>
      <c r="DW103" s="89"/>
      <c r="DX103" s="89"/>
      <c r="DY103" s="89"/>
      <c r="DZ103" s="89"/>
      <c r="EA103" s="89"/>
      <c r="EB103" s="89"/>
      <c r="EC103" s="89"/>
      <c r="ED103" s="89"/>
      <c r="EE103" s="89"/>
      <c r="EF103" s="89"/>
      <c r="EG103" s="89"/>
      <c r="EH103" s="89"/>
      <c r="EI103" s="89"/>
      <c r="EJ103" s="89"/>
      <c r="EK103" s="89"/>
      <c r="EL103" s="89"/>
      <c r="EM103" s="89"/>
      <c r="EN103" s="89"/>
      <c r="EO103" s="89"/>
      <c r="EP103" s="89"/>
      <c r="EQ103" s="89"/>
      <c r="ER103" s="89"/>
      <c r="ES103" s="89"/>
      <c r="ET103" s="89"/>
      <c r="EU103" s="89"/>
      <c r="EV103" s="89"/>
      <c r="EW103" s="89"/>
      <c r="EX103" s="89"/>
      <c r="EY103" s="89"/>
      <c r="EZ103" s="89"/>
      <c r="FA103" s="89"/>
      <c r="FB103" s="89"/>
      <c r="FC103" s="89"/>
      <c r="FD103" s="89"/>
      <c r="FE103" s="89"/>
      <c r="FF103" s="89"/>
      <c r="FG103" s="89"/>
      <c r="FH103" s="89"/>
      <c r="FI103" s="89"/>
      <c r="FJ103" s="89"/>
      <c r="FK103" s="89"/>
      <c r="FL103" s="89"/>
      <c r="FM103" s="89"/>
      <c r="FN103" s="89"/>
      <c r="FO103" s="89"/>
      <c r="FP103" s="89"/>
      <c r="FQ103" s="89"/>
      <c r="FR103" s="89"/>
      <c r="FS103" s="89"/>
      <c r="FT103" s="89"/>
      <c r="FU103" s="89"/>
      <c r="FV103" s="89"/>
      <c r="FW103" s="89"/>
      <c r="FX103" s="89"/>
      <c r="FY103" s="89"/>
      <c r="FZ103" s="89"/>
      <c r="GA103" s="89"/>
      <c r="GB103" s="200"/>
      <c r="GC103" s="200"/>
      <c r="GD103" s="89"/>
      <c r="GE103" s="89"/>
      <c r="GF103" s="89"/>
      <c r="GG103" s="89"/>
      <c r="GH103" s="89"/>
      <c r="GI103" s="89"/>
      <c r="GJ103" s="89"/>
      <c r="GK103" s="89"/>
      <c r="GL103" s="89"/>
      <c r="GM103" s="89"/>
      <c r="GN103" s="89"/>
      <c r="GO103" s="89"/>
      <c r="GP103" s="89"/>
      <c r="GQ103" s="200"/>
      <c r="GR103" s="200"/>
      <c r="GS103" s="89"/>
      <c r="GT103" s="89"/>
      <c r="GU103" s="89"/>
      <c r="GV103" s="89"/>
      <c r="GW103" s="89"/>
      <c r="GX103" s="89"/>
      <c r="GY103" s="89"/>
      <c r="GZ103" s="89"/>
      <c r="HA103" s="89"/>
      <c r="HB103" s="89"/>
      <c r="HC103" s="89"/>
      <c r="HD103" s="89"/>
      <c r="HI103" s="89"/>
      <c r="HJ103" s="89"/>
      <c r="HK103" s="89"/>
      <c r="HL103" s="89"/>
      <c r="HM103" s="89"/>
      <c r="HN103" s="89"/>
      <c r="HO103" s="89"/>
      <c r="HP103" s="89"/>
      <c r="HQ103" s="89"/>
      <c r="HR103" s="89"/>
      <c r="HS103" s="89"/>
      <c r="HT103" s="89"/>
      <c r="HX103" s="89"/>
      <c r="HY103" s="89"/>
      <c r="HZ103" s="89"/>
      <c r="IA103" s="89"/>
      <c r="IB103" s="89"/>
      <c r="IC103" s="89"/>
      <c r="ID103" s="89"/>
      <c r="IE103" s="89"/>
      <c r="IF103" s="89"/>
      <c r="IG103" s="89"/>
      <c r="IH103" s="89"/>
      <c r="II103" s="89"/>
      <c r="IM103" s="89"/>
      <c r="IN103" s="89"/>
      <c r="IO103" s="89"/>
      <c r="IP103" s="89"/>
      <c r="IQ103" s="89"/>
      <c r="IR103" s="89"/>
      <c r="IS103" s="89"/>
      <c r="IT103" s="89"/>
      <c r="IU103" s="89"/>
      <c r="IV103" s="89"/>
      <c r="IZ103" s="89"/>
      <c r="JA103" s="89"/>
      <c r="JB103" s="89"/>
      <c r="JC103" s="89"/>
      <c r="JD103" s="89"/>
      <c r="JE103" s="89"/>
      <c r="JF103" s="89"/>
      <c r="JG103" s="89"/>
      <c r="JH103" s="89"/>
      <c r="JI103" s="89"/>
      <c r="JM103" s="89"/>
      <c r="JN103" s="89"/>
      <c r="JO103" s="89"/>
      <c r="JP103" s="89"/>
      <c r="JQ103" s="89"/>
      <c r="JR103" s="89"/>
      <c r="JS103" s="89"/>
      <c r="JT103" s="89"/>
      <c r="JU103" s="89"/>
      <c r="JV103" s="89"/>
      <c r="JZ103" s="89"/>
      <c r="KA103" s="89"/>
      <c r="KB103" s="89"/>
      <c r="KC103" s="89"/>
      <c r="KD103" s="89"/>
      <c r="KE103" s="89"/>
      <c r="KF103" s="89"/>
      <c r="KG103" s="89"/>
      <c r="KH103" s="89"/>
      <c r="KI103" s="89"/>
      <c r="KZ103" s="89"/>
      <c r="LA103" s="89"/>
      <c r="LB103" s="89"/>
      <c r="LC103" s="89"/>
    </row>
    <row r="104" spans="1:315" ht="12.75">
      <c r="A104" s="89"/>
      <c r="B104" s="202"/>
      <c r="C104" s="202"/>
      <c r="D104" s="202"/>
      <c r="E104" s="202"/>
      <c r="F104" s="202"/>
      <c r="G104" s="202"/>
      <c r="H104" s="89"/>
      <c r="I104" s="112"/>
      <c r="J104" s="89"/>
      <c r="K104" s="89"/>
      <c r="L104" s="89"/>
      <c r="M104" s="89"/>
      <c r="N104" s="89"/>
      <c r="O104" s="89"/>
      <c r="P104" s="89"/>
      <c r="Q104" s="89"/>
      <c r="R104" s="89"/>
      <c r="S104" s="89"/>
      <c r="T104" s="89"/>
      <c r="U104" s="89"/>
      <c r="V104" s="89"/>
      <c r="W104" s="89"/>
      <c r="X104" s="89"/>
      <c r="Y104" s="89"/>
      <c r="Z104" s="89"/>
      <c r="AA104" s="89"/>
      <c r="AB104" s="89"/>
      <c r="AC104" s="89"/>
      <c r="AD104" s="89"/>
      <c r="AE104" s="89"/>
      <c r="AF104" s="89"/>
      <c r="AG104" s="89"/>
      <c r="AH104" s="89"/>
      <c r="AI104" s="89"/>
      <c r="AJ104" s="89"/>
      <c r="AK104" s="89"/>
      <c r="AL104" s="89"/>
      <c r="AM104" s="89"/>
      <c r="AN104" s="89"/>
      <c r="AO104" s="89"/>
      <c r="AP104" s="202"/>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89"/>
      <c r="BU104" s="89"/>
      <c r="BV104" s="89"/>
      <c r="BW104" s="89"/>
      <c r="BX104" s="89"/>
      <c r="BY104" s="89"/>
      <c r="BZ104" s="89"/>
      <c r="CA104" s="89"/>
      <c r="CB104" s="89"/>
      <c r="CC104" s="89"/>
      <c r="CD104" s="89"/>
      <c r="CE104" s="89"/>
      <c r="CF104" s="89"/>
      <c r="CG104" s="89"/>
      <c r="CH104" s="89"/>
      <c r="CI104" s="89"/>
      <c r="CJ104" s="89"/>
      <c r="CK104" s="89"/>
      <c r="CL104" s="89"/>
      <c r="CM104" s="89"/>
      <c r="CN104" s="89"/>
      <c r="CO104" s="89"/>
      <c r="CP104" s="89"/>
      <c r="CQ104" s="89"/>
      <c r="CR104" s="89"/>
      <c r="CS104" s="89"/>
      <c r="CT104" s="89"/>
      <c r="CU104" s="89"/>
      <c r="CV104" s="89"/>
      <c r="CW104" s="89"/>
      <c r="CX104" s="89"/>
      <c r="CY104" s="89"/>
      <c r="CZ104" s="89"/>
      <c r="DA104" s="89"/>
      <c r="DB104" s="89"/>
      <c r="DC104" s="89"/>
      <c r="DD104" s="89"/>
      <c r="DE104" s="89"/>
      <c r="DF104" s="89"/>
      <c r="DG104" s="89"/>
      <c r="DH104" s="89"/>
      <c r="DI104" s="89"/>
      <c r="DJ104" s="89"/>
      <c r="DK104" s="89"/>
      <c r="DL104" s="89"/>
      <c r="DM104" s="89"/>
      <c r="DN104" s="89"/>
      <c r="DO104" s="89"/>
      <c r="DP104" s="89"/>
      <c r="DQ104" s="89"/>
      <c r="DR104" s="89"/>
      <c r="DS104" s="89"/>
      <c r="DT104" s="89"/>
      <c r="DU104" s="89"/>
      <c r="DV104" s="89"/>
      <c r="DW104" s="89"/>
      <c r="DX104" s="89"/>
      <c r="DY104" s="89"/>
      <c r="DZ104" s="89"/>
      <c r="EA104" s="89"/>
      <c r="EB104" s="89"/>
      <c r="EC104" s="89"/>
      <c r="ED104" s="89"/>
      <c r="EE104" s="89"/>
      <c r="EF104" s="89"/>
      <c r="EG104" s="89"/>
      <c r="EH104" s="89"/>
      <c r="EI104" s="89"/>
      <c r="EJ104" s="89"/>
      <c r="EK104" s="89"/>
      <c r="EL104" s="89"/>
      <c r="EM104" s="89"/>
      <c r="EN104" s="89"/>
      <c r="EO104" s="89"/>
      <c r="EP104" s="89"/>
      <c r="EQ104" s="89"/>
      <c r="ER104" s="89"/>
      <c r="ES104" s="89"/>
      <c r="ET104" s="89"/>
      <c r="EU104" s="89"/>
      <c r="EV104" s="89"/>
      <c r="EW104" s="89"/>
      <c r="EX104" s="89"/>
      <c r="EY104" s="89"/>
      <c r="EZ104" s="89"/>
      <c r="FA104" s="89"/>
      <c r="FB104" s="89"/>
      <c r="FC104" s="89"/>
      <c r="FD104" s="89"/>
      <c r="FE104" s="89"/>
      <c r="FF104" s="89"/>
      <c r="FG104" s="89"/>
      <c r="FH104" s="89"/>
      <c r="FI104" s="89"/>
      <c r="FJ104" s="89"/>
      <c r="FK104" s="89"/>
      <c r="FL104" s="89"/>
      <c r="FM104" s="89"/>
      <c r="FN104" s="89"/>
      <c r="FO104" s="89"/>
      <c r="FP104" s="89"/>
      <c r="FQ104" s="89"/>
      <c r="FR104" s="89"/>
      <c r="FS104" s="89"/>
      <c r="FT104" s="89"/>
      <c r="FU104" s="89"/>
      <c r="FV104" s="89"/>
      <c r="FW104" s="89"/>
      <c r="FX104" s="89"/>
      <c r="FY104" s="89"/>
      <c r="FZ104" s="89"/>
      <c r="GA104" s="89"/>
      <c r="GB104" s="200"/>
      <c r="GC104" s="200"/>
      <c r="GD104" s="89"/>
      <c r="GE104" s="89"/>
      <c r="GF104" s="89"/>
      <c r="GG104" s="89"/>
      <c r="GH104" s="89"/>
      <c r="GI104" s="89"/>
      <c r="GJ104" s="89"/>
      <c r="GK104" s="89"/>
      <c r="GL104" s="89"/>
      <c r="GM104" s="89"/>
      <c r="GN104" s="89"/>
      <c r="GO104" s="89"/>
      <c r="GP104" s="89"/>
      <c r="GQ104" s="200"/>
      <c r="GR104" s="200"/>
      <c r="GS104" s="89"/>
      <c r="GT104" s="89"/>
      <c r="GU104" s="89"/>
      <c r="GV104" s="89"/>
      <c r="GW104" s="89"/>
      <c r="GX104" s="89"/>
      <c r="GY104" s="89"/>
      <c r="GZ104" s="89"/>
      <c r="HA104" s="89"/>
      <c r="HB104" s="89"/>
      <c r="HC104" s="89"/>
      <c r="HD104" s="89"/>
      <c r="HI104" s="89"/>
      <c r="HJ104" s="89"/>
      <c r="HK104" s="89"/>
      <c r="HL104" s="89"/>
      <c r="HM104" s="89"/>
      <c r="HN104" s="89"/>
      <c r="HO104" s="89"/>
      <c r="HP104" s="89"/>
      <c r="HQ104" s="89"/>
      <c r="HR104" s="89"/>
      <c r="HS104" s="89"/>
      <c r="HT104" s="89"/>
      <c r="HX104" s="89"/>
      <c r="HY104" s="89"/>
      <c r="HZ104" s="89"/>
      <c r="IA104" s="89"/>
      <c r="IB104" s="89"/>
      <c r="IC104" s="89"/>
      <c r="ID104" s="89"/>
      <c r="IE104" s="89"/>
      <c r="IF104" s="89"/>
      <c r="IG104" s="89"/>
      <c r="IH104" s="89"/>
      <c r="II104" s="89"/>
      <c r="IM104" s="89"/>
      <c r="IN104" s="89"/>
      <c r="IO104" s="89"/>
      <c r="IP104" s="89"/>
      <c r="IQ104" s="89"/>
      <c r="IR104" s="89"/>
      <c r="IS104" s="89"/>
      <c r="IT104" s="89"/>
      <c r="IU104" s="89"/>
      <c r="IV104" s="89"/>
      <c r="IZ104" s="89"/>
      <c r="JA104" s="89"/>
      <c r="JB104" s="89"/>
      <c r="JC104" s="89"/>
      <c r="JD104" s="89"/>
      <c r="JE104" s="89"/>
      <c r="JF104" s="89"/>
      <c r="JG104" s="89"/>
      <c r="JH104" s="89"/>
      <c r="JI104" s="89"/>
      <c r="JM104" s="89"/>
      <c r="JN104" s="89"/>
      <c r="JO104" s="89"/>
      <c r="JP104" s="89"/>
      <c r="JQ104" s="89"/>
      <c r="JR104" s="89"/>
      <c r="JS104" s="89"/>
      <c r="JT104" s="89"/>
      <c r="JU104" s="89"/>
      <c r="JV104" s="89"/>
      <c r="JZ104" s="89"/>
      <c r="KA104" s="89"/>
      <c r="KB104" s="89"/>
      <c r="KC104" s="89"/>
      <c r="KD104" s="89"/>
      <c r="KE104" s="89"/>
      <c r="KF104" s="89"/>
      <c r="KG104" s="89"/>
      <c r="KH104" s="89"/>
      <c r="KI104" s="89"/>
      <c r="KZ104" s="89"/>
      <c r="LA104" s="89"/>
      <c r="LB104" s="89"/>
      <c r="LC104" s="89"/>
    </row>
    <row r="105" spans="1:315" ht="12.75">
      <c r="A105" s="89"/>
      <c r="B105" s="202"/>
      <c r="C105" s="202"/>
      <c r="D105" s="202"/>
      <c r="E105" s="202"/>
      <c r="F105" s="202"/>
      <c r="G105" s="202"/>
      <c r="H105" s="89"/>
      <c r="I105" s="112"/>
      <c r="J105" s="89"/>
      <c r="K105" s="89"/>
      <c r="L105" s="89"/>
      <c r="M105" s="89"/>
      <c r="N105" s="89"/>
      <c r="O105" s="89"/>
      <c r="P105" s="89"/>
      <c r="Q105" s="89"/>
      <c r="R105" s="89"/>
      <c r="S105" s="89"/>
      <c r="T105" s="89"/>
      <c r="U105" s="89"/>
      <c r="V105" s="89"/>
      <c r="W105" s="89"/>
      <c r="X105" s="89"/>
      <c r="Y105" s="89"/>
      <c r="Z105" s="89"/>
      <c r="AA105" s="89"/>
      <c r="AB105" s="89"/>
      <c r="AC105" s="89"/>
      <c r="AD105" s="89"/>
      <c r="AE105" s="89"/>
      <c r="AF105" s="89"/>
      <c r="AG105" s="89"/>
      <c r="AH105" s="89"/>
      <c r="AI105" s="89"/>
      <c r="AJ105" s="89"/>
      <c r="AK105" s="89"/>
      <c r="AL105" s="89"/>
      <c r="AM105" s="89"/>
      <c r="AN105" s="89"/>
      <c r="AO105" s="89"/>
      <c r="AP105" s="202"/>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c r="EB105" s="89"/>
      <c r="EC105" s="89"/>
      <c r="ED105" s="89"/>
      <c r="EE105" s="89"/>
      <c r="EF105" s="89"/>
      <c r="EG105" s="89"/>
      <c r="EH105" s="89"/>
      <c r="EI105" s="89"/>
      <c r="EJ105" s="89"/>
      <c r="EK105" s="89"/>
      <c r="EL105" s="89"/>
      <c r="EM105" s="89"/>
      <c r="EN105" s="89"/>
      <c r="EO105" s="89"/>
      <c r="EP105" s="89"/>
      <c r="EQ105" s="89"/>
      <c r="ER105" s="89"/>
      <c r="ES105" s="89"/>
      <c r="ET105" s="89"/>
      <c r="EU105" s="89"/>
      <c r="EV105" s="89"/>
      <c r="EW105" s="89"/>
      <c r="EX105" s="89"/>
      <c r="EY105" s="89"/>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200"/>
      <c r="GC105" s="200"/>
      <c r="GD105" s="89"/>
      <c r="GE105" s="89"/>
      <c r="GF105" s="89"/>
      <c r="GG105" s="89"/>
      <c r="GH105" s="89"/>
      <c r="GI105" s="89"/>
      <c r="GJ105" s="89"/>
      <c r="GK105" s="89"/>
      <c r="GL105" s="89"/>
      <c r="GM105" s="89"/>
      <c r="GN105" s="89"/>
      <c r="GO105" s="89"/>
      <c r="GP105" s="89"/>
      <c r="GQ105" s="200"/>
      <c r="GR105" s="200"/>
      <c r="GS105" s="89"/>
      <c r="GT105" s="89"/>
      <c r="GU105" s="89"/>
      <c r="GV105" s="89"/>
      <c r="GW105" s="89"/>
      <c r="GX105" s="89"/>
      <c r="GY105" s="89"/>
      <c r="GZ105" s="89"/>
      <c r="HA105" s="89"/>
      <c r="HB105" s="89"/>
      <c r="HC105" s="89"/>
      <c r="HD105" s="89"/>
      <c r="HI105" s="89"/>
      <c r="HJ105" s="89"/>
      <c r="HK105" s="89"/>
      <c r="HL105" s="89"/>
      <c r="HM105" s="89"/>
      <c r="HN105" s="89"/>
      <c r="HO105" s="89"/>
      <c r="HP105" s="89"/>
      <c r="HQ105" s="89"/>
      <c r="HR105" s="89"/>
      <c r="HS105" s="89"/>
      <c r="HT105" s="89"/>
      <c r="HX105" s="89"/>
      <c r="HY105" s="89"/>
      <c r="HZ105" s="89"/>
      <c r="IA105" s="89"/>
      <c r="IB105" s="89"/>
      <c r="IC105" s="89"/>
      <c r="ID105" s="89"/>
      <c r="IE105" s="89"/>
      <c r="IF105" s="89"/>
      <c r="IG105" s="89"/>
      <c r="IH105" s="89"/>
      <c r="II105" s="89"/>
      <c r="IM105" s="89"/>
      <c r="IN105" s="89"/>
      <c r="IO105" s="89"/>
      <c r="IP105" s="89"/>
      <c r="IQ105" s="89"/>
      <c r="IR105" s="89"/>
      <c r="IS105" s="89"/>
      <c r="IT105" s="89"/>
      <c r="IU105" s="89"/>
      <c r="IV105" s="89"/>
      <c r="IZ105" s="89"/>
      <c r="JA105" s="89"/>
      <c r="JB105" s="89"/>
      <c r="JC105" s="89"/>
      <c r="JD105" s="89"/>
      <c r="JE105" s="89"/>
      <c r="JF105" s="89"/>
      <c r="JG105" s="89"/>
      <c r="JH105" s="89"/>
      <c r="JI105" s="89"/>
      <c r="JM105" s="89"/>
      <c r="JN105" s="89"/>
      <c r="JO105" s="89"/>
      <c r="JP105" s="89"/>
      <c r="JQ105" s="89"/>
      <c r="JR105" s="89"/>
      <c r="JS105" s="89"/>
      <c r="JT105" s="89"/>
      <c r="JU105" s="89"/>
      <c r="JV105" s="89"/>
      <c r="JZ105" s="89"/>
      <c r="KA105" s="89"/>
      <c r="KB105" s="89"/>
      <c r="KC105" s="89"/>
      <c r="KD105" s="89"/>
      <c r="KE105" s="89"/>
      <c r="KF105" s="89"/>
      <c r="KG105" s="89"/>
      <c r="KH105" s="89"/>
      <c r="KI105" s="89"/>
      <c r="KZ105" s="89"/>
      <c r="LA105" s="89"/>
      <c r="LB105" s="89"/>
      <c r="LC105" s="89"/>
    </row>
    <row r="106" spans="1:315" ht="12.75">
      <c r="A106" s="89"/>
      <c r="B106" s="202"/>
      <c r="C106" s="202"/>
      <c r="D106" s="202"/>
      <c r="E106" s="202"/>
      <c r="F106" s="202"/>
      <c r="G106" s="202"/>
      <c r="H106" s="89"/>
      <c r="I106" s="112"/>
      <c r="J106" s="89"/>
      <c r="K106" s="89"/>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c r="AM106" s="89"/>
      <c r="AN106" s="89"/>
      <c r="AO106" s="89"/>
      <c r="AP106" s="202"/>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c r="EB106" s="89"/>
      <c r="EC106" s="89"/>
      <c r="ED106" s="89"/>
      <c r="EE106" s="89"/>
      <c r="EF106" s="89"/>
      <c r="EG106" s="89"/>
      <c r="EH106" s="89"/>
      <c r="EI106" s="89"/>
      <c r="EJ106" s="89"/>
      <c r="EK106" s="89"/>
      <c r="EL106" s="89"/>
      <c r="EM106" s="89"/>
      <c r="EN106" s="89"/>
      <c r="EO106" s="89"/>
      <c r="EP106" s="89"/>
      <c r="EQ106" s="89"/>
      <c r="ER106" s="89"/>
      <c r="ES106" s="89"/>
      <c r="ET106" s="89"/>
      <c r="EU106" s="89"/>
      <c r="EV106" s="89"/>
      <c r="EW106" s="89"/>
      <c r="EX106" s="89"/>
      <c r="EY106" s="89"/>
      <c r="EZ106" s="89"/>
      <c r="FA106" s="89"/>
      <c r="FB106" s="89"/>
      <c r="FC106" s="89"/>
      <c r="FD106" s="89"/>
      <c r="FE106" s="89"/>
      <c r="FF106" s="89"/>
      <c r="FG106" s="89"/>
      <c r="FH106" s="89"/>
      <c r="FI106" s="89"/>
      <c r="FJ106" s="89"/>
      <c r="FK106" s="89"/>
      <c r="FL106" s="89"/>
      <c r="FM106" s="89"/>
      <c r="FN106" s="89"/>
      <c r="FO106" s="89"/>
      <c r="FP106" s="89"/>
      <c r="FQ106" s="89"/>
      <c r="FR106" s="89"/>
      <c r="FS106" s="89"/>
      <c r="FT106" s="89"/>
      <c r="FU106" s="89"/>
      <c r="FV106" s="89"/>
      <c r="FW106" s="89"/>
      <c r="FX106" s="89"/>
      <c r="FY106" s="89"/>
      <c r="FZ106" s="89"/>
      <c r="GA106" s="89"/>
      <c r="GB106" s="200"/>
      <c r="GC106" s="200"/>
      <c r="GD106" s="89"/>
      <c r="GE106" s="89"/>
      <c r="GF106" s="89"/>
      <c r="GG106" s="89"/>
      <c r="GH106" s="89"/>
      <c r="GI106" s="89"/>
      <c r="GJ106" s="89"/>
      <c r="GK106" s="89"/>
      <c r="GL106" s="89"/>
      <c r="GM106" s="89"/>
      <c r="GN106" s="89"/>
      <c r="GO106" s="89"/>
      <c r="GP106" s="89"/>
      <c r="GQ106" s="200"/>
      <c r="GR106" s="200"/>
      <c r="GS106" s="89"/>
      <c r="GT106" s="89"/>
      <c r="GU106" s="89"/>
      <c r="GV106" s="89"/>
      <c r="GW106" s="89"/>
      <c r="GX106" s="89"/>
      <c r="GY106" s="89"/>
      <c r="GZ106" s="89"/>
      <c r="HA106" s="89"/>
      <c r="HB106" s="89"/>
      <c r="HC106" s="89"/>
      <c r="HD106" s="89"/>
      <c r="HI106" s="89"/>
      <c r="HJ106" s="89"/>
      <c r="HK106" s="89"/>
      <c r="HL106" s="89"/>
      <c r="HM106" s="89"/>
      <c r="HN106" s="89"/>
      <c r="HO106" s="89"/>
      <c r="HP106" s="89"/>
      <c r="HQ106" s="89"/>
      <c r="HR106" s="89"/>
      <c r="HS106" s="89"/>
      <c r="HT106" s="89"/>
      <c r="HX106" s="89"/>
      <c r="HY106" s="89"/>
      <c r="HZ106" s="89"/>
      <c r="IA106" s="89"/>
      <c r="IB106" s="89"/>
      <c r="IC106" s="89"/>
      <c r="ID106" s="89"/>
      <c r="IE106" s="89"/>
      <c r="IF106" s="89"/>
      <c r="IG106" s="89"/>
      <c r="IH106" s="89"/>
      <c r="II106" s="89"/>
      <c r="IM106" s="89"/>
      <c r="IN106" s="89"/>
      <c r="IO106" s="89"/>
      <c r="IP106" s="89"/>
      <c r="IQ106" s="89"/>
      <c r="IR106" s="89"/>
      <c r="IS106" s="89"/>
      <c r="IT106" s="89"/>
      <c r="IU106" s="89"/>
      <c r="IV106" s="89"/>
      <c r="IZ106" s="89"/>
      <c r="JA106" s="89"/>
      <c r="JB106" s="89"/>
      <c r="JC106" s="89"/>
      <c r="JD106" s="89"/>
      <c r="JE106" s="89"/>
      <c r="JF106" s="89"/>
      <c r="JG106" s="89"/>
      <c r="JH106" s="89"/>
      <c r="JI106" s="89"/>
      <c r="JM106" s="89"/>
      <c r="JN106" s="89"/>
      <c r="JO106" s="89"/>
      <c r="JP106" s="89"/>
      <c r="JQ106" s="89"/>
      <c r="JR106" s="89"/>
      <c r="JS106" s="89"/>
      <c r="JT106" s="89"/>
      <c r="JU106" s="89"/>
      <c r="JV106" s="89"/>
      <c r="JZ106" s="89"/>
      <c r="KA106" s="89"/>
      <c r="KB106" s="89"/>
      <c r="KC106" s="89"/>
      <c r="KD106" s="89"/>
      <c r="KE106" s="89"/>
      <c r="KF106" s="89"/>
      <c r="KG106" s="89"/>
      <c r="KH106" s="89"/>
      <c r="KI106" s="89"/>
      <c r="KZ106" s="89"/>
      <c r="LA106" s="89"/>
      <c r="LB106" s="89"/>
      <c r="LC106" s="89"/>
    </row>
    <row r="107" spans="1:315" ht="12.75">
      <c r="A107" s="89"/>
      <c r="B107" s="202"/>
      <c r="C107" s="202"/>
      <c r="D107" s="202"/>
      <c r="E107" s="202"/>
      <c r="F107" s="202"/>
      <c r="G107" s="202"/>
      <c r="H107" s="89"/>
      <c r="I107" s="112"/>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202"/>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c r="CD107" s="89"/>
      <c r="CE107" s="89"/>
      <c r="CF107" s="89"/>
      <c r="CG107" s="89"/>
      <c r="CH107" s="89"/>
      <c r="CI107" s="89"/>
      <c r="CJ107" s="89"/>
      <c r="CK107" s="89"/>
      <c r="CL107" s="89"/>
      <c r="CM107" s="89"/>
      <c r="CN107" s="89"/>
      <c r="CO107" s="89"/>
      <c r="CP107" s="89"/>
      <c r="CQ107" s="89"/>
      <c r="CR107" s="89"/>
      <c r="CS107" s="89"/>
      <c r="CT107" s="89"/>
      <c r="CU107" s="89"/>
      <c r="CV107" s="89"/>
      <c r="CW107" s="89"/>
      <c r="CX107" s="89"/>
      <c r="CY107" s="89"/>
      <c r="CZ107" s="89"/>
      <c r="DA107" s="89"/>
      <c r="DB107" s="89"/>
      <c r="DC107" s="89"/>
      <c r="DD107" s="89"/>
      <c r="DE107" s="89"/>
      <c r="DF107" s="89"/>
      <c r="DG107" s="89"/>
      <c r="DH107" s="89"/>
      <c r="DI107" s="89"/>
      <c r="DJ107" s="89"/>
      <c r="DK107" s="89"/>
      <c r="DL107" s="89"/>
      <c r="DM107" s="89"/>
      <c r="DN107" s="89"/>
      <c r="DO107" s="89"/>
      <c r="DP107" s="89"/>
      <c r="DQ107" s="89"/>
      <c r="DR107" s="89"/>
      <c r="DS107" s="89"/>
      <c r="DT107" s="89"/>
      <c r="DU107" s="89"/>
      <c r="DV107" s="89"/>
      <c r="DW107" s="89"/>
      <c r="DX107" s="89"/>
      <c r="DY107" s="89"/>
      <c r="DZ107" s="89"/>
      <c r="EA107" s="89"/>
      <c r="EB107" s="89"/>
      <c r="EC107" s="89"/>
      <c r="ED107" s="89"/>
      <c r="EE107" s="89"/>
      <c r="EF107" s="89"/>
      <c r="EG107" s="89"/>
      <c r="EH107" s="89"/>
      <c r="EI107" s="89"/>
      <c r="EJ107" s="89"/>
      <c r="EK107" s="89"/>
      <c r="EL107" s="89"/>
      <c r="EM107" s="89"/>
      <c r="EN107" s="89"/>
      <c r="EO107" s="89"/>
      <c r="EP107" s="89"/>
      <c r="EQ107" s="89"/>
      <c r="ER107" s="89"/>
      <c r="ES107" s="89"/>
      <c r="ET107" s="89"/>
      <c r="EU107" s="89"/>
      <c r="EV107" s="89"/>
      <c r="EW107" s="89"/>
      <c r="EX107" s="89"/>
      <c r="EY107" s="89"/>
      <c r="EZ107" s="89"/>
      <c r="FA107" s="89"/>
      <c r="FB107" s="89"/>
      <c r="FC107" s="89"/>
      <c r="FD107" s="89"/>
      <c r="FE107" s="89"/>
      <c r="FF107" s="89"/>
      <c r="FG107" s="89"/>
      <c r="FH107" s="89"/>
      <c r="FI107" s="89"/>
      <c r="FJ107" s="89"/>
      <c r="FK107" s="89"/>
      <c r="FL107" s="89"/>
      <c r="FM107" s="89"/>
      <c r="FN107" s="89"/>
      <c r="FO107" s="89"/>
      <c r="FP107" s="89"/>
      <c r="FQ107" s="89"/>
      <c r="FR107" s="89"/>
      <c r="FS107" s="89"/>
      <c r="FT107" s="89"/>
      <c r="FU107" s="89"/>
      <c r="FV107" s="89"/>
      <c r="FW107" s="89"/>
      <c r="FX107" s="89"/>
      <c r="FY107" s="89"/>
      <c r="FZ107" s="89"/>
      <c r="GA107" s="89"/>
      <c r="GB107" s="200"/>
      <c r="GC107" s="200"/>
      <c r="GD107" s="89"/>
      <c r="GE107" s="89"/>
      <c r="GF107" s="89"/>
      <c r="GG107" s="89"/>
      <c r="GH107" s="89"/>
      <c r="GI107" s="89"/>
      <c r="GJ107" s="89"/>
      <c r="GK107" s="89"/>
      <c r="GL107" s="89"/>
      <c r="GM107" s="89"/>
      <c r="GN107" s="89"/>
      <c r="GO107" s="89"/>
      <c r="GP107" s="89"/>
      <c r="GQ107" s="200"/>
      <c r="GR107" s="200"/>
      <c r="GS107" s="89"/>
      <c r="GT107" s="89"/>
      <c r="GU107" s="89"/>
      <c r="GV107" s="89"/>
      <c r="GW107" s="89"/>
      <c r="GX107" s="89"/>
      <c r="GY107" s="89"/>
      <c r="GZ107" s="89"/>
      <c r="HA107" s="89"/>
      <c r="HB107" s="89"/>
      <c r="HC107" s="89"/>
      <c r="HD107" s="89"/>
      <c r="HI107" s="89"/>
      <c r="HJ107" s="89"/>
      <c r="HK107" s="89"/>
      <c r="HL107" s="89"/>
      <c r="HM107" s="89"/>
      <c r="HN107" s="89"/>
      <c r="HO107" s="89"/>
      <c r="HP107" s="89"/>
      <c r="HQ107" s="89"/>
      <c r="HR107" s="89"/>
      <c r="HS107" s="89"/>
      <c r="HT107" s="89"/>
      <c r="HX107" s="89"/>
      <c r="HY107" s="89"/>
      <c r="HZ107" s="89"/>
      <c r="IA107" s="89"/>
      <c r="IB107" s="89"/>
      <c r="IC107" s="89"/>
      <c r="ID107" s="89"/>
      <c r="IE107" s="89"/>
      <c r="IF107" s="89"/>
      <c r="IG107" s="89"/>
      <c r="IH107" s="89"/>
      <c r="II107" s="89"/>
      <c r="IM107" s="89"/>
      <c r="IN107" s="89"/>
      <c r="IO107" s="89"/>
      <c r="IP107" s="89"/>
      <c r="IQ107" s="89"/>
      <c r="IR107" s="89"/>
      <c r="IS107" s="89"/>
      <c r="IT107" s="89"/>
      <c r="IU107" s="89"/>
      <c r="IV107" s="89"/>
      <c r="IZ107" s="89"/>
      <c r="JA107" s="89"/>
      <c r="JB107" s="89"/>
      <c r="JC107" s="89"/>
      <c r="JD107" s="89"/>
      <c r="JE107" s="89"/>
      <c r="JF107" s="89"/>
      <c r="JG107" s="89"/>
      <c r="JH107" s="89"/>
      <c r="JI107" s="89"/>
      <c r="JM107" s="89"/>
      <c r="JN107" s="89"/>
      <c r="JO107" s="89"/>
      <c r="JP107" s="89"/>
      <c r="JQ107" s="89"/>
      <c r="JR107" s="89"/>
      <c r="JS107" s="89"/>
      <c r="JT107" s="89"/>
      <c r="JU107" s="89"/>
      <c r="JV107" s="89"/>
      <c r="JZ107" s="89"/>
      <c r="KA107" s="89"/>
      <c r="KB107" s="89"/>
      <c r="KC107" s="89"/>
      <c r="KD107" s="89"/>
      <c r="KE107" s="89"/>
      <c r="KF107" s="89"/>
      <c r="KG107" s="89"/>
      <c r="KH107" s="89"/>
      <c r="KI107" s="89"/>
      <c r="KZ107" s="89"/>
      <c r="LA107" s="89"/>
      <c r="LB107" s="89"/>
      <c r="LC107" s="89"/>
    </row>
    <row r="108" spans="1:315" ht="12.75">
      <c r="A108" s="89"/>
      <c r="B108" s="202"/>
      <c r="C108" s="202"/>
      <c r="D108" s="202"/>
      <c r="E108" s="202"/>
      <c r="F108" s="202"/>
      <c r="G108" s="202"/>
      <c r="H108" s="89"/>
      <c r="I108" s="112"/>
      <c r="J108" s="89"/>
      <c r="K108" s="8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202"/>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89"/>
      <c r="BU108" s="89"/>
      <c r="BV108" s="89"/>
      <c r="BW108" s="89"/>
      <c r="BX108" s="89"/>
      <c r="BY108" s="89"/>
      <c r="BZ108" s="89"/>
      <c r="CA108" s="89"/>
      <c r="CB108" s="89"/>
      <c r="CC108" s="89"/>
      <c r="CD108" s="89"/>
      <c r="CE108" s="89"/>
      <c r="CF108" s="89"/>
      <c r="CG108" s="89"/>
      <c r="CH108" s="89"/>
      <c r="CI108" s="89"/>
      <c r="CJ108" s="89"/>
      <c r="CK108" s="89"/>
      <c r="CL108" s="89"/>
      <c r="CM108" s="89"/>
      <c r="CN108" s="89"/>
      <c r="CO108" s="89"/>
      <c r="CP108" s="89"/>
      <c r="CQ108" s="89"/>
      <c r="CR108" s="89"/>
      <c r="CS108" s="89"/>
      <c r="CT108" s="89"/>
      <c r="CU108" s="89"/>
      <c r="CV108" s="89"/>
      <c r="CW108" s="89"/>
      <c r="CX108" s="89"/>
      <c r="CY108" s="89"/>
      <c r="CZ108" s="89"/>
      <c r="DA108" s="89"/>
      <c r="DB108" s="89"/>
      <c r="DC108" s="89"/>
      <c r="DD108" s="89"/>
      <c r="DE108" s="89"/>
      <c r="DF108" s="89"/>
      <c r="DG108" s="89"/>
      <c r="DH108" s="89"/>
      <c r="DI108" s="89"/>
      <c r="DJ108" s="89"/>
      <c r="DK108" s="89"/>
      <c r="DL108" s="89"/>
      <c r="DM108" s="89"/>
      <c r="DN108" s="89"/>
      <c r="DO108" s="89"/>
      <c r="DP108" s="89"/>
      <c r="DQ108" s="89"/>
      <c r="DR108" s="89"/>
      <c r="DS108" s="89"/>
      <c r="DT108" s="89"/>
      <c r="DU108" s="89"/>
      <c r="DV108" s="89"/>
      <c r="DW108" s="89"/>
      <c r="DX108" s="89"/>
      <c r="DY108" s="89"/>
      <c r="DZ108" s="89"/>
      <c r="EA108" s="89"/>
      <c r="EB108" s="89"/>
      <c r="EC108" s="89"/>
      <c r="ED108" s="89"/>
      <c r="EE108" s="89"/>
      <c r="EF108" s="89"/>
      <c r="EG108" s="89"/>
      <c r="EH108" s="89"/>
      <c r="EI108" s="89"/>
      <c r="EJ108" s="89"/>
      <c r="EK108" s="89"/>
      <c r="EL108" s="89"/>
      <c r="EM108" s="89"/>
      <c r="EN108" s="89"/>
      <c r="EO108" s="89"/>
      <c r="EP108" s="89"/>
      <c r="EQ108" s="89"/>
      <c r="ER108" s="89"/>
      <c r="ES108" s="89"/>
      <c r="ET108" s="89"/>
      <c r="EU108" s="89"/>
      <c r="EV108" s="89"/>
      <c r="EW108" s="89"/>
      <c r="EX108" s="89"/>
      <c r="EY108" s="89"/>
      <c r="EZ108" s="89"/>
      <c r="FA108" s="89"/>
      <c r="FB108" s="89"/>
      <c r="FC108" s="89"/>
      <c r="FD108" s="89"/>
      <c r="FE108" s="89"/>
      <c r="FF108" s="89"/>
      <c r="FG108" s="89"/>
      <c r="FH108" s="89"/>
      <c r="FI108" s="89"/>
      <c r="FJ108" s="89"/>
      <c r="FK108" s="89"/>
      <c r="FL108" s="89"/>
      <c r="FM108" s="89"/>
      <c r="FN108" s="89"/>
      <c r="FO108" s="89"/>
      <c r="FP108" s="89"/>
      <c r="FQ108" s="89"/>
      <c r="FR108" s="89"/>
      <c r="FS108" s="89"/>
      <c r="FT108" s="89"/>
      <c r="FU108" s="89"/>
      <c r="FV108" s="89"/>
      <c r="FW108" s="89"/>
      <c r="FX108" s="89"/>
      <c r="FY108" s="89"/>
      <c r="FZ108" s="89"/>
      <c r="GA108" s="89"/>
      <c r="GB108" s="200"/>
      <c r="GC108" s="200"/>
      <c r="GD108" s="89"/>
      <c r="GE108" s="89"/>
      <c r="GF108" s="89"/>
      <c r="GG108" s="89"/>
      <c r="GH108" s="89"/>
      <c r="GI108" s="89"/>
      <c r="GJ108" s="89"/>
      <c r="GK108" s="89"/>
      <c r="GL108" s="89"/>
      <c r="GM108" s="89"/>
      <c r="GN108" s="89"/>
      <c r="GO108" s="89"/>
      <c r="GP108" s="89"/>
      <c r="GQ108" s="200"/>
      <c r="GR108" s="200"/>
      <c r="GS108" s="89"/>
      <c r="GT108" s="89"/>
      <c r="GU108" s="89"/>
      <c r="GV108" s="89"/>
      <c r="GW108" s="89"/>
      <c r="GX108" s="89"/>
      <c r="GY108" s="89"/>
      <c r="GZ108" s="89"/>
      <c r="HA108" s="89"/>
      <c r="HB108" s="89"/>
      <c r="HC108" s="89"/>
      <c r="HD108" s="89"/>
      <c r="HI108" s="89"/>
      <c r="HJ108" s="89"/>
      <c r="HK108" s="89"/>
      <c r="HL108" s="89"/>
      <c r="HM108" s="89"/>
      <c r="HN108" s="89"/>
      <c r="HO108" s="89"/>
      <c r="HP108" s="89"/>
      <c r="HQ108" s="89"/>
      <c r="HR108" s="89"/>
      <c r="HS108" s="89"/>
      <c r="HT108" s="89"/>
      <c r="HX108" s="89"/>
      <c r="HY108" s="89"/>
      <c r="HZ108" s="89"/>
      <c r="IA108" s="89"/>
      <c r="IB108" s="89"/>
      <c r="IC108" s="89"/>
      <c r="ID108" s="89"/>
      <c r="IE108" s="89"/>
      <c r="IF108" s="89"/>
      <c r="IG108" s="89"/>
      <c r="IH108" s="89"/>
      <c r="II108" s="89"/>
      <c r="IM108" s="89"/>
      <c r="IN108" s="89"/>
      <c r="IO108" s="89"/>
      <c r="IP108" s="89"/>
      <c r="IQ108" s="89"/>
      <c r="IR108" s="89"/>
      <c r="IS108" s="89"/>
      <c r="IT108" s="89"/>
      <c r="IU108" s="89"/>
      <c r="IV108" s="89"/>
      <c r="IZ108" s="89"/>
      <c r="JA108" s="89"/>
      <c r="JB108" s="89"/>
      <c r="JC108" s="89"/>
      <c r="JD108" s="89"/>
      <c r="JE108" s="89"/>
      <c r="JF108" s="89"/>
      <c r="JG108" s="89"/>
      <c r="JH108" s="89"/>
      <c r="JI108" s="89"/>
      <c r="JM108" s="89"/>
      <c r="JN108" s="89"/>
      <c r="JO108" s="89"/>
      <c r="JP108" s="89"/>
      <c r="JQ108" s="89"/>
      <c r="JR108" s="89"/>
      <c r="JS108" s="89"/>
      <c r="JT108" s="89"/>
      <c r="JU108" s="89"/>
      <c r="JV108" s="89"/>
      <c r="JZ108" s="89"/>
      <c r="KA108" s="89"/>
      <c r="KB108" s="89"/>
      <c r="KC108" s="89"/>
      <c r="KD108" s="89"/>
      <c r="KE108" s="89"/>
      <c r="KF108" s="89"/>
      <c r="KG108" s="89"/>
      <c r="KH108" s="89"/>
      <c r="KI108" s="89"/>
      <c r="KZ108" s="89"/>
      <c r="LA108" s="89"/>
      <c r="LB108" s="89"/>
      <c r="LC108" s="89"/>
    </row>
    <row r="109" spans="1:315" ht="12.75">
      <c r="A109" s="89"/>
      <c r="B109" s="202"/>
      <c r="C109" s="202"/>
      <c r="D109" s="202"/>
      <c r="E109" s="202"/>
      <c r="F109" s="202"/>
      <c r="G109" s="202"/>
      <c r="H109" s="89"/>
      <c r="I109" s="112"/>
      <c r="J109" s="89"/>
      <c r="K109" s="89"/>
      <c r="L109" s="89"/>
      <c r="M109" s="89"/>
      <c r="N109" s="89"/>
      <c r="O109" s="89"/>
      <c r="P109" s="89"/>
      <c r="Q109" s="89"/>
      <c r="R109" s="89"/>
      <c r="S109" s="89"/>
      <c r="T109" s="89"/>
      <c r="U109" s="89"/>
      <c r="V109" s="89"/>
      <c r="W109" s="89"/>
      <c r="X109" s="89"/>
      <c r="Y109" s="89"/>
      <c r="Z109" s="89"/>
      <c r="AA109" s="89"/>
      <c r="AB109" s="89"/>
      <c r="AC109" s="89"/>
      <c r="AD109" s="89"/>
      <c r="AE109" s="89"/>
      <c r="AF109" s="89"/>
      <c r="AG109" s="89"/>
      <c r="AH109" s="89"/>
      <c r="AI109" s="89"/>
      <c r="AJ109" s="89"/>
      <c r="AK109" s="89"/>
      <c r="AL109" s="89"/>
      <c r="AM109" s="89"/>
      <c r="AN109" s="89"/>
      <c r="AO109" s="89"/>
      <c r="AP109" s="202"/>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89"/>
      <c r="BU109" s="89"/>
      <c r="BV109" s="89"/>
      <c r="BW109" s="89"/>
      <c r="BX109" s="89"/>
      <c r="BY109" s="89"/>
      <c r="BZ109" s="89"/>
      <c r="CA109" s="89"/>
      <c r="CB109" s="89"/>
      <c r="CC109" s="89"/>
      <c r="CD109" s="89"/>
      <c r="CE109" s="89"/>
      <c r="CF109" s="89"/>
      <c r="CG109" s="89"/>
      <c r="CH109" s="89"/>
      <c r="CI109" s="89"/>
      <c r="CJ109" s="89"/>
      <c r="CK109" s="89"/>
      <c r="CL109" s="89"/>
      <c r="CM109" s="89"/>
      <c r="CN109" s="89"/>
      <c r="CO109" s="89"/>
      <c r="CP109" s="89"/>
      <c r="CQ109" s="89"/>
      <c r="CR109" s="89"/>
      <c r="CS109" s="89"/>
      <c r="CT109" s="89"/>
      <c r="CU109" s="89"/>
      <c r="CV109" s="89"/>
      <c r="CW109" s="89"/>
      <c r="CX109" s="89"/>
      <c r="CY109" s="89"/>
      <c r="CZ109" s="89"/>
      <c r="DA109" s="89"/>
      <c r="DB109" s="89"/>
      <c r="DC109" s="89"/>
      <c r="DD109" s="89"/>
      <c r="DE109" s="89"/>
      <c r="DF109" s="89"/>
      <c r="DG109" s="89"/>
      <c r="DH109" s="89"/>
      <c r="DI109" s="89"/>
      <c r="DJ109" s="89"/>
      <c r="DK109" s="89"/>
      <c r="DL109" s="89"/>
      <c r="DM109" s="89"/>
      <c r="DN109" s="89"/>
      <c r="DO109" s="89"/>
      <c r="DP109" s="89"/>
      <c r="DQ109" s="89"/>
      <c r="DR109" s="89"/>
      <c r="DS109" s="89"/>
      <c r="DT109" s="89"/>
      <c r="DU109" s="89"/>
      <c r="DV109" s="89"/>
      <c r="DW109" s="89"/>
      <c r="DX109" s="89"/>
      <c r="DY109" s="89"/>
      <c r="DZ109" s="89"/>
      <c r="EA109" s="89"/>
      <c r="EB109" s="89"/>
      <c r="EC109" s="89"/>
      <c r="ED109" s="89"/>
      <c r="EE109" s="89"/>
      <c r="EF109" s="89"/>
      <c r="EG109" s="89"/>
      <c r="EH109" s="89"/>
      <c r="EI109" s="89"/>
      <c r="EJ109" s="89"/>
      <c r="EK109" s="89"/>
      <c r="EL109" s="89"/>
      <c r="EM109" s="89"/>
      <c r="EN109" s="89"/>
      <c r="EO109" s="89"/>
      <c r="EP109" s="89"/>
      <c r="EQ109" s="89"/>
      <c r="ER109" s="89"/>
      <c r="ES109" s="89"/>
      <c r="ET109" s="89"/>
      <c r="EU109" s="89"/>
      <c r="EV109" s="89"/>
      <c r="EW109" s="89"/>
      <c r="EX109" s="89"/>
      <c r="EY109" s="89"/>
      <c r="EZ109" s="89"/>
      <c r="FA109" s="89"/>
      <c r="FB109" s="89"/>
      <c r="FC109" s="89"/>
      <c r="FD109" s="89"/>
      <c r="FE109" s="89"/>
      <c r="FF109" s="89"/>
      <c r="FG109" s="89"/>
      <c r="FH109" s="89"/>
      <c r="FI109" s="89"/>
      <c r="FJ109" s="89"/>
      <c r="FK109" s="89"/>
      <c r="FL109" s="89"/>
      <c r="FM109" s="89"/>
      <c r="FN109" s="89"/>
      <c r="FO109" s="89"/>
      <c r="FP109" s="89"/>
      <c r="FQ109" s="89"/>
      <c r="FR109" s="89"/>
      <c r="FS109" s="89"/>
      <c r="FT109" s="89"/>
      <c r="FU109" s="89"/>
      <c r="FV109" s="89"/>
      <c r="FW109" s="89"/>
      <c r="FX109" s="89"/>
      <c r="FY109" s="89"/>
      <c r="FZ109" s="89"/>
      <c r="GA109" s="89"/>
      <c r="GB109" s="200"/>
      <c r="GC109" s="200"/>
      <c r="GD109" s="89"/>
      <c r="GE109" s="89"/>
      <c r="GF109" s="89"/>
      <c r="GG109" s="89"/>
      <c r="GH109" s="89"/>
      <c r="GI109" s="89"/>
      <c r="GJ109" s="89"/>
      <c r="GK109" s="89"/>
      <c r="GL109" s="89"/>
      <c r="GM109" s="89"/>
      <c r="GN109" s="89"/>
      <c r="GO109" s="89"/>
      <c r="GP109" s="89"/>
      <c r="GQ109" s="200"/>
      <c r="GR109" s="200"/>
      <c r="GS109" s="89"/>
      <c r="GT109" s="89"/>
      <c r="GU109" s="89"/>
      <c r="GV109" s="89"/>
      <c r="GW109" s="89"/>
      <c r="GX109" s="89"/>
      <c r="GY109" s="89"/>
      <c r="GZ109" s="89"/>
      <c r="HA109" s="89"/>
      <c r="HB109" s="89"/>
      <c r="HC109" s="89"/>
      <c r="HD109" s="89"/>
      <c r="HI109" s="89"/>
      <c r="HJ109" s="89"/>
      <c r="HK109" s="89"/>
      <c r="HL109" s="89"/>
      <c r="HM109" s="89"/>
      <c r="HN109" s="89"/>
      <c r="HO109" s="89"/>
      <c r="HP109" s="89"/>
      <c r="HQ109" s="89"/>
      <c r="HR109" s="89"/>
      <c r="HS109" s="89"/>
      <c r="HT109" s="89"/>
      <c r="HX109" s="89"/>
      <c r="HY109" s="89"/>
      <c r="HZ109" s="89"/>
      <c r="IA109" s="89"/>
      <c r="IB109" s="89"/>
      <c r="IC109" s="89"/>
      <c r="ID109" s="89"/>
      <c r="IE109" s="89"/>
      <c r="IF109" s="89"/>
      <c r="IG109" s="89"/>
      <c r="IH109" s="89"/>
      <c r="II109" s="89"/>
      <c r="IM109" s="89"/>
      <c r="IN109" s="89"/>
      <c r="IO109" s="89"/>
      <c r="IP109" s="89"/>
      <c r="IQ109" s="89"/>
      <c r="IR109" s="89"/>
      <c r="IS109" s="89"/>
      <c r="IT109" s="89"/>
      <c r="IU109" s="89"/>
      <c r="IV109" s="89"/>
      <c r="IZ109" s="89"/>
      <c r="JA109" s="89"/>
      <c r="JB109" s="89"/>
      <c r="JC109" s="89"/>
      <c r="JD109" s="89"/>
      <c r="JE109" s="89"/>
      <c r="JF109" s="89"/>
      <c r="JG109" s="89"/>
      <c r="JH109" s="89"/>
      <c r="JI109" s="89"/>
      <c r="JM109" s="89"/>
      <c r="JN109" s="89"/>
      <c r="JO109" s="89"/>
      <c r="JP109" s="89"/>
      <c r="JQ109" s="89"/>
      <c r="JR109" s="89"/>
      <c r="JS109" s="89"/>
      <c r="JT109" s="89"/>
      <c r="JU109" s="89"/>
      <c r="JV109" s="89"/>
      <c r="JZ109" s="89"/>
      <c r="KA109" s="89"/>
      <c r="KB109" s="89"/>
      <c r="KC109" s="89"/>
      <c r="KD109" s="89"/>
      <c r="KE109" s="89"/>
      <c r="KF109" s="89"/>
      <c r="KG109" s="89"/>
      <c r="KH109" s="89"/>
      <c r="KI109" s="89"/>
      <c r="KZ109" s="89"/>
      <c r="LA109" s="89"/>
      <c r="LB109" s="89"/>
      <c r="LC109" s="89"/>
    </row>
    <row r="110" spans="1:315" ht="12.75">
      <c r="A110" s="89"/>
      <c r="B110" s="202"/>
      <c r="C110" s="202"/>
      <c r="D110" s="202"/>
      <c r="E110" s="202"/>
      <c r="F110" s="202"/>
      <c r="G110" s="202"/>
      <c r="H110" s="89"/>
      <c r="I110" s="112"/>
      <c r="J110" s="89"/>
      <c r="K110" s="89"/>
      <c r="L110" s="89"/>
      <c r="M110" s="89"/>
      <c r="N110" s="89"/>
      <c r="O110" s="89"/>
      <c r="P110" s="89"/>
      <c r="Q110" s="89"/>
      <c r="R110" s="89"/>
      <c r="S110" s="89"/>
      <c r="T110" s="89"/>
      <c r="U110" s="89"/>
      <c r="V110" s="89"/>
      <c r="W110" s="89"/>
      <c r="X110" s="89"/>
      <c r="Y110" s="89"/>
      <c r="Z110" s="89"/>
      <c r="AA110" s="89"/>
      <c r="AB110" s="89"/>
      <c r="AC110" s="89"/>
      <c r="AD110" s="89"/>
      <c r="AE110" s="89"/>
      <c r="AF110" s="89"/>
      <c r="AG110" s="89"/>
      <c r="AH110" s="89"/>
      <c r="AI110" s="89"/>
      <c r="AJ110" s="89"/>
      <c r="AK110" s="89"/>
      <c r="AL110" s="89"/>
      <c r="AM110" s="89"/>
      <c r="AN110" s="89"/>
      <c r="AO110" s="89"/>
      <c r="AP110" s="202"/>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89"/>
      <c r="BU110" s="89"/>
      <c r="BV110" s="89"/>
      <c r="BW110" s="89"/>
      <c r="BX110" s="89"/>
      <c r="BY110" s="89"/>
      <c r="BZ110" s="89"/>
      <c r="CA110" s="89"/>
      <c r="CB110" s="89"/>
      <c r="CC110" s="89"/>
      <c r="CD110" s="89"/>
      <c r="CE110" s="89"/>
      <c r="CF110" s="89"/>
      <c r="CG110" s="89"/>
      <c r="CH110" s="89"/>
      <c r="CI110" s="89"/>
      <c r="CJ110" s="89"/>
      <c r="CK110" s="89"/>
      <c r="CL110" s="89"/>
      <c r="CM110" s="89"/>
      <c r="CN110" s="89"/>
      <c r="CO110" s="89"/>
      <c r="CP110" s="89"/>
      <c r="CQ110" s="89"/>
      <c r="CR110" s="89"/>
      <c r="CS110" s="89"/>
      <c r="CT110" s="89"/>
      <c r="CU110" s="89"/>
      <c r="CV110" s="89"/>
      <c r="CW110" s="89"/>
      <c r="CX110" s="89"/>
      <c r="CY110" s="89"/>
      <c r="CZ110" s="89"/>
      <c r="DA110" s="89"/>
      <c r="DB110" s="89"/>
      <c r="DC110" s="89"/>
      <c r="DD110" s="89"/>
      <c r="DE110" s="89"/>
      <c r="DF110" s="89"/>
      <c r="DG110" s="89"/>
      <c r="DH110" s="89"/>
      <c r="DI110" s="89"/>
      <c r="DJ110" s="89"/>
      <c r="DK110" s="89"/>
      <c r="DL110" s="89"/>
      <c r="DM110" s="89"/>
      <c r="DN110" s="89"/>
      <c r="DO110" s="89"/>
      <c r="DP110" s="89"/>
      <c r="DQ110" s="89"/>
      <c r="DR110" s="89"/>
      <c r="DS110" s="89"/>
      <c r="DT110" s="89"/>
      <c r="DU110" s="89"/>
      <c r="DV110" s="89"/>
      <c r="DW110" s="89"/>
      <c r="DX110" s="89"/>
      <c r="DY110" s="89"/>
      <c r="DZ110" s="89"/>
      <c r="EA110" s="89"/>
      <c r="EB110" s="89"/>
      <c r="EC110" s="89"/>
      <c r="ED110" s="89"/>
      <c r="EE110" s="89"/>
      <c r="EF110" s="89"/>
      <c r="EG110" s="89"/>
      <c r="EH110" s="89"/>
      <c r="EI110" s="89"/>
      <c r="EJ110" s="89"/>
      <c r="EK110" s="89"/>
      <c r="EL110" s="89"/>
      <c r="EM110" s="89"/>
      <c r="EN110" s="89"/>
      <c r="EO110" s="89"/>
      <c r="EP110" s="89"/>
      <c r="EQ110" s="89"/>
      <c r="ER110" s="89"/>
      <c r="ES110" s="89"/>
      <c r="ET110" s="89"/>
      <c r="EU110" s="89"/>
      <c r="EV110" s="89"/>
      <c r="EW110" s="89"/>
      <c r="EX110" s="89"/>
      <c r="EY110" s="89"/>
      <c r="EZ110" s="89"/>
      <c r="FA110" s="89"/>
      <c r="FB110" s="89"/>
      <c r="FC110" s="89"/>
      <c r="FD110" s="89"/>
      <c r="FE110" s="89"/>
      <c r="FF110" s="89"/>
      <c r="FG110" s="89"/>
      <c r="FH110" s="89"/>
      <c r="FI110" s="89"/>
      <c r="FJ110" s="89"/>
      <c r="FK110" s="89"/>
      <c r="FL110" s="89"/>
      <c r="FM110" s="89"/>
      <c r="FN110" s="89"/>
      <c r="FO110" s="89"/>
      <c r="FP110" s="89"/>
      <c r="FQ110" s="89"/>
      <c r="FR110" s="89"/>
      <c r="FS110" s="89"/>
      <c r="FT110" s="89"/>
      <c r="FU110" s="89"/>
      <c r="FV110" s="89"/>
      <c r="FW110" s="89"/>
      <c r="FX110" s="89"/>
      <c r="FY110" s="89"/>
      <c r="FZ110" s="89"/>
      <c r="GA110" s="89"/>
      <c r="GB110" s="200"/>
      <c r="GC110" s="200"/>
      <c r="GD110" s="89"/>
      <c r="GE110" s="89"/>
      <c r="GF110" s="89"/>
      <c r="GG110" s="89"/>
      <c r="GH110" s="89"/>
      <c r="GI110" s="89"/>
      <c r="GJ110" s="89"/>
      <c r="GK110" s="89"/>
      <c r="GL110" s="89"/>
      <c r="GM110" s="89"/>
      <c r="GN110" s="89"/>
      <c r="GO110" s="89"/>
      <c r="GP110" s="89"/>
      <c r="GQ110" s="200"/>
      <c r="GR110" s="200"/>
      <c r="GS110" s="89"/>
      <c r="GT110" s="89"/>
      <c r="GU110" s="89"/>
      <c r="GV110" s="89"/>
      <c r="GW110" s="89"/>
      <c r="GX110" s="89"/>
      <c r="GY110" s="89"/>
      <c r="GZ110" s="89"/>
      <c r="HA110" s="89"/>
      <c r="HB110" s="89"/>
      <c r="HC110" s="89"/>
      <c r="HD110" s="89"/>
      <c r="HI110" s="89"/>
      <c r="HJ110" s="89"/>
      <c r="HK110" s="89"/>
      <c r="HL110" s="89"/>
      <c r="HM110" s="89"/>
      <c r="HN110" s="89"/>
      <c r="HO110" s="89"/>
      <c r="HP110" s="89"/>
      <c r="HQ110" s="89"/>
      <c r="HR110" s="89"/>
      <c r="HS110" s="89"/>
      <c r="HT110" s="89"/>
      <c r="HX110" s="89"/>
      <c r="HY110" s="89"/>
      <c r="HZ110" s="89"/>
      <c r="IA110" s="89"/>
      <c r="IB110" s="89"/>
      <c r="IC110" s="89"/>
      <c r="ID110" s="89"/>
      <c r="IE110" s="89"/>
      <c r="IF110" s="89"/>
      <c r="IG110" s="89"/>
      <c r="IH110" s="89"/>
      <c r="II110" s="89"/>
      <c r="IM110" s="89"/>
      <c r="IN110" s="89"/>
      <c r="IO110" s="89"/>
      <c r="IP110" s="89"/>
      <c r="IQ110" s="89"/>
      <c r="IR110" s="89"/>
      <c r="IS110" s="89"/>
      <c r="IT110" s="89"/>
      <c r="IU110" s="89"/>
      <c r="IV110" s="89"/>
      <c r="IZ110" s="89"/>
      <c r="JA110" s="89"/>
      <c r="JB110" s="89"/>
      <c r="JC110" s="89"/>
      <c r="JD110" s="89"/>
      <c r="JE110" s="89"/>
      <c r="JF110" s="89"/>
      <c r="JG110" s="89"/>
      <c r="JH110" s="89"/>
      <c r="JI110" s="89"/>
      <c r="JM110" s="89"/>
      <c r="JN110" s="89"/>
      <c r="JO110" s="89"/>
      <c r="JP110" s="89"/>
      <c r="JQ110" s="89"/>
      <c r="JR110" s="89"/>
      <c r="JS110" s="89"/>
      <c r="JT110" s="89"/>
      <c r="JU110" s="89"/>
      <c r="JV110" s="89"/>
      <c r="JZ110" s="89"/>
      <c r="KA110" s="89"/>
      <c r="KB110" s="89"/>
      <c r="KC110" s="89"/>
      <c r="KD110" s="89"/>
      <c r="KE110" s="89"/>
      <c r="KF110" s="89"/>
      <c r="KG110" s="89"/>
      <c r="KH110" s="89"/>
      <c r="KI110" s="89"/>
      <c r="KZ110" s="89"/>
      <c r="LA110" s="89"/>
      <c r="LB110" s="89"/>
      <c r="LC110" s="89"/>
    </row>
    <row r="111" spans="1:315" ht="12.75">
      <c r="A111" s="89"/>
      <c r="B111" s="202"/>
      <c r="C111" s="202"/>
      <c r="D111" s="202"/>
      <c r="E111" s="202"/>
      <c r="F111" s="202"/>
      <c r="G111" s="202"/>
      <c r="H111" s="89"/>
      <c r="I111" s="112"/>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202"/>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89"/>
      <c r="BZ111" s="89"/>
      <c r="CA111" s="89"/>
      <c r="CB111" s="89"/>
      <c r="CC111" s="89"/>
      <c r="CD111" s="89"/>
      <c r="CE111" s="89"/>
      <c r="CF111" s="89"/>
      <c r="CG111" s="89"/>
      <c r="CH111" s="89"/>
      <c r="CI111" s="89"/>
      <c r="CJ111" s="89"/>
      <c r="CK111" s="89"/>
      <c r="CL111" s="89"/>
      <c r="CM111" s="89"/>
      <c r="CN111" s="89"/>
      <c r="CO111" s="89"/>
      <c r="CP111" s="89"/>
      <c r="CQ111" s="89"/>
      <c r="CR111" s="89"/>
      <c r="CS111" s="89"/>
      <c r="CT111" s="89"/>
      <c r="CU111" s="89"/>
      <c r="CV111" s="89"/>
      <c r="CW111" s="89"/>
      <c r="CX111" s="89"/>
      <c r="CY111" s="89"/>
      <c r="CZ111" s="89"/>
      <c r="DA111" s="89"/>
      <c r="DB111" s="89"/>
      <c r="DC111" s="89"/>
      <c r="DD111" s="89"/>
      <c r="DE111" s="89"/>
      <c r="DF111" s="89"/>
      <c r="DG111" s="89"/>
      <c r="DH111" s="89"/>
      <c r="DI111" s="89"/>
      <c r="DJ111" s="89"/>
      <c r="DK111" s="89"/>
      <c r="DL111" s="89"/>
      <c r="DM111" s="89"/>
      <c r="DN111" s="89"/>
      <c r="DO111" s="89"/>
      <c r="DP111" s="89"/>
      <c r="DQ111" s="89"/>
      <c r="DR111" s="89"/>
      <c r="DS111" s="89"/>
      <c r="DT111" s="89"/>
      <c r="DU111" s="89"/>
      <c r="DV111" s="89"/>
      <c r="DW111" s="89"/>
      <c r="DX111" s="89"/>
      <c r="DY111" s="89"/>
      <c r="DZ111" s="89"/>
      <c r="EA111" s="89"/>
      <c r="EB111" s="89"/>
      <c r="EC111" s="89"/>
      <c r="ED111" s="89"/>
      <c r="EE111" s="89"/>
      <c r="EF111" s="89"/>
      <c r="EG111" s="89"/>
      <c r="EH111" s="89"/>
      <c r="EI111" s="89"/>
      <c r="EJ111" s="89"/>
      <c r="EK111" s="89"/>
      <c r="EL111" s="89"/>
      <c r="EM111" s="89"/>
      <c r="EN111" s="89"/>
      <c r="EO111" s="89"/>
      <c r="EP111" s="89"/>
      <c r="EQ111" s="89"/>
      <c r="ER111" s="89"/>
      <c r="ES111" s="89"/>
      <c r="ET111" s="89"/>
      <c r="EU111" s="89"/>
      <c r="EV111" s="89"/>
      <c r="EW111" s="89"/>
      <c r="EX111" s="89"/>
      <c r="EY111" s="89"/>
      <c r="EZ111" s="89"/>
      <c r="FA111" s="89"/>
      <c r="FB111" s="89"/>
      <c r="FC111" s="89"/>
      <c r="FD111" s="89"/>
      <c r="FE111" s="89"/>
      <c r="FF111" s="89"/>
      <c r="FG111" s="89"/>
      <c r="FH111" s="89"/>
      <c r="FI111" s="89"/>
      <c r="FJ111" s="89"/>
      <c r="FK111" s="89"/>
      <c r="FL111" s="89"/>
      <c r="FM111" s="89"/>
      <c r="FN111" s="89"/>
      <c r="FO111" s="89"/>
      <c r="FP111" s="89"/>
      <c r="FQ111" s="89"/>
      <c r="FR111" s="89"/>
      <c r="FS111" s="89"/>
      <c r="FT111" s="89"/>
      <c r="FU111" s="89"/>
      <c r="FV111" s="89"/>
      <c r="FW111" s="89"/>
      <c r="FX111" s="89"/>
      <c r="FY111" s="89"/>
      <c r="FZ111" s="89"/>
      <c r="GA111" s="89"/>
      <c r="GB111" s="200"/>
      <c r="GC111" s="200"/>
      <c r="GD111" s="89"/>
      <c r="GE111" s="89"/>
      <c r="GF111" s="89"/>
      <c r="GG111" s="89"/>
      <c r="GH111" s="89"/>
      <c r="GI111" s="89"/>
      <c r="GJ111" s="89"/>
      <c r="GK111" s="89"/>
      <c r="GL111" s="89"/>
      <c r="GM111" s="89"/>
      <c r="GN111" s="89"/>
      <c r="GO111" s="89"/>
      <c r="GP111" s="89"/>
      <c r="GQ111" s="200"/>
      <c r="GR111" s="200"/>
      <c r="GS111" s="89"/>
      <c r="GT111" s="89"/>
      <c r="GU111" s="89"/>
      <c r="GV111" s="89"/>
      <c r="GW111" s="89"/>
      <c r="GX111" s="89"/>
      <c r="GY111" s="89"/>
      <c r="GZ111" s="89"/>
      <c r="HA111" s="89"/>
      <c r="HB111" s="89"/>
      <c r="HC111" s="89"/>
      <c r="HD111" s="89"/>
      <c r="HI111" s="89"/>
      <c r="HJ111" s="89"/>
      <c r="HK111" s="89"/>
      <c r="HL111" s="89"/>
      <c r="HM111" s="89"/>
      <c r="HN111" s="89"/>
      <c r="HO111" s="89"/>
      <c r="HP111" s="89"/>
      <c r="HQ111" s="89"/>
      <c r="HR111" s="89"/>
      <c r="HS111" s="89"/>
      <c r="HT111" s="89"/>
      <c r="HX111" s="89"/>
      <c r="HY111" s="89"/>
      <c r="HZ111" s="89"/>
      <c r="IA111" s="89"/>
      <c r="IB111" s="89"/>
      <c r="IC111" s="89"/>
      <c r="ID111" s="89"/>
      <c r="IE111" s="89"/>
      <c r="IF111" s="89"/>
      <c r="IG111" s="89"/>
      <c r="IH111" s="89"/>
      <c r="II111" s="89"/>
      <c r="IM111" s="89"/>
      <c r="IN111" s="89"/>
      <c r="IO111" s="89"/>
      <c r="IP111" s="89"/>
      <c r="IQ111" s="89"/>
      <c r="IR111" s="89"/>
      <c r="IS111" s="89"/>
      <c r="IT111" s="89"/>
      <c r="IU111" s="89"/>
      <c r="IV111" s="89"/>
      <c r="IZ111" s="89"/>
      <c r="JA111" s="89"/>
      <c r="JB111" s="89"/>
      <c r="JC111" s="89"/>
      <c r="JD111" s="89"/>
      <c r="JE111" s="89"/>
      <c r="JF111" s="89"/>
      <c r="JG111" s="89"/>
      <c r="JH111" s="89"/>
      <c r="JI111" s="89"/>
      <c r="JM111" s="89"/>
      <c r="JN111" s="89"/>
      <c r="JO111" s="89"/>
      <c r="JP111" s="89"/>
      <c r="JQ111" s="89"/>
      <c r="JR111" s="89"/>
      <c r="JS111" s="89"/>
      <c r="JT111" s="89"/>
      <c r="JU111" s="89"/>
      <c r="JV111" s="89"/>
      <c r="JZ111" s="89"/>
      <c r="KA111" s="89"/>
      <c r="KB111" s="89"/>
      <c r="KC111" s="89"/>
      <c r="KD111" s="89"/>
      <c r="KE111" s="89"/>
      <c r="KF111" s="89"/>
      <c r="KG111" s="89"/>
      <c r="KH111" s="89"/>
      <c r="KI111" s="89"/>
      <c r="KZ111" s="89"/>
      <c r="LA111" s="89"/>
      <c r="LB111" s="89"/>
      <c r="LC111" s="89"/>
    </row>
    <row r="112" spans="1:315" ht="12.75">
      <c r="A112" s="89"/>
      <c r="B112" s="202"/>
      <c r="C112" s="202"/>
      <c r="D112" s="202"/>
      <c r="E112" s="202"/>
      <c r="F112" s="202"/>
      <c r="G112" s="202"/>
      <c r="H112" s="89"/>
      <c r="I112" s="112"/>
      <c r="J112" s="89"/>
      <c r="K112" s="89"/>
      <c r="L112" s="89"/>
      <c r="M112" s="89"/>
      <c r="N112" s="89"/>
      <c r="O112" s="89"/>
      <c r="P112" s="89"/>
      <c r="Q112" s="89"/>
      <c r="R112" s="89"/>
      <c r="S112" s="89"/>
      <c r="T112" s="89"/>
      <c r="U112" s="89"/>
      <c r="V112" s="89"/>
      <c r="W112" s="89"/>
      <c r="X112" s="89"/>
      <c r="Y112" s="89"/>
      <c r="Z112" s="89"/>
      <c r="AA112" s="89"/>
      <c r="AB112" s="89"/>
      <c r="AC112" s="89"/>
      <c r="AD112" s="89"/>
      <c r="AE112" s="89"/>
      <c r="AF112" s="89"/>
      <c r="AG112" s="89"/>
      <c r="AH112" s="89"/>
      <c r="AI112" s="89"/>
      <c r="AJ112" s="89"/>
      <c r="AK112" s="89"/>
      <c r="AL112" s="89"/>
      <c r="AM112" s="89"/>
      <c r="AN112" s="89"/>
      <c r="AO112" s="89"/>
      <c r="AP112" s="202"/>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c r="CC112" s="89"/>
      <c r="CD112" s="89"/>
      <c r="CE112" s="89"/>
      <c r="CF112" s="89"/>
      <c r="CG112" s="89"/>
      <c r="CH112" s="89"/>
      <c r="CI112" s="89"/>
      <c r="CJ112" s="89"/>
      <c r="CK112" s="89"/>
      <c r="CL112" s="89"/>
      <c r="CM112" s="89"/>
      <c r="CN112" s="89"/>
      <c r="CO112" s="89"/>
      <c r="CP112" s="89"/>
      <c r="CQ112" s="89"/>
      <c r="CR112" s="89"/>
      <c r="CS112" s="89"/>
      <c r="CT112" s="89"/>
      <c r="CU112" s="89"/>
      <c r="CV112" s="89"/>
      <c r="CW112" s="89"/>
      <c r="CX112" s="89"/>
      <c r="CY112" s="89"/>
      <c r="CZ112" s="89"/>
      <c r="DA112" s="89"/>
      <c r="DB112" s="89"/>
      <c r="DC112" s="89"/>
      <c r="DD112" s="89"/>
      <c r="DE112" s="89"/>
      <c r="DF112" s="89"/>
      <c r="DG112" s="89"/>
      <c r="DH112" s="89"/>
      <c r="DI112" s="89"/>
      <c r="DJ112" s="89"/>
      <c r="DK112" s="89"/>
      <c r="DL112" s="89"/>
      <c r="DM112" s="89"/>
      <c r="DN112" s="89"/>
      <c r="DO112" s="89"/>
      <c r="DP112" s="89"/>
      <c r="DQ112" s="89"/>
      <c r="DR112" s="89"/>
      <c r="DS112" s="89"/>
      <c r="DT112" s="89"/>
      <c r="DU112" s="89"/>
      <c r="DV112" s="89"/>
      <c r="DW112" s="89"/>
      <c r="DX112" s="89"/>
      <c r="DY112" s="89"/>
      <c r="DZ112" s="89"/>
      <c r="EA112" s="89"/>
      <c r="EB112" s="89"/>
      <c r="EC112" s="89"/>
      <c r="ED112" s="89"/>
      <c r="EE112" s="89"/>
      <c r="EF112" s="89"/>
      <c r="EG112" s="89"/>
      <c r="EH112" s="89"/>
      <c r="EI112" s="89"/>
      <c r="EJ112" s="89"/>
      <c r="EK112" s="89"/>
      <c r="EL112" s="89"/>
      <c r="EM112" s="89"/>
      <c r="EN112" s="89"/>
      <c r="EO112" s="89"/>
      <c r="EP112" s="89"/>
      <c r="EQ112" s="89"/>
      <c r="ER112" s="89"/>
      <c r="ES112" s="89"/>
      <c r="ET112" s="89"/>
      <c r="EU112" s="89"/>
      <c r="EV112" s="89"/>
      <c r="EW112" s="89"/>
      <c r="EX112" s="89"/>
      <c r="EY112" s="89"/>
      <c r="EZ112" s="89"/>
      <c r="FA112" s="89"/>
      <c r="FB112" s="89"/>
      <c r="FC112" s="89"/>
      <c r="FD112" s="89"/>
      <c r="FE112" s="89"/>
      <c r="FF112" s="89"/>
      <c r="FG112" s="89"/>
      <c r="FH112" s="89"/>
      <c r="FI112" s="89"/>
      <c r="FJ112" s="89"/>
      <c r="FK112" s="89"/>
      <c r="FL112" s="89"/>
      <c r="FM112" s="89"/>
      <c r="FN112" s="89"/>
      <c r="FO112" s="89"/>
      <c r="FP112" s="89"/>
      <c r="FQ112" s="89"/>
      <c r="FR112" s="89"/>
      <c r="FS112" s="89"/>
      <c r="FT112" s="89"/>
      <c r="FU112" s="89"/>
      <c r="FV112" s="89"/>
      <c r="FW112" s="89"/>
      <c r="FX112" s="89"/>
      <c r="FY112" s="89"/>
      <c r="FZ112" s="89"/>
      <c r="GA112" s="89"/>
      <c r="GB112" s="200"/>
      <c r="GC112" s="200"/>
      <c r="GD112" s="89"/>
      <c r="GE112" s="89"/>
      <c r="GF112" s="89"/>
      <c r="GG112" s="89"/>
      <c r="GH112" s="89"/>
      <c r="GI112" s="89"/>
      <c r="GJ112" s="89"/>
      <c r="GK112" s="89"/>
      <c r="GL112" s="89"/>
      <c r="GM112" s="89"/>
      <c r="GN112" s="89"/>
      <c r="GO112" s="89"/>
      <c r="GP112" s="89"/>
      <c r="GQ112" s="200"/>
      <c r="GR112" s="200"/>
      <c r="GS112" s="89"/>
      <c r="GT112" s="89"/>
      <c r="GU112" s="89"/>
      <c r="GV112" s="89"/>
      <c r="GW112" s="89"/>
      <c r="GX112" s="89"/>
      <c r="GY112" s="89"/>
      <c r="GZ112" s="89"/>
      <c r="HA112" s="89"/>
      <c r="HB112" s="89"/>
      <c r="HC112" s="89"/>
      <c r="HD112" s="89"/>
      <c r="HI112" s="89"/>
      <c r="HJ112" s="89"/>
      <c r="HK112" s="89"/>
      <c r="HL112" s="89"/>
      <c r="HM112" s="89"/>
      <c r="HN112" s="89"/>
      <c r="HO112" s="89"/>
      <c r="HP112" s="89"/>
      <c r="HQ112" s="89"/>
      <c r="HR112" s="89"/>
      <c r="HS112" s="89"/>
      <c r="HT112" s="89"/>
      <c r="HX112" s="89"/>
      <c r="HY112" s="89"/>
      <c r="HZ112" s="89"/>
      <c r="IA112" s="89"/>
      <c r="IB112" s="89"/>
      <c r="IC112" s="89"/>
      <c r="ID112" s="89"/>
      <c r="IE112" s="89"/>
      <c r="IF112" s="89"/>
      <c r="IG112" s="89"/>
      <c r="IH112" s="89"/>
      <c r="II112" s="89"/>
      <c r="IM112" s="89"/>
      <c r="IN112" s="89"/>
      <c r="IO112" s="89"/>
      <c r="IP112" s="89"/>
      <c r="IQ112" s="89"/>
      <c r="IR112" s="89"/>
      <c r="IS112" s="89"/>
      <c r="IT112" s="89"/>
      <c r="IU112" s="89"/>
      <c r="IV112" s="89"/>
      <c r="IZ112" s="89"/>
      <c r="JA112" s="89"/>
      <c r="JB112" s="89"/>
      <c r="JC112" s="89"/>
      <c r="JD112" s="89"/>
      <c r="JE112" s="89"/>
      <c r="JF112" s="89"/>
      <c r="JG112" s="89"/>
      <c r="JH112" s="89"/>
      <c r="JI112" s="89"/>
      <c r="JM112" s="89"/>
      <c r="JN112" s="89"/>
      <c r="JO112" s="89"/>
      <c r="JP112" s="89"/>
      <c r="JQ112" s="89"/>
      <c r="JR112" s="89"/>
      <c r="JS112" s="89"/>
      <c r="JT112" s="89"/>
      <c r="JU112" s="89"/>
      <c r="JV112" s="89"/>
      <c r="JZ112" s="89"/>
      <c r="KA112" s="89"/>
      <c r="KB112" s="89"/>
      <c r="KC112" s="89"/>
      <c r="KD112" s="89"/>
      <c r="KE112" s="89"/>
      <c r="KF112" s="89"/>
      <c r="KG112" s="89"/>
      <c r="KH112" s="89"/>
      <c r="KI112" s="89"/>
      <c r="KZ112" s="89"/>
      <c r="LA112" s="89"/>
      <c r="LB112" s="89"/>
      <c r="LC112" s="89"/>
    </row>
    <row r="113" spans="1:316" ht="12.75">
      <c r="A113" s="89"/>
      <c r="B113" s="202"/>
      <c r="C113" s="202"/>
      <c r="D113" s="202"/>
      <c r="E113" s="202"/>
      <c r="F113" s="202"/>
      <c r="G113" s="202"/>
      <c r="H113" s="89"/>
      <c r="I113" s="112"/>
      <c r="J113" s="89"/>
      <c r="K113" s="89"/>
      <c r="L113" s="89"/>
      <c r="M113" s="89"/>
      <c r="N113" s="89"/>
      <c r="O113" s="89"/>
      <c r="P113" s="89"/>
      <c r="Q113" s="89"/>
      <c r="R113" s="89"/>
      <c r="S113" s="89"/>
      <c r="T113" s="89"/>
      <c r="U113" s="89"/>
      <c r="V113" s="89"/>
      <c r="W113" s="89"/>
      <c r="X113" s="89"/>
      <c r="Y113" s="89"/>
      <c r="Z113" s="89"/>
      <c r="AA113" s="89"/>
      <c r="AB113" s="89"/>
      <c r="AC113" s="89"/>
      <c r="AD113" s="89"/>
      <c r="AE113" s="89"/>
      <c r="AF113" s="89"/>
      <c r="AG113" s="89"/>
      <c r="AH113" s="89"/>
      <c r="AI113" s="89"/>
      <c r="AJ113" s="89"/>
      <c r="AK113" s="89"/>
      <c r="AL113" s="89"/>
      <c r="AM113" s="89"/>
      <c r="AN113" s="89"/>
      <c r="AO113" s="89"/>
      <c r="AP113" s="202"/>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89"/>
      <c r="BU113" s="89"/>
      <c r="BV113" s="89"/>
      <c r="BW113" s="89"/>
      <c r="BX113" s="89"/>
      <c r="BY113" s="89"/>
      <c r="BZ113" s="89"/>
      <c r="CA113" s="89"/>
      <c r="CB113" s="89"/>
      <c r="CC113" s="89"/>
      <c r="CD113" s="89"/>
      <c r="CE113" s="89"/>
      <c r="CF113" s="89"/>
      <c r="CG113" s="89"/>
      <c r="CH113" s="89"/>
      <c r="CI113" s="89"/>
      <c r="CJ113" s="89"/>
      <c r="CK113" s="89"/>
      <c r="CL113" s="89"/>
      <c r="CM113" s="89"/>
      <c r="CN113" s="89"/>
      <c r="CO113" s="89"/>
      <c r="CP113" s="89"/>
      <c r="CQ113" s="89"/>
      <c r="CR113" s="89"/>
      <c r="CS113" s="89"/>
      <c r="CT113" s="89"/>
      <c r="CU113" s="89"/>
      <c r="CV113" s="89"/>
      <c r="CW113" s="89"/>
      <c r="CX113" s="89"/>
      <c r="CY113" s="89"/>
      <c r="CZ113" s="89"/>
      <c r="DA113" s="89"/>
      <c r="DB113" s="89"/>
      <c r="DC113" s="89"/>
      <c r="DD113" s="89"/>
      <c r="DE113" s="89"/>
      <c r="DF113" s="89"/>
      <c r="DG113" s="89"/>
      <c r="DH113" s="89"/>
      <c r="DI113" s="89"/>
      <c r="DJ113" s="89"/>
      <c r="DK113" s="89"/>
      <c r="DL113" s="89"/>
      <c r="DM113" s="89"/>
      <c r="DN113" s="89"/>
      <c r="DO113" s="89"/>
      <c r="DP113" s="89"/>
      <c r="DQ113" s="89"/>
      <c r="DR113" s="89"/>
      <c r="DS113" s="89"/>
      <c r="DT113" s="89"/>
      <c r="DU113" s="89"/>
      <c r="DV113" s="89"/>
      <c r="DW113" s="89"/>
      <c r="DX113" s="89"/>
      <c r="DY113" s="89"/>
      <c r="DZ113" s="89"/>
      <c r="EA113" s="89"/>
      <c r="EB113" s="89"/>
      <c r="EC113" s="89"/>
      <c r="ED113" s="89"/>
      <c r="EE113" s="89"/>
      <c r="EF113" s="89"/>
      <c r="EG113" s="89"/>
      <c r="EH113" s="89"/>
      <c r="EI113" s="89"/>
      <c r="EJ113" s="89"/>
      <c r="EK113" s="89"/>
      <c r="EL113" s="89"/>
      <c r="EM113" s="89"/>
      <c r="EN113" s="89"/>
      <c r="EO113" s="89"/>
      <c r="EP113" s="89"/>
      <c r="EQ113" s="89"/>
      <c r="ER113" s="89"/>
      <c r="ES113" s="89"/>
      <c r="ET113" s="89"/>
      <c r="EU113" s="89"/>
      <c r="EV113" s="89"/>
      <c r="EW113" s="89"/>
      <c r="EX113" s="89"/>
      <c r="EY113" s="89"/>
      <c r="EZ113" s="89"/>
      <c r="FA113" s="89"/>
      <c r="FB113" s="89"/>
      <c r="FC113" s="89"/>
      <c r="FD113" s="89"/>
      <c r="FE113" s="89"/>
      <c r="FF113" s="89"/>
      <c r="FG113" s="89"/>
      <c r="FH113" s="89"/>
      <c r="FI113" s="89"/>
      <c r="FJ113" s="89"/>
      <c r="FK113" s="89"/>
      <c r="FL113" s="89"/>
      <c r="FM113" s="89"/>
      <c r="FN113" s="89"/>
      <c r="FO113" s="89"/>
      <c r="FP113" s="89"/>
      <c r="FQ113" s="89"/>
      <c r="FR113" s="89"/>
      <c r="FS113" s="89"/>
      <c r="FT113" s="89"/>
      <c r="FU113" s="89"/>
      <c r="FV113" s="89"/>
      <c r="FW113" s="89"/>
      <c r="FX113" s="89"/>
      <c r="FY113" s="89"/>
      <c r="FZ113" s="89"/>
      <c r="GA113" s="89"/>
      <c r="GB113" s="200"/>
      <c r="GC113" s="200"/>
      <c r="GD113" s="203"/>
      <c r="GE113" s="89"/>
      <c r="GF113" s="89"/>
      <c r="GG113" s="89"/>
      <c r="GH113" s="89"/>
      <c r="GI113" s="89"/>
      <c r="GJ113" s="89"/>
      <c r="GK113" s="89"/>
      <c r="GL113" s="89"/>
      <c r="GM113" s="89"/>
      <c r="GN113" s="89"/>
      <c r="GO113" s="89"/>
      <c r="GP113" s="89"/>
      <c r="GQ113" s="200"/>
      <c r="GR113" s="200"/>
      <c r="GS113" s="89"/>
      <c r="GT113" s="89"/>
      <c r="GU113" s="89"/>
      <c r="GV113" s="89"/>
      <c r="GW113" s="89"/>
      <c r="GX113" s="89"/>
      <c r="GY113" s="89"/>
      <c r="GZ113" s="89"/>
      <c r="HA113" s="89"/>
      <c r="HB113" s="89"/>
      <c r="HC113" s="89"/>
      <c r="HD113" s="89"/>
      <c r="HI113" s="89"/>
      <c r="HJ113" s="89"/>
      <c r="HK113" s="89"/>
      <c r="HL113" s="89"/>
      <c r="HM113" s="89"/>
      <c r="HN113" s="89"/>
      <c r="HO113" s="89"/>
      <c r="HP113" s="89"/>
      <c r="HQ113" s="89"/>
      <c r="HR113" s="89"/>
      <c r="HS113" s="89"/>
      <c r="HT113" s="89"/>
      <c r="HX113" s="89"/>
      <c r="HY113" s="89"/>
      <c r="HZ113" s="89"/>
      <c r="IA113" s="89"/>
      <c r="IB113" s="89"/>
      <c r="IC113" s="89"/>
      <c r="ID113" s="89"/>
      <c r="IE113" s="89"/>
      <c r="IF113" s="89"/>
      <c r="IG113" s="89"/>
      <c r="IH113" s="89"/>
      <c r="II113" s="89"/>
      <c r="IM113" s="89"/>
      <c r="IN113" s="89"/>
      <c r="IO113" s="89"/>
      <c r="IP113" s="89"/>
      <c r="IQ113" s="89"/>
      <c r="IR113" s="89"/>
      <c r="IS113" s="89"/>
      <c r="IT113" s="89"/>
      <c r="IU113" s="89"/>
      <c r="IV113" s="89"/>
      <c r="IZ113" s="89"/>
      <c r="JA113" s="89"/>
      <c r="JB113" s="89"/>
      <c r="JC113" s="89"/>
      <c r="JD113" s="89"/>
      <c r="JE113" s="89"/>
      <c r="JF113" s="89"/>
      <c r="JG113" s="89"/>
      <c r="JH113" s="89"/>
      <c r="JI113" s="89"/>
      <c r="JM113" s="89"/>
      <c r="JN113" s="89"/>
      <c r="JO113" s="89"/>
      <c r="JP113" s="89"/>
      <c r="JQ113" s="89"/>
      <c r="JR113" s="89"/>
      <c r="JS113" s="89"/>
      <c r="JT113" s="89"/>
      <c r="JU113" s="89"/>
      <c r="JV113" s="89"/>
      <c r="JZ113" s="89"/>
      <c r="KA113" s="89"/>
      <c r="KB113" s="89"/>
      <c r="KC113" s="89"/>
      <c r="KD113" s="89"/>
      <c r="KE113" s="89"/>
      <c r="KF113" s="89"/>
      <c r="KG113" s="89"/>
      <c r="KH113" s="89"/>
      <c r="KI113" s="89"/>
      <c r="KZ113" s="89"/>
      <c r="LA113" s="89"/>
      <c r="LB113" s="89"/>
      <c r="LC113" s="89"/>
    </row>
    <row r="114" spans="1:316" ht="12.75">
      <c r="A114" s="89"/>
      <c r="B114" s="202"/>
      <c r="C114" s="202"/>
      <c r="D114" s="202"/>
      <c r="E114" s="202"/>
      <c r="F114" s="202"/>
      <c r="G114" s="202"/>
      <c r="H114" s="89"/>
      <c r="I114" s="112"/>
      <c r="J114" s="89"/>
      <c r="K114" s="89"/>
      <c r="L114" s="89"/>
      <c r="M114" s="89"/>
      <c r="N114" s="89"/>
      <c r="O114" s="89"/>
      <c r="P114" s="89"/>
      <c r="Q114" s="89"/>
      <c r="R114" s="89"/>
      <c r="S114" s="89"/>
      <c r="T114" s="89"/>
      <c r="U114" s="89"/>
      <c r="V114" s="89"/>
      <c r="W114" s="89"/>
      <c r="X114" s="89"/>
      <c r="Y114" s="89"/>
      <c r="Z114" s="89"/>
      <c r="AA114" s="89"/>
      <c r="AB114" s="89"/>
      <c r="AC114" s="89"/>
      <c r="AD114" s="89"/>
      <c r="AE114" s="89"/>
      <c r="AF114" s="89"/>
      <c r="AG114" s="89"/>
      <c r="AH114" s="89"/>
      <c r="AI114" s="89"/>
      <c r="AJ114" s="89"/>
      <c r="AK114" s="89"/>
      <c r="AL114" s="89"/>
      <c r="AM114" s="89"/>
      <c r="AN114" s="89"/>
      <c r="AO114" s="89"/>
      <c r="AP114" s="202"/>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89"/>
      <c r="BU114" s="89"/>
      <c r="BV114" s="89"/>
      <c r="BW114" s="89"/>
      <c r="BX114" s="89"/>
      <c r="BY114" s="89"/>
      <c r="BZ114" s="89"/>
      <c r="CA114" s="89"/>
      <c r="CB114" s="89"/>
      <c r="CC114" s="89"/>
      <c r="CD114" s="89"/>
      <c r="CE114" s="89"/>
      <c r="CF114" s="89"/>
      <c r="CG114" s="89"/>
      <c r="CH114" s="89"/>
      <c r="CI114" s="89"/>
      <c r="CJ114" s="89"/>
      <c r="CK114" s="89"/>
      <c r="CL114" s="89"/>
      <c r="CM114" s="89"/>
      <c r="CN114" s="89"/>
      <c r="CO114" s="89"/>
      <c r="CP114" s="89"/>
      <c r="CQ114" s="89"/>
      <c r="CR114" s="89"/>
      <c r="CS114" s="89"/>
      <c r="CT114" s="89"/>
      <c r="CU114" s="89"/>
      <c r="CV114" s="89"/>
      <c r="CW114" s="89"/>
      <c r="CX114" s="89"/>
      <c r="CY114" s="89"/>
      <c r="CZ114" s="89"/>
      <c r="DA114" s="89"/>
      <c r="DB114" s="89"/>
      <c r="DC114" s="89"/>
      <c r="DD114" s="89"/>
      <c r="DE114" s="89"/>
      <c r="DF114" s="89"/>
      <c r="DG114" s="89"/>
      <c r="DH114" s="89"/>
      <c r="DI114" s="89"/>
      <c r="DJ114" s="89"/>
      <c r="DK114" s="89"/>
      <c r="DL114" s="89"/>
      <c r="DM114" s="89"/>
      <c r="DN114" s="89"/>
      <c r="DO114" s="89"/>
      <c r="DP114" s="89"/>
      <c r="DQ114" s="89"/>
      <c r="DR114" s="89"/>
      <c r="DS114" s="89"/>
      <c r="DT114" s="89"/>
      <c r="DU114" s="89"/>
      <c r="DV114" s="89"/>
      <c r="DW114" s="89"/>
      <c r="DX114" s="89"/>
      <c r="DY114" s="89"/>
      <c r="DZ114" s="89"/>
      <c r="EA114" s="89"/>
      <c r="EB114" s="89"/>
      <c r="EC114" s="89"/>
      <c r="ED114" s="89"/>
      <c r="EE114" s="89"/>
      <c r="EF114" s="89"/>
      <c r="EG114" s="89"/>
      <c r="EH114" s="89"/>
      <c r="EI114" s="89"/>
      <c r="EJ114" s="89"/>
      <c r="EK114" s="89"/>
      <c r="EL114" s="89"/>
      <c r="EM114" s="89"/>
      <c r="EN114" s="89"/>
      <c r="EO114" s="89"/>
      <c r="EP114" s="89"/>
      <c r="EQ114" s="89"/>
      <c r="ER114" s="89"/>
      <c r="ES114" s="89"/>
      <c r="ET114" s="89"/>
      <c r="EU114" s="89"/>
      <c r="EV114" s="89"/>
      <c r="EW114" s="89"/>
      <c r="EX114" s="89"/>
      <c r="EY114" s="89"/>
      <c r="EZ114" s="89"/>
      <c r="FA114" s="89"/>
      <c r="FB114" s="89"/>
      <c r="FC114" s="89"/>
      <c r="FD114" s="89"/>
      <c r="FE114" s="89"/>
      <c r="FF114" s="89"/>
      <c r="FG114" s="89"/>
      <c r="FH114" s="89"/>
      <c r="FI114" s="89"/>
      <c r="FJ114" s="89"/>
      <c r="FK114" s="89"/>
      <c r="FL114" s="89"/>
      <c r="FM114" s="89"/>
      <c r="FN114" s="89"/>
      <c r="FO114" s="89"/>
      <c r="FP114" s="89"/>
      <c r="FQ114" s="89"/>
      <c r="FR114" s="89"/>
      <c r="FS114" s="89"/>
      <c r="FT114" s="89"/>
      <c r="FU114" s="89"/>
      <c r="FV114" s="89"/>
      <c r="FW114" s="89"/>
      <c r="FX114" s="89"/>
      <c r="FY114" s="89"/>
      <c r="FZ114" s="89"/>
      <c r="GA114" s="89"/>
      <c r="GB114" s="200"/>
      <c r="GC114" s="200"/>
      <c r="GD114" s="203"/>
      <c r="GE114" s="89"/>
      <c r="GF114" s="89"/>
      <c r="GG114" s="89"/>
      <c r="GH114" s="89"/>
      <c r="GI114" s="89"/>
      <c r="GJ114" s="89"/>
      <c r="GK114" s="89"/>
      <c r="GL114" s="89"/>
      <c r="GM114" s="89"/>
      <c r="GN114" s="89"/>
      <c r="GO114" s="89"/>
      <c r="GP114" s="89"/>
      <c r="GQ114" s="200"/>
      <c r="GR114" s="200"/>
      <c r="GS114" s="89"/>
      <c r="GT114" s="89"/>
      <c r="GU114" s="89"/>
      <c r="GV114" s="89"/>
      <c r="GW114" s="89"/>
      <c r="GX114" s="89"/>
      <c r="GY114" s="89"/>
      <c r="GZ114" s="89"/>
      <c r="HA114" s="89"/>
      <c r="HB114" s="89"/>
      <c r="HC114" s="89"/>
      <c r="HD114" s="89"/>
      <c r="HI114" s="89"/>
      <c r="HJ114" s="89"/>
      <c r="HK114" s="89"/>
      <c r="HL114" s="89"/>
      <c r="HM114" s="89"/>
      <c r="HN114" s="89"/>
      <c r="HO114" s="89"/>
      <c r="HP114" s="89"/>
      <c r="HQ114" s="89"/>
      <c r="HR114" s="89"/>
      <c r="HS114" s="89"/>
      <c r="HT114" s="89"/>
      <c r="HX114" s="89"/>
      <c r="HY114" s="89"/>
      <c r="HZ114" s="89"/>
      <c r="IA114" s="89"/>
      <c r="IB114" s="89"/>
      <c r="IC114" s="89"/>
      <c r="ID114" s="89"/>
      <c r="IE114" s="89"/>
      <c r="IF114" s="89"/>
      <c r="IG114" s="89"/>
      <c r="IH114" s="89"/>
      <c r="II114" s="89"/>
      <c r="IM114" s="89"/>
      <c r="IN114" s="89"/>
      <c r="IO114" s="89"/>
      <c r="IP114" s="89"/>
      <c r="IQ114" s="89"/>
      <c r="IR114" s="89"/>
      <c r="IS114" s="89"/>
      <c r="IT114" s="89"/>
      <c r="IU114" s="89"/>
      <c r="IV114" s="89"/>
      <c r="IZ114" s="89"/>
      <c r="JA114" s="89"/>
      <c r="JB114" s="89"/>
      <c r="JC114" s="89"/>
      <c r="JD114" s="89"/>
      <c r="JE114" s="89"/>
      <c r="JF114" s="89"/>
      <c r="JG114" s="89"/>
      <c r="JH114" s="89"/>
      <c r="JI114" s="89"/>
      <c r="JM114" s="89"/>
      <c r="JN114" s="89"/>
      <c r="JO114" s="89"/>
      <c r="JP114" s="89"/>
      <c r="JQ114" s="89"/>
      <c r="JR114" s="89"/>
      <c r="JS114" s="89"/>
      <c r="JT114" s="89"/>
      <c r="JU114" s="89"/>
      <c r="JV114" s="89"/>
      <c r="JZ114" s="89"/>
      <c r="KA114" s="89"/>
      <c r="KB114" s="89"/>
      <c r="KC114" s="89"/>
      <c r="KD114" s="89"/>
      <c r="KE114" s="89"/>
      <c r="KF114" s="89"/>
      <c r="KG114" s="89"/>
      <c r="KH114" s="89"/>
      <c r="KI114" s="89"/>
      <c r="KZ114" s="89"/>
      <c r="LA114" s="89"/>
      <c r="LB114" s="89"/>
      <c r="LC114" s="89"/>
    </row>
    <row r="115" spans="1:316" ht="12.75">
      <c r="A115" s="204" t="s">
        <v>0</v>
      </c>
      <c r="B115" s="112">
        <v>102</v>
      </c>
      <c r="I115" s="112"/>
      <c r="O115" s="112">
        <v>75</v>
      </c>
      <c r="P115" s="112">
        <v>53</v>
      </c>
      <c r="Q115" s="112">
        <v>20</v>
      </c>
      <c r="R115" s="112">
        <v>51</v>
      </c>
      <c r="S115" s="112">
        <v>71</v>
      </c>
      <c r="T115" s="112">
        <v>98</v>
      </c>
      <c r="U115" s="112">
        <v>15</v>
      </c>
      <c r="V115" s="112">
        <v>28</v>
      </c>
      <c r="W115" s="112">
        <v>92</v>
      </c>
      <c r="X115" s="112">
        <v>132</v>
      </c>
      <c r="Y115" s="112">
        <v>139</v>
      </c>
      <c r="Z115" s="112">
        <v>284</v>
      </c>
      <c r="AA115" s="112">
        <v>412</v>
      </c>
      <c r="AB115" s="112">
        <v>646</v>
      </c>
      <c r="AC115" s="112">
        <v>1058</v>
      </c>
      <c r="AD115" s="112">
        <v>2597</v>
      </c>
      <c r="AE115" s="112">
        <v>3008</v>
      </c>
      <c r="AF115" s="112">
        <v>26</v>
      </c>
      <c r="AG115" s="112">
        <v>92</v>
      </c>
      <c r="AH115" s="112">
        <v>362</v>
      </c>
      <c r="AI115" s="112">
        <v>322</v>
      </c>
      <c r="AJ115" s="112">
        <v>2985</v>
      </c>
      <c r="AK115" s="112">
        <v>3422</v>
      </c>
      <c r="AL115" s="112">
        <v>6407</v>
      </c>
      <c r="AM115" s="112">
        <v>1580</v>
      </c>
      <c r="AN115" s="112">
        <v>2575</v>
      </c>
      <c r="AO115" s="112">
        <v>4155</v>
      </c>
      <c r="AP115" s="112">
        <v>79724.89</v>
      </c>
      <c r="AQ115" s="112">
        <v>403</v>
      </c>
      <c r="AR115" s="112">
        <v>387</v>
      </c>
      <c r="AS115" s="112">
        <v>0</v>
      </c>
      <c r="AT115" s="112">
        <v>0</v>
      </c>
      <c r="AU115" s="112">
        <v>1</v>
      </c>
      <c r="AV115" s="112">
        <v>3</v>
      </c>
      <c r="AW115" s="112">
        <v>3</v>
      </c>
      <c r="AX115" s="112">
        <v>3</v>
      </c>
      <c r="AY115" s="112">
        <v>0</v>
      </c>
      <c r="AZ115" s="112">
        <v>0</v>
      </c>
      <c r="BA115" s="112">
        <v>0</v>
      </c>
      <c r="BB115" s="112">
        <v>0</v>
      </c>
      <c r="BC115" s="112">
        <v>2</v>
      </c>
      <c r="BD115" s="112">
        <v>1</v>
      </c>
      <c r="BE115" s="112">
        <v>0</v>
      </c>
      <c r="BF115" s="112">
        <v>3</v>
      </c>
      <c r="BG115" s="112">
        <v>2</v>
      </c>
      <c r="BH115" s="112">
        <v>2</v>
      </c>
      <c r="BI115" s="112">
        <v>0</v>
      </c>
      <c r="BJ115" s="112">
        <v>0</v>
      </c>
      <c r="BK115" s="112">
        <v>0</v>
      </c>
      <c r="BL115" s="112">
        <v>0</v>
      </c>
      <c r="BM115" s="112">
        <v>2</v>
      </c>
      <c r="BN115" s="112">
        <v>2</v>
      </c>
      <c r="BO115" s="112">
        <v>16</v>
      </c>
      <c r="BP115" s="112">
        <v>10</v>
      </c>
      <c r="BQ115" s="112">
        <v>429</v>
      </c>
      <c r="BR115" s="112">
        <v>411</v>
      </c>
      <c r="BS115" s="112">
        <v>840</v>
      </c>
      <c r="BT115" s="112">
        <v>1106</v>
      </c>
      <c r="BU115" s="112">
        <v>1057</v>
      </c>
      <c r="BV115" s="112">
        <v>0</v>
      </c>
      <c r="BW115" s="112">
        <v>0</v>
      </c>
      <c r="BX115" s="112">
        <v>5</v>
      </c>
      <c r="BY115" s="112">
        <v>11</v>
      </c>
      <c r="BZ115" s="112">
        <v>21</v>
      </c>
      <c r="CA115" s="112">
        <v>7</v>
      </c>
      <c r="CB115" s="112">
        <v>0</v>
      </c>
      <c r="CC115" s="112">
        <v>1</v>
      </c>
      <c r="CD115" s="112">
        <v>0</v>
      </c>
      <c r="CE115" s="112">
        <v>1</v>
      </c>
      <c r="CF115" s="112">
        <v>3</v>
      </c>
      <c r="CG115" s="112">
        <v>3</v>
      </c>
      <c r="CH115" s="112">
        <v>0</v>
      </c>
      <c r="CI115" s="112">
        <v>8</v>
      </c>
      <c r="CJ115" s="112">
        <v>0</v>
      </c>
      <c r="CK115" s="112">
        <v>1</v>
      </c>
      <c r="CL115" s="112">
        <v>0</v>
      </c>
      <c r="CM115" s="112">
        <v>0</v>
      </c>
      <c r="CN115" s="112">
        <v>5</v>
      </c>
      <c r="CO115" s="112">
        <v>14</v>
      </c>
      <c r="CP115" s="112">
        <v>20</v>
      </c>
      <c r="CQ115" s="112">
        <v>25</v>
      </c>
      <c r="CR115" s="112">
        <v>189</v>
      </c>
      <c r="CS115" s="112">
        <v>208</v>
      </c>
      <c r="CT115" s="112">
        <v>1349</v>
      </c>
      <c r="CU115" s="112">
        <v>1336</v>
      </c>
      <c r="CV115" s="112">
        <v>2685</v>
      </c>
      <c r="CW115" s="112">
        <v>84</v>
      </c>
      <c r="CX115" s="112">
        <v>124</v>
      </c>
      <c r="CY115" s="112">
        <v>0</v>
      </c>
      <c r="CZ115" s="112">
        <v>0</v>
      </c>
      <c r="DA115" s="112">
        <v>0</v>
      </c>
      <c r="DB115" s="112">
        <v>0</v>
      </c>
      <c r="DC115" s="112">
        <v>1</v>
      </c>
      <c r="DD115" s="112">
        <v>1</v>
      </c>
      <c r="DE115" s="112">
        <v>0</v>
      </c>
      <c r="DF115" s="112">
        <v>0</v>
      </c>
      <c r="DG115" s="112">
        <v>0</v>
      </c>
      <c r="DH115" s="112">
        <v>1</v>
      </c>
      <c r="DI115" s="112">
        <v>0</v>
      </c>
      <c r="DJ115" s="112">
        <v>0</v>
      </c>
      <c r="DK115" s="112">
        <v>0</v>
      </c>
      <c r="DL115" s="112">
        <v>0</v>
      </c>
      <c r="DM115" s="112">
        <v>0</v>
      </c>
      <c r="DN115" s="112">
        <v>0</v>
      </c>
      <c r="DO115" s="112">
        <v>0</v>
      </c>
      <c r="DP115" s="112">
        <v>0</v>
      </c>
      <c r="DQ115" s="112">
        <v>0</v>
      </c>
      <c r="DR115" s="112">
        <v>0</v>
      </c>
      <c r="DS115" s="112">
        <v>1</v>
      </c>
      <c r="DT115" s="112">
        <v>0</v>
      </c>
      <c r="DU115" s="112">
        <v>3</v>
      </c>
      <c r="DV115" s="112">
        <v>8</v>
      </c>
      <c r="DW115" s="112">
        <v>89</v>
      </c>
      <c r="DX115" s="112">
        <v>134</v>
      </c>
      <c r="DY115" s="112">
        <v>223</v>
      </c>
      <c r="DZ115" s="112">
        <v>317</v>
      </c>
      <c r="EA115" s="112">
        <v>475</v>
      </c>
      <c r="EB115" s="112">
        <v>0</v>
      </c>
      <c r="EC115" s="112">
        <v>0</v>
      </c>
      <c r="ED115" s="112">
        <v>0</v>
      </c>
      <c r="EE115" s="112">
        <v>0</v>
      </c>
      <c r="EF115" s="112">
        <v>0</v>
      </c>
      <c r="EG115" s="112">
        <v>2</v>
      </c>
      <c r="EH115" s="112">
        <v>0</v>
      </c>
      <c r="EI115" s="112">
        <v>1</v>
      </c>
      <c r="EJ115" s="112">
        <v>0</v>
      </c>
      <c r="EK115" s="112">
        <v>0</v>
      </c>
      <c r="EL115" s="112">
        <v>0</v>
      </c>
      <c r="EM115" s="112">
        <v>0</v>
      </c>
      <c r="EN115" s="112">
        <v>1</v>
      </c>
      <c r="EO115" s="112">
        <v>1</v>
      </c>
      <c r="EP115" s="112">
        <v>0</v>
      </c>
      <c r="EQ115" s="112">
        <v>3</v>
      </c>
      <c r="ER115" s="112">
        <v>0</v>
      </c>
      <c r="ES115" s="112">
        <v>1</v>
      </c>
      <c r="ET115" s="112">
        <v>1</v>
      </c>
      <c r="EU115" s="112">
        <v>3</v>
      </c>
      <c r="EV115" s="112">
        <v>4</v>
      </c>
      <c r="EW115" s="112">
        <v>6</v>
      </c>
      <c r="EX115" s="112">
        <v>5</v>
      </c>
      <c r="EY115" s="112">
        <v>7</v>
      </c>
      <c r="EZ115" s="112">
        <v>328</v>
      </c>
      <c r="FA115" s="112">
        <v>499</v>
      </c>
      <c r="FB115" s="112">
        <v>827</v>
      </c>
      <c r="FC115" s="112">
        <v>37</v>
      </c>
      <c r="FD115" s="112">
        <v>46</v>
      </c>
      <c r="FE115" s="112">
        <v>16</v>
      </c>
      <c r="FF115" s="112">
        <v>27</v>
      </c>
      <c r="FG115" s="112">
        <v>3</v>
      </c>
      <c r="FH115" s="112">
        <v>13</v>
      </c>
      <c r="FI115" s="112">
        <v>16</v>
      </c>
      <c r="FJ115" s="112">
        <v>26</v>
      </c>
      <c r="FK115" s="112">
        <v>1001</v>
      </c>
      <c r="FL115" s="112">
        <v>875</v>
      </c>
      <c r="FM115" s="112">
        <v>1073</v>
      </c>
      <c r="FN115" s="112">
        <v>987</v>
      </c>
      <c r="FO115" s="112">
        <v>2060</v>
      </c>
      <c r="FP115" s="112">
        <v>11</v>
      </c>
      <c r="FQ115" s="112">
        <v>11</v>
      </c>
      <c r="FR115" s="112">
        <v>28</v>
      </c>
      <c r="FS115" s="112">
        <v>63</v>
      </c>
      <c r="FT115" s="112">
        <v>82</v>
      </c>
      <c r="FU115" s="112">
        <v>110</v>
      </c>
      <c r="FV115" s="112">
        <v>112</v>
      </c>
      <c r="FW115" s="112">
        <v>121</v>
      </c>
      <c r="FX115" s="112">
        <v>132</v>
      </c>
      <c r="FY115" s="112">
        <v>109</v>
      </c>
      <c r="FZ115" s="112">
        <v>97</v>
      </c>
      <c r="GA115" s="112">
        <v>25</v>
      </c>
      <c r="GB115" s="205">
        <v>462</v>
      </c>
      <c r="GC115" s="205">
        <v>439</v>
      </c>
      <c r="GD115" s="112">
        <v>901</v>
      </c>
      <c r="GE115" s="112">
        <v>300</v>
      </c>
      <c r="GF115" s="112">
        <v>351</v>
      </c>
      <c r="GG115" s="112">
        <v>539</v>
      </c>
      <c r="GH115" s="112">
        <v>456</v>
      </c>
      <c r="GI115" s="112">
        <v>386</v>
      </c>
      <c r="GJ115" s="112">
        <v>357</v>
      </c>
      <c r="GK115" s="112">
        <v>331</v>
      </c>
      <c r="GL115" s="112">
        <v>241</v>
      </c>
      <c r="GM115" s="112">
        <v>127</v>
      </c>
      <c r="GN115" s="112">
        <v>87</v>
      </c>
      <c r="GO115" s="112">
        <v>56</v>
      </c>
      <c r="GP115" s="112">
        <v>24</v>
      </c>
      <c r="GQ115" s="205">
        <v>1739</v>
      </c>
      <c r="GR115" s="205">
        <v>1516</v>
      </c>
      <c r="GS115" s="112">
        <v>3255</v>
      </c>
      <c r="GT115" s="112">
        <v>1</v>
      </c>
      <c r="GU115" s="112">
        <v>8</v>
      </c>
      <c r="GV115" s="112">
        <v>6</v>
      </c>
      <c r="GW115" s="112">
        <v>43</v>
      </c>
      <c r="GX115" s="112">
        <v>28</v>
      </c>
      <c r="GY115" s="112">
        <v>61</v>
      </c>
      <c r="GZ115" s="112">
        <v>33</v>
      </c>
      <c r="HA115" s="112">
        <v>47</v>
      </c>
      <c r="HB115" s="112">
        <v>17</v>
      </c>
      <c r="HC115" s="112">
        <v>13</v>
      </c>
      <c r="HD115" s="112">
        <v>3</v>
      </c>
      <c r="HE115" s="89">
        <v>3</v>
      </c>
      <c r="HF115" s="200">
        <v>88</v>
      </c>
      <c r="HG115" s="200">
        <v>175</v>
      </c>
      <c r="HH115" s="89">
        <v>263</v>
      </c>
      <c r="HI115" s="112">
        <v>46</v>
      </c>
      <c r="HJ115" s="112">
        <v>89</v>
      </c>
      <c r="HK115" s="112">
        <v>166</v>
      </c>
      <c r="HL115" s="112">
        <v>261</v>
      </c>
      <c r="HM115" s="112">
        <v>117</v>
      </c>
      <c r="HN115" s="112">
        <v>156</v>
      </c>
      <c r="HO115" s="112">
        <v>115</v>
      </c>
      <c r="HP115" s="112">
        <v>107</v>
      </c>
      <c r="HQ115" s="112">
        <v>48</v>
      </c>
      <c r="HR115" s="112">
        <v>47</v>
      </c>
      <c r="HS115" s="112">
        <v>12</v>
      </c>
      <c r="HT115" s="112">
        <v>15</v>
      </c>
      <c r="HU115" s="200">
        <v>504</v>
      </c>
      <c r="HV115" s="200">
        <v>675</v>
      </c>
      <c r="HW115" s="89">
        <v>1179</v>
      </c>
      <c r="HX115" s="112">
        <v>249</v>
      </c>
      <c r="HY115" s="112">
        <v>552</v>
      </c>
      <c r="HZ115" s="112">
        <v>174</v>
      </c>
      <c r="IA115" s="112">
        <v>283</v>
      </c>
      <c r="IB115" s="112">
        <v>160</v>
      </c>
      <c r="IC115" s="112">
        <v>298</v>
      </c>
      <c r="ID115" s="112">
        <v>152</v>
      </c>
      <c r="IE115" s="112">
        <v>261</v>
      </c>
      <c r="IF115" s="112">
        <v>87</v>
      </c>
      <c r="IG115" s="112">
        <v>163</v>
      </c>
      <c r="IH115" s="112">
        <v>48</v>
      </c>
      <c r="II115" s="112">
        <v>61</v>
      </c>
      <c r="IJ115" s="112">
        <v>870</v>
      </c>
      <c r="IK115" s="112">
        <v>1618</v>
      </c>
      <c r="IL115" s="112">
        <v>2488</v>
      </c>
      <c r="IM115" s="112">
        <v>95</v>
      </c>
      <c r="IN115" s="112">
        <v>93</v>
      </c>
      <c r="IO115" s="112">
        <v>68</v>
      </c>
      <c r="IP115" s="112">
        <v>52</v>
      </c>
      <c r="IQ115" s="112">
        <v>6</v>
      </c>
      <c r="IR115" s="112">
        <v>8</v>
      </c>
      <c r="IS115" s="112">
        <v>11</v>
      </c>
      <c r="IT115" s="112">
        <v>12</v>
      </c>
      <c r="IU115" s="112">
        <v>230</v>
      </c>
      <c r="IV115" s="112">
        <v>209</v>
      </c>
      <c r="IW115" s="112">
        <v>410</v>
      </c>
      <c r="IX115" s="112">
        <v>374</v>
      </c>
      <c r="IY115" s="112">
        <v>784</v>
      </c>
      <c r="IZ115" s="112">
        <v>153</v>
      </c>
      <c r="JA115" s="112">
        <v>139</v>
      </c>
      <c r="JB115" s="112">
        <v>72</v>
      </c>
      <c r="JC115" s="112">
        <v>95</v>
      </c>
      <c r="JD115" s="112">
        <v>9</v>
      </c>
      <c r="JE115" s="112">
        <v>18</v>
      </c>
      <c r="JF115" s="112">
        <v>33</v>
      </c>
      <c r="JG115" s="112">
        <v>27</v>
      </c>
      <c r="JH115" s="112">
        <v>1543</v>
      </c>
      <c r="JI115" s="112">
        <v>1306</v>
      </c>
      <c r="JJ115" s="112">
        <v>1810</v>
      </c>
      <c r="JK115" s="112">
        <v>1585</v>
      </c>
      <c r="JL115" s="112">
        <v>3395</v>
      </c>
      <c r="JM115" s="112">
        <v>28</v>
      </c>
      <c r="JN115" s="112">
        <v>42</v>
      </c>
      <c r="JO115" s="112">
        <v>22</v>
      </c>
      <c r="JP115" s="112">
        <v>17</v>
      </c>
      <c r="JQ115" s="112">
        <v>2</v>
      </c>
      <c r="JR115" s="112">
        <v>2</v>
      </c>
      <c r="JS115" s="112">
        <v>6</v>
      </c>
      <c r="JT115" s="112">
        <v>5</v>
      </c>
      <c r="JU115" s="112">
        <v>33</v>
      </c>
      <c r="JV115" s="112">
        <v>112</v>
      </c>
      <c r="JW115" s="112">
        <v>91</v>
      </c>
      <c r="JX115" s="112">
        <v>178</v>
      </c>
      <c r="JY115" s="112">
        <v>269</v>
      </c>
      <c r="JZ115" s="112">
        <v>138</v>
      </c>
      <c r="KA115" s="112">
        <v>190</v>
      </c>
      <c r="KB115" s="112">
        <v>90</v>
      </c>
      <c r="KC115" s="112">
        <v>111</v>
      </c>
      <c r="KD115" s="112">
        <v>8</v>
      </c>
      <c r="KE115" s="112">
        <v>9</v>
      </c>
      <c r="KF115" s="112">
        <v>15</v>
      </c>
      <c r="KG115" s="112">
        <v>21</v>
      </c>
      <c r="KH115" s="112">
        <v>262</v>
      </c>
      <c r="KI115" s="112">
        <v>314</v>
      </c>
      <c r="KJ115" s="112">
        <v>691</v>
      </c>
      <c r="KK115" s="112">
        <v>914</v>
      </c>
      <c r="KL115" s="112">
        <v>1605</v>
      </c>
      <c r="KM115" s="112">
        <v>0</v>
      </c>
      <c r="KN115" s="112">
        <v>0</v>
      </c>
      <c r="KO115" s="112">
        <v>0</v>
      </c>
      <c r="KP115" s="112">
        <v>0</v>
      </c>
      <c r="KQ115" s="112">
        <v>0</v>
      </c>
      <c r="KR115" s="112">
        <v>0</v>
      </c>
      <c r="KS115" s="112">
        <v>0</v>
      </c>
      <c r="KT115" s="112">
        <v>0</v>
      </c>
      <c r="KU115" s="112">
        <v>0</v>
      </c>
      <c r="KV115" s="112">
        <v>0</v>
      </c>
      <c r="KW115" s="112">
        <v>0</v>
      </c>
      <c r="KX115" s="112">
        <v>0</v>
      </c>
      <c r="KY115" s="112">
        <v>0</v>
      </c>
      <c r="KZ115" s="112">
        <v>40</v>
      </c>
      <c r="LA115" s="112">
        <v>18</v>
      </c>
      <c r="LB115" s="112">
        <v>4</v>
      </c>
      <c r="LC115" s="112">
        <v>308</v>
      </c>
      <c r="LD115" s="112">
        <v>370</v>
      </c>
    </row>
    <row r="116" spans="1:316">
      <c r="A116" s="204" t="s">
        <v>1</v>
      </c>
      <c r="B116" s="112">
        <v>15</v>
      </c>
      <c r="O116" s="112">
        <v>5</v>
      </c>
      <c r="P116" s="112">
        <v>12</v>
      </c>
      <c r="Q116" s="112">
        <v>3</v>
      </c>
      <c r="R116" s="112">
        <v>11</v>
      </c>
      <c r="S116" s="112">
        <v>8</v>
      </c>
      <c r="T116" s="112">
        <v>15</v>
      </c>
      <c r="U116" s="112">
        <v>1</v>
      </c>
      <c r="V116" s="112">
        <v>4</v>
      </c>
      <c r="W116" s="112">
        <v>7</v>
      </c>
      <c r="X116" s="112">
        <v>11</v>
      </c>
      <c r="Y116" s="112">
        <v>31</v>
      </c>
      <c r="Z116" s="112">
        <v>47</v>
      </c>
      <c r="AA116" s="112">
        <v>55</v>
      </c>
      <c r="AB116" s="112">
        <v>100</v>
      </c>
      <c r="AC116" s="112">
        <v>155</v>
      </c>
      <c r="AD116" s="112">
        <v>203</v>
      </c>
      <c r="AE116" s="112">
        <v>228</v>
      </c>
      <c r="AF116" s="112">
        <v>5</v>
      </c>
      <c r="AG116" s="112">
        <v>11</v>
      </c>
      <c r="AH116" s="112">
        <v>101</v>
      </c>
      <c r="AI116" s="112">
        <v>90</v>
      </c>
      <c r="AJ116" s="112">
        <v>309</v>
      </c>
      <c r="AK116" s="112">
        <v>329</v>
      </c>
      <c r="AL116" s="112">
        <v>638</v>
      </c>
      <c r="AM116" s="112">
        <v>287</v>
      </c>
      <c r="AN116" s="112">
        <v>651</v>
      </c>
      <c r="AO116" s="112">
        <v>938</v>
      </c>
      <c r="AP116" s="112">
        <v>8125.39</v>
      </c>
      <c r="AQ116" s="112">
        <v>34</v>
      </c>
      <c r="AR116" s="112">
        <v>56</v>
      </c>
      <c r="AS116" s="112">
        <v>0</v>
      </c>
      <c r="AT116" s="112">
        <v>0</v>
      </c>
      <c r="AU116" s="112">
        <v>1</v>
      </c>
      <c r="AV116" s="112">
        <v>0</v>
      </c>
      <c r="AW116" s="112">
        <v>0</v>
      </c>
      <c r="AX116" s="112">
        <v>0</v>
      </c>
      <c r="AY116" s="112">
        <v>0</v>
      </c>
      <c r="AZ116" s="112">
        <v>0</v>
      </c>
      <c r="BA116" s="112">
        <v>0</v>
      </c>
      <c r="BB116" s="112">
        <v>0</v>
      </c>
      <c r="BC116" s="112">
        <v>1</v>
      </c>
      <c r="BD116" s="112">
        <v>1</v>
      </c>
      <c r="BE116" s="112">
        <v>0</v>
      </c>
      <c r="BF116" s="112">
        <v>0</v>
      </c>
      <c r="BG116" s="112">
        <v>1</v>
      </c>
      <c r="BH116" s="112">
        <v>1</v>
      </c>
      <c r="BI116" s="112">
        <v>0</v>
      </c>
      <c r="BJ116" s="112">
        <v>0</v>
      </c>
      <c r="BK116" s="112">
        <v>0</v>
      </c>
      <c r="BL116" s="112">
        <v>0</v>
      </c>
      <c r="BM116" s="112">
        <v>0</v>
      </c>
      <c r="BN116" s="112">
        <v>2</v>
      </c>
      <c r="BO116" s="112">
        <v>9</v>
      </c>
      <c r="BP116" s="112">
        <v>6</v>
      </c>
      <c r="BQ116" s="112">
        <v>46</v>
      </c>
      <c r="BR116" s="112">
        <v>66</v>
      </c>
      <c r="BS116" s="112">
        <v>112</v>
      </c>
      <c r="BT116" s="112">
        <v>95</v>
      </c>
      <c r="BU116" s="112">
        <v>141</v>
      </c>
      <c r="BV116" s="112">
        <v>0</v>
      </c>
      <c r="BW116" s="112">
        <v>0</v>
      </c>
      <c r="BX116" s="112">
        <v>0</v>
      </c>
      <c r="BY116" s="112">
        <v>0</v>
      </c>
      <c r="BZ116" s="112">
        <v>0</v>
      </c>
      <c r="CA116" s="112">
        <v>1</v>
      </c>
      <c r="CB116" s="112">
        <v>0</v>
      </c>
      <c r="CC116" s="112">
        <v>0</v>
      </c>
      <c r="CD116" s="112">
        <v>0</v>
      </c>
      <c r="CE116" s="112">
        <v>0</v>
      </c>
      <c r="CF116" s="112">
        <v>0</v>
      </c>
      <c r="CG116" s="112">
        <v>1</v>
      </c>
      <c r="CH116" s="112">
        <v>0</v>
      </c>
      <c r="CI116" s="112">
        <v>0</v>
      </c>
      <c r="CJ116" s="112">
        <v>0</v>
      </c>
      <c r="CK116" s="112">
        <v>0</v>
      </c>
      <c r="CL116" s="112">
        <v>0</v>
      </c>
      <c r="CM116" s="112">
        <v>0</v>
      </c>
      <c r="CN116" s="112">
        <v>1</v>
      </c>
      <c r="CO116" s="112">
        <v>0</v>
      </c>
      <c r="CP116" s="112">
        <v>4</v>
      </c>
      <c r="CQ116" s="112">
        <v>3</v>
      </c>
      <c r="CR116" s="112">
        <v>27</v>
      </c>
      <c r="CS116" s="112">
        <v>25</v>
      </c>
      <c r="CT116" s="112">
        <v>127</v>
      </c>
      <c r="CU116" s="112">
        <v>171</v>
      </c>
      <c r="CV116" s="112">
        <v>298</v>
      </c>
      <c r="CW116" s="112">
        <v>7</v>
      </c>
      <c r="CX116" s="112">
        <v>17</v>
      </c>
      <c r="CY116" s="112">
        <v>0</v>
      </c>
      <c r="CZ116" s="112">
        <v>0</v>
      </c>
      <c r="DA116" s="112">
        <v>0</v>
      </c>
      <c r="DB116" s="112">
        <v>0</v>
      </c>
      <c r="DC116" s="112">
        <v>0</v>
      </c>
      <c r="DD116" s="112">
        <v>0</v>
      </c>
      <c r="DE116" s="112">
        <v>0</v>
      </c>
      <c r="DF116" s="112">
        <v>0</v>
      </c>
      <c r="DG116" s="112">
        <v>0</v>
      </c>
      <c r="DH116" s="112">
        <v>0</v>
      </c>
      <c r="DI116" s="112">
        <v>0</v>
      </c>
      <c r="DJ116" s="112">
        <v>0</v>
      </c>
      <c r="DK116" s="112">
        <v>0</v>
      </c>
      <c r="DL116" s="112">
        <v>0</v>
      </c>
      <c r="DM116" s="112">
        <v>0</v>
      </c>
      <c r="DN116" s="112">
        <v>0</v>
      </c>
      <c r="DO116" s="112">
        <v>0</v>
      </c>
      <c r="DP116" s="112">
        <v>0</v>
      </c>
      <c r="DQ116" s="112">
        <v>0</v>
      </c>
      <c r="DR116" s="112">
        <v>0</v>
      </c>
      <c r="DS116" s="112">
        <v>1</v>
      </c>
      <c r="DT116" s="112">
        <v>0</v>
      </c>
      <c r="DU116" s="112">
        <v>1</v>
      </c>
      <c r="DV116" s="112">
        <v>3</v>
      </c>
      <c r="DW116" s="112">
        <v>9</v>
      </c>
      <c r="DX116" s="112">
        <v>20</v>
      </c>
      <c r="DY116" s="112">
        <v>29</v>
      </c>
      <c r="DZ116" s="112">
        <v>39</v>
      </c>
      <c r="EA116" s="112">
        <v>60</v>
      </c>
      <c r="EB116" s="112">
        <v>0</v>
      </c>
      <c r="EC116" s="112">
        <v>0</v>
      </c>
      <c r="ED116" s="112">
        <v>0</v>
      </c>
      <c r="EE116" s="112">
        <v>0</v>
      </c>
      <c r="EF116" s="112">
        <v>0</v>
      </c>
      <c r="EG116" s="112">
        <v>1</v>
      </c>
      <c r="EH116" s="112">
        <v>0</v>
      </c>
      <c r="EI116" s="112">
        <v>0</v>
      </c>
      <c r="EJ116" s="112">
        <v>0</v>
      </c>
      <c r="EK116" s="112">
        <v>0</v>
      </c>
      <c r="EL116" s="112">
        <v>0</v>
      </c>
      <c r="EM116" s="112">
        <v>0</v>
      </c>
      <c r="EN116" s="112">
        <v>0</v>
      </c>
      <c r="EO116" s="112">
        <v>1</v>
      </c>
      <c r="EP116" s="112">
        <v>0</v>
      </c>
      <c r="EQ116" s="112">
        <v>1</v>
      </c>
      <c r="ER116" s="112">
        <v>0</v>
      </c>
      <c r="ES116" s="112">
        <v>0</v>
      </c>
      <c r="ET116" s="112">
        <v>0</v>
      </c>
      <c r="EU116" s="112">
        <v>1</v>
      </c>
      <c r="EV116" s="112">
        <v>4</v>
      </c>
      <c r="EW116" s="112">
        <v>6</v>
      </c>
      <c r="EX116" s="112">
        <v>1</v>
      </c>
      <c r="EY116" s="112">
        <v>0</v>
      </c>
      <c r="EZ116" s="112">
        <v>44</v>
      </c>
      <c r="FA116" s="112">
        <v>70</v>
      </c>
      <c r="FB116" s="112">
        <v>114</v>
      </c>
      <c r="FC116" s="112">
        <v>1</v>
      </c>
      <c r="FD116" s="112">
        <v>3</v>
      </c>
      <c r="FE116" s="112">
        <v>0</v>
      </c>
      <c r="FF116" s="112">
        <v>5</v>
      </c>
      <c r="FG116" s="112">
        <v>0</v>
      </c>
      <c r="FH116" s="112">
        <v>2</v>
      </c>
      <c r="FI116" s="112">
        <v>0</v>
      </c>
      <c r="FJ116" s="112">
        <v>0</v>
      </c>
      <c r="FK116" s="112">
        <v>5</v>
      </c>
      <c r="FL116" s="112">
        <v>6</v>
      </c>
      <c r="FM116" s="112">
        <v>6</v>
      </c>
      <c r="FN116" s="112">
        <v>16</v>
      </c>
      <c r="FO116" s="112">
        <v>22</v>
      </c>
      <c r="FP116" s="112">
        <v>0</v>
      </c>
      <c r="FQ116" s="112">
        <v>1</v>
      </c>
      <c r="FR116" s="112">
        <v>3</v>
      </c>
      <c r="FS116" s="112">
        <v>3</v>
      </c>
      <c r="FT116" s="112">
        <v>8</v>
      </c>
      <c r="FU116" s="112">
        <v>16</v>
      </c>
      <c r="FV116" s="112">
        <v>13</v>
      </c>
      <c r="FW116" s="112">
        <v>23</v>
      </c>
      <c r="FX116" s="112">
        <v>17</v>
      </c>
      <c r="FY116" s="112">
        <v>17</v>
      </c>
      <c r="FZ116" s="112">
        <v>3</v>
      </c>
      <c r="GA116" s="112">
        <v>0</v>
      </c>
      <c r="GB116" s="205">
        <v>44</v>
      </c>
      <c r="GC116" s="205">
        <v>60</v>
      </c>
      <c r="GD116" s="112">
        <v>104</v>
      </c>
      <c r="GE116" s="112">
        <v>5</v>
      </c>
      <c r="GF116" s="112">
        <v>25</v>
      </c>
      <c r="GG116" s="112">
        <v>37</v>
      </c>
      <c r="GH116" s="112">
        <v>36</v>
      </c>
      <c r="GI116" s="112">
        <v>55</v>
      </c>
      <c r="GJ116" s="112">
        <v>45</v>
      </c>
      <c r="GK116" s="112">
        <v>43</v>
      </c>
      <c r="GL116" s="112">
        <v>38</v>
      </c>
      <c r="GM116" s="112">
        <v>6</v>
      </c>
      <c r="GN116" s="112">
        <v>3</v>
      </c>
      <c r="GO116" s="112">
        <v>2</v>
      </c>
      <c r="GP116" s="112">
        <v>0</v>
      </c>
      <c r="GQ116" s="205">
        <v>148</v>
      </c>
      <c r="GR116" s="205">
        <v>147</v>
      </c>
      <c r="GS116" s="112">
        <v>295</v>
      </c>
      <c r="GT116" s="112">
        <v>0</v>
      </c>
      <c r="GU116" s="112">
        <v>0</v>
      </c>
      <c r="GV116" s="112">
        <v>0</v>
      </c>
      <c r="GW116" s="112">
        <v>4</v>
      </c>
      <c r="GX116" s="112">
        <v>3</v>
      </c>
      <c r="GY116" s="112">
        <v>5</v>
      </c>
      <c r="GZ116" s="112">
        <v>5</v>
      </c>
      <c r="HA116" s="112">
        <v>6</v>
      </c>
      <c r="HB116" s="112">
        <v>1</v>
      </c>
      <c r="HC116" s="112">
        <v>3</v>
      </c>
      <c r="HD116" s="112">
        <v>0</v>
      </c>
      <c r="HE116" s="89">
        <v>0</v>
      </c>
      <c r="HF116" s="200">
        <v>9</v>
      </c>
      <c r="HG116" s="200">
        <v>18</v>
      </c>
      <c r="HH116" s="89">
        <v>27</v>
      </c>
      <c r="HI116" s="112">
        <v>5</v>
      </c>
      <c r="HJ116" s="112">
        <v>15</v>
      </c>
      <c r="HK116" s="112">
        <v>28</v>
      </c>
      <c r="HL116" s="112">
        <v>29</v>
      </c>
      <c r="HM116" s="112">
        <v>15</v>
      </c>
      <c r="HN116" s="112">
        <v>20</v>
      </c>
      <c r="HO116" s="112">
        <v>8</v>
      </c>
      <c r="HP116" s="112">
        <v>15</v>
      </c>
      <c r="HQ116" s="112">
        <v>1</v>
      </c>
      <c r="HR116" s="112">
        <v>2</v>
      </c>
      <c r="HS116" s="112">
        <v>0</v>
      </c>
      <c r="HT116" s="112">
        <v>3</v>
      </c>
      <c r="HU116" s="200">
        <v>57</v>
      </c>
      <c r="HV116" s="200">
        <v>84</v>
      </c>
      <c r="HW116" s="89">
        <v>141</v>
      </c>
      <c r="HX116" s="112">
        <v>125</v>
      </c>
      <c r="HY116" s="112">
        <v>335</v>
      </c>
      <c r="HZ116" s="112">
        <v>32</v>
      </c>
      <c r="IA116" s="112">
        <v>91</v>
      </c>
      <c r="IB116" s="112">
        <v>14</v>
      </c>
      <c r="IC116" s="112">
        <v>45</v>
      </c>
      <c r="ID116" s="112">
        <v>14</v>
      </c>
      <c r="IE116" s="112">
        <v>29</v>
      </c>
      <c r="IF116" s="112">
        <v>5</v>
      </c>
      <c r="IG116" s="112">
        <v>9</v>
      </c>
      <c r="IH116" s="112">
        <v>2</v>
      </c>
      <c r="II116" s="112">
        <v>2</v>
      </c>
      <c r="IJ116" s="112">
        <v>192</v>
      </c>
      <c r="IK116" s="112">
        <v>511</v>
      </c>
      <c r="IL116" s="112">
        <v>703</v>
      </c>
      <c r="IM116" s="112">
        <v>11</v>
      </c>
      <c r="IN116" s="112">
        <v>14</v>
      </c>
      <c r="IO116" s="112">
        <v>9</v>
      </c>
      <c r="IP116" s="112">
        <v>8</v>
      </c>
      <c r="IQ116" s="112">
        <v>0</v>
      </c>
      <c r="IR116" s="112">
        <v>3</v>
      </c>
      <c r="IS116" s="112">
        <v>0</v>
      </c>
      <c r="IT116" s="112">
        <v>1</v>
      </c>
      <c r="IU116" s="112">
        <v>21</v>
      </c>
      <c r="IV116" s="112">
        <v>25</v>
      </c>
      <c r="IW116" s="112">
        <v>41</v>
      </c>
      <c r="IX116" s="112">
        <v>51</v>
      </c>
      <c r="IY116" s="112">
        <v>92</v>
      </c>
      <c r="IZ116" s="112">
        <v>20</v>
      </c>
      <c r="JA116" s="112">
        <v>21</v>
      </c>
      <c r="JB116" s="112">
        <v>6</v>
      </c>
      <c r="JC116" s="112">
        <v>19</v>
      </c>
      <c r="JD116" s="112">
        <v>4</v>
      </c>
      <c r="JE116" s="112">
        <v>0</v>
      </c>
      <c r="JF116" s="112">
        <v>0</v>
      </c>
      <c r="JG116" s="112">
        <v>1</v>
      </c>
      <c r="JH116" s="112">
        <v>97</v>
      </c>
      <c r="JI116" s="112">
        <v>119</v>
      </c>
      <c r="JJ116" s="112">
        <v>127</v>
      </c>
      <c r="JK116" s="112">
        <v>160</v>
      </c>
      <c r="JL116" s="112">
        <v>287</v>
      </c>
      <c r="JM116" s="112">
        <v>4</v>
      </c>
      <c r="JN116" s="112">
        <v>6</v>
      </c>
      <c r="JO116" s="112">
        <v>1</v>
      </c>
      <c r="JP116" s="112">
        <v>5</v>
      </c>
      <c r="JQ116" s="112">
        <v>1</v>
      </c>
      <c r="JR116" s="112">
        <v>0</v>
      </c>
      <c r="JS116" s="112">
        <v>0</v>
      </c>
      <c r="JT116" s="112">
        <v>0</v>
      </c>
      <c r="JU116" s="112">
        <v>2</v>
      </c>
      <c r="JV116" s="112">
        <v>5</v>
      </c>
      <c r="JW116" s="112">
        <v>8</v>
      </c>
      <c r="JX116" s="112">
        <v>16</v>
      </c>
      <c r="JY116" s="112">
        <v>24</v>
      </c>
      <c r="JZ116" s="112">
        <v>24</v>
      </c>
      <c r="KA116" s="112">
        <v>28</v>
      </c>
      <c r="KB116" s="112">
        <v>11</v>
      </c>
      <c r="KC116" s="112">
        <v>22</v>
      </c>
      <c r="KD116" s="112">
        <v>7</v>
      </c>
      <c r="KE116" s="112">
        <v>7</v>
      </c>
      <c r="KF116" s="112">
        <v>0</v>
      </c>
      <c r="KG116" s="112">
        <v>0</v>
      </c>
      <c r="KH116" s="112">
        <v>15</v>
      </c>
      <c r="KI116" s="112">
        <v>21</v>
      </c>
      <c r="KJ116" s="112">
        <v>73</v>
      </c>
      <c r="KK116" s="112">
        <v>102</v>
      </c>
      <c r="KL116" s="112">
        <v>175</v>
      </c>
      <c r="KM116" s="112">
        <v>0</v>
      </c>
      <c r="KN116" s="112">
        <v>0</v>
      </c>
      <c r="KO116" s="112">
        <v>0</v>
      </c>
      <c r="KP116" s="112">
        <v>0</v>
      </c>
      <c r="KQ116" s="112">
        <v>0</v>
      </c>
      <c r="KR116" s="112">
        <v>0</v>
      </c>
      <c r="KS116" s="112">
        <v>0</v>
      </c>
      <c r="KT116" s="112">
        <v>0</v>
      </c>
      <c r="KU116" s="112">
        <v>0</v>
      </c>
      <c r="KV116" s="112">
        <v>0</v>
      </c>
      <c r="KW116" s="112">
        <v>0</v>
      </c>
      <c r="KX116" s="112">
        <v>0</v>
      </c>
      <c r="KY116" s="112">
        <v>0</v>
      </c>
      <c r="KZ116" s="112">
        <v>11</v>
      </c>
      <c r="LA116" s="112">
        <v>8</v>
      </c>
      <c r="LB116" s="112">
        <v>2</v>
      </c>
      <c r="LC116" s="112">
        <v>36</v>
      </c>
      <c r="LD116" s="112">
        <v>57</v>
      </c>
    </row>
    <row r="117" spans="1:316">
      <c r="A117" s="204" t="s">
        <v>2</v>
      </c>
      <c r="B117" s="112">
        <v>12</v>
      </c>
      <c r="O117" s="112">
        <v>4</v>
      </c>
      <c r="P117" s="112">
        <v>5</v>
      </c>
      <c r="Q117" s="112">
        <v>7</v>
      </c>
      <c r="R117" s="112">
        <v>8</v>
      </c>
      <c r="S117" s="112">
        <v>6</v>
      </c>
      <c r="T117" s="112">
        <v>5</v>
      </c>
      <c r="U117" s="112">
        <v>1</v>
      </c>
      <c r="V117" s="112">
        <v>2</v>
      </c>
      <c r="W117" s="112">
        <v>4</v>
      </c>
      <c r="X117" s="112">
        <v>16</v>
      </c>
      <c r="Y117" s="112">
        <v>7</v>
      </c>
      <c r="Z117" s="112">
        <v>38</v>
      </c>
      <c r="AA117" s="112">
        <v>29</v>
      </c>
      <c r="AB117" s="112">
        <v>74</v>
      </c>
      <c r="AC117" s="112">
        <v>103</v>
      </c>
      <c r="AD117" s="112">
        <v>576</v>
      </c>
      <c r="AE117" s="112">
        <v>415</v>
      </c>
      <c r="AF117" s="112">
        <v>1</v>
      </c>
      <c r="AG117" s="112">
        <v>1</v>
      </c>
      <c r="AH117" s="112">
        <v>40</v>
      </c>
      <c r="AI117" s="112">
        <v>17</v>
      </c>
      <c r="AJ117" s="112">
        <v>617</v>
      </c>
      <c r="AK117" s="112">
        <v>433</v>
      </c>
      <c r="AL117" s="112">
        <v>1050</v>
      </c>
      <c r="AM117" s="112">
        <v>281</v>
      </c>
      <c r="AN117" s="112">
        <v>324</v>
      </c>
      <c r="AO117" s="112">
        <v>605</v>
      </c>
      <c r="AP117" s="112">
        <v>12572.5</v>
      </c>
      <c r="AQ117" s="112">
        <v>93</v>
      </c>
      <c r="AR117" s="112">
        <v>77</v>
      </c>
      <c r="AS117" s="112">
        <v>0</v>
      </c>
      <c r="AT117" s="112">
        <v>0</v>
      </c>
      <c r="AU117" s="112">
        <v>0</v>
      </c>
      <c r="AV117" s="112">
        <v>1</v>
      </c>
      <c r="AW117" s="112">
        <v>0</v>
      </c>
      <c r="AX117" s="112">
        <v>0</v>
      </c>
      <c r="AY117" s="112">
        <v>0</v>
      </c>
      <c r="AZ117" s="112">
        <v>0</v>
      </c>
      <c r="BA117" s="112">
        <v>0</v>
      </c>
      <c r="BB117" s="112">
        <v>0</v>
      </c>
      <c r="BC117" s="112">
        <v>0</v>
      </c>
      <c r="BD117" s="112">
        <v>0</v>
      </c>
      <c r="BE117" s="112">
        <v>0</v>
      </c>
      <c r="BF117" s="112">
        <v>0</v>
      </c>
      <c r="BG117" s="112">
        <v>0</v>
      </c>
      <c r="BH117" s="112">
        <v>0</v>
      </c>
      <c r="BI117" s="112">
        <v>0</v>
      </c>
      <c r="BJ117" s="112">
        <v>0</v>
      </c>
      <c r="BK117" s="112">
        <v>0</v>
      </c>
      <c r="BL117" s="112">
        <v>0</v>
      </c>
      <c r="BM117" s="112">
        <v>0</v>
      </c>
      <c r="BN117" s="112">
        <v>0</v>
      </c>
      <c r="BO117" s="112">
        <v>0</v>
      </c>
      <c r="BP117" s="112">
        <v>0</v>
      </c>
      <c r="BQ117" s="112">
        <v>93</v>
      </c>
      <c r="BR117" s="112">
        <v>78</v>
      </c>
      <c r="BS117" s="112">
        <v>171</v>
      </c>
      <c r="BT117" s="112">
        <v>321</v>
      </c>
      <c r="BU117" s="112">
        <v>241</v>
      </c>
      <c r="BV117" s="112">
        <v>0</v>
      </c>
      <c r="BW117" s="112">
        <v>0</v>
      </c>
      <c r="BX117" s="112">
        <v>0</v>
      </c>
      <c r="BY117" s="112">
        <v>0</v>
      </c>
      <c r="BZ117" s="112">
        <v>0</v>
      </c>
      <c r="CA117" s="112">
        <v>0</v>
      </c>
      <c r="CB117" s="112">
        <v>0</v>
      </c>
      <c r="CC117" s="112">
        <v>0</v>
      </c>
      <c r="CD117" s="112">
        <v>0</v>
      </c>
      <c r="CE117" s="112">
        <v>0</v>
      </c>
      <c r="CF117" s="112">
        <v>0</v>
      </c>
      <c r="CG117" s="112">
        <v>0</v>
      </c>
      <c r="CH117" s="112">
        <v>0</v>
      </c>
      <c r="CI117" s="112">
        <v>0</v>
      </c>
      <c r="CJ117" s="112">
        <v>0</v>
      </c>
      <c r="CK117" s="112">
        <v>0</v>
      </c>
      <c r="CL117" s="112">
        <v>0</v>
      </c>
      <c r="CM117" s="112">
        <v>0</v>
      </c>
      <c r="CN117" s="112">
        <v>0</v>
      </c>
      <c r="CO117" s="112">
        <v>0</v>
      </c>
      <c r="CP117" s="112">
        <v>0</v>
      </c>
      <c r="CQ117" s="112">
        <v>0</v>
      </c>
      <c r="CR117" s="112">
        <v>0</v>
      </c>
      <c r="CS117" s="112">
        <v>0</v>
      </c>
      <c r="CT117" s="112">
        <v>321</v>
      </c>
      <c r="CU117" s="112">
        <v>241</v>
      </c>
      <c r="CV117" s="112">
        <v>562</v>
      </c>
      <c r="CW117" s="112">
        <v>8</v>
      </c>
      <c r="CX117" s="112">
        <v>6</v>
      </c>
      <c r="CY117" s="112">
        <v>0</v>
      </c>
      <c r="CZ117" s="112">
        <v>0</v>
      </c>
      <c r="DA117" s="112">
        <v>0</v>
      </c>
      <c r="DB117" s="112">
        <v>0</v>
      </c>
      <c r="DC117" s="112">
        <v>0</v>
      </c>
      <c r="DD117" s="112">
        <v>0</v>
      </c>
      <c r="DE117" s="112">
        <v>0</v>
      </c>
      <c r="DF117" s="112">
        <v>0</v>
      </c>
      <c r="DG117" s="112">
        <v>0</v>
      </c>
      <c r="DH117" s="112">
        <v>0</v>
      </c>
      <c r="DI117" s="112">
        <v>0</v>
      </c>
      <c r="DJ117" s="112">
        <v>0</v>
      </c>
      <c r="DK117" s="112">
        <v>0</v>
      </c>
      <c r="DL117" s="112">
        <v>0</v>
      </c>
      <c r="DM117" s="112">
        <v>0</v>
      </c>
      <c r="DN117" s="112">
        <v>0</v>
      </c>
      <c r="DO117" s="112">
        <v>0</v>
      </c>
      <c r="DP117" s="112">
        <v>0</v>
      </c>
      <c r="DQ117" s="112">
        <v>0</v>
      </c>
      <c r="DR117" s="112">
        <v>0</v>
      </c>
      <c r="DS117" s="112">
        <v>0</v>
      </c>
      <c r="DT117" s="112">
        <v>0</v>
      </c>
      <c r="DU117" s="112">
        <v>0</v>
      </c>
      <c r="DV117" s="112">
        <v>0</v>
      </c>
      <c r="DW117" s="112">
        <v>8</v>
      </c>
      <c r="DX117" s="112">
        <v>6</v>
      </c>
      <c r="DY117" s="112">
        <v>14</v>
      </c>
      <c r="DZ117" s="112">
        <v>37</v>
      </c>
      <c r="EA117" s="112">
        <v>60</v>
      </c>
      <c r="EB117" s="112">
        <v>0</v>
      </c>
      <c r="EC117" s="112">
        <v>0</v>
      </c>
      <c r="ED117" s="112">
        <v>0</v>
      </c>
      <c r="EE117" s="112">
        <v>0</v>
      </c>
      <c r="EF117" s="112">
        <v>0</v>
      </c>
      <c r="EG117" s="112">
        <v>0</v>
      </c>
      <c r="EH117" s="112">
        <v>0</v>
      </c>
      <c r="EI117" s="112">
        <v>0</v>
      </c>
      <c r="EJ117" s="112">
        <v>0</v>
      </c>
      <c r="EK117" s="112">
        <v>0</v>
      </c>
      <c r="EL117" s="112">
        <v>0</v>
      </c>
      <c r="EM117" s="112">
        <v>0</v>
      </c>
      <c r="EN117" s="112">
        <v>0</v>
      </c>
      <c r="EO117" s="112">
        <v>0</v>
      </c>
      <c r="EP117" s="112">
        <v>0</v>
      </c>
      <c r="EQ117" s="112">
        <v>0</v>
      </c>
      <c r="ER117" s="112">
        <v>0</v>
      </c>
      <c r="ES117" s="112">
        <v>0</v>
      </c>
      <c r="ET117" s="112">
        <v>0</v>
      </c>
      <c r="EU117" s="112">
        <v>0</v>
      </c>
      <c r="EV117" s="112">
        <v>0</v>
      </c>
      <c r="EW117" s="112">
        <v>0</v>
      </c>
      <c r="EX117" s="112">
        <v>0</v>
      </c>
      <c r="EY117" s="112">
        <v>1</v>
      </c>
      <c r="EZ117" s="112">
        <v>37</v>
      </c>
      <c r="FA117" s="112">
        <v>61</v>
      </c>
      <c r="FB117" s="112">
        <v>98</v>
      </c>
      <c r="FC117" s="112">
        <v>11</v>
      </c>
      <c r="FD117" s="112">
        <v>8</v>
      </c>
      <c r="FE117" s="112">
        <v>7</v>
      </c>
      <c r="FF117" s="112">
        <v>7</v>
      </c>
      <c r="FG117" s="112">
        <v>0</v>
      </c>
      <c r="FH117" s="112">
        <v>1</v>
      </c>
      <c r="FI117" s="112">
        <v>1</v>
      </c>
      <c r="FJ117" s="112">
        <v>0</v>
      </c>
      <c r="FK117" s="112">
        <v>183</v>
      </c>
      <c r="FL117" s="112">
        <v>201</v>
      </c>
      <c r="FM117" s="112">
        <v>202</v>
      </c>
      <c r="FN117" s="112">
        <v>217</v>
      </c>
      <c r="FO117" s="112">
        <v>419</v>
      </c>
      <c r="FP117" s="112">
        <v>9</v>
      </c>
      <c r="FQ117" s="112">
        <v>7</v>
      </c>
      <c r="FR117" s="112">
        <v>8</v>
      </c>
      <c r="FS117" s="112">
        <v>22</v>
      </c>
      <c r="FT117" s="112">
        <v>27</v>
      </c>
      <c r="FU117" s="112">
        <v>22</v>
      </c>
      <c r="FV117" s="112">
        <v>16</v>
      </c>
      <c r="FW117" s="112">
        <v>30</v>
      </c>
      <c r="FX117" s="112">
        <v>33</v>
      </c>
      <c r="FY117" s="112">
        <v>22</v>
      </c>
      <c r="FZ117" s="112">
        <v>30</v>
      </c>
      <c r="GA117" s="112">
        <v>6</v>
      </c>
      <c r="GB117" s="205">
        <v>123</v>
      </c>
      <c r="GC117" s="205">
        <v>109</v>
      </c>
      <c r="GD117" s="112">
        <v>232</v>
      </c>
      <c r="GE117" s="112">
        <v>97</v>
      </c>
      <c r="GF117" s="112">
        <v>129</v>
      </c>
      <c r="GG117" s="112">
        <v>83</v>
      </c>
      <c r="GH117" s="112">
        <v>59</v>
      </c>
      <c r="GI117" s="112">
        <v>46</v>
      </c>
      <c r="GJ117" s="112">
        <v>33</v>
      </c>
      <c r="GK117" s="112">
        <v>52</v>
      </c>
      <c r="GL117" s="112">
        <v>21</v>
      </c>
      <c r="GM117" s="112">
        <v>31</v>
      </c>
      <c r="GN117" s="112">
        <v>23</v>
      </c>
      <c r="GO117" s="112">
        <v>20</v>
      </c>
      <c r="GP117" s="112">
        <v>8</v>
      </c>
      <c r="GQ117" s="205">
        <v>329</v>
      </c>
      <c r="GR117" s="205">
        <v>273</v>
      </c>
      <c r="GS117" s="112">
        <v>602</v>
      </c>
      <c r="GT117" s="112">
        <v>0</v>
      </c>
      <c r="GU117" s="112">
        <v>0</v>
      </c>
      <c r="GV117" s="112">
        <v>0</v>
      </c>
      <c r="GW117" s="112">
        <v>0</v>
      </c>
      <c r="GX117" s="112">
        <v>3</v>
      </c>
      <c r="GY117" s="112">
        <v>3</v>
      </c>
      <c r="GZ117" s="112">
        <v>4</v>
      </c>
      <c r="HA117" s="112">
        <v>0</v>
      </c>
      <c r="HB117" s="112">
        <v>1</v>
      </c>
      <c r="HC117" s="112">
        <v>3</v>
      </c>
      <c r="HD117" s="112">
        <v>1</v>
      </c>
      <c r="HE117" s="89">
        <v>1</v>
      </c>
      <c r="HF117" s="200">
        <v>9</v>
      </c>
      <c r="HG117" s="200">
        <v>7</v>
      </c>
      <c r="HH117" s="89">
        <v>16</v>
      </c>
      <c r="HI117" s="112">
        <v>3</v>
      </c>
      <c r="HJ117" s="112">
        <v>17</v>
      </c>
      <c r="HK117" s="112">
        <v>44</v>
      </c>
      <c r="HL117" s="112">
        <v>56</v>
      </c>
      <c r="HM117" s="112">
        <v>37</v>
      </c>
      <c r="HN117" s="112">
        <v>47</v>
      </c>
      <c r="HO117" s="112">
        <v>55</v>
      </c>
      <c r="HP117" s="112">
        <v>44</v>
      </c>
      <c r="HQ117" s="112">
        <v>30</v>
      </c>
      <c r="HR117" s="112">
        <v>23</v>
      </c>
      <c r="HS117" s="112">
        <v>4</v>
      </c>
      <c r="HT117" s="112">
        <v>1</v>
      </c>
      <c r="HU117" s="200">
        <v>173</v>
      </c>
      <c r="HV117" s="200">
        <v>188</v>
      </c>
      <c r="HW117" s="89">
        <v>361</v>
      </c>
      <c r="HX117" s="112">
        <v>4</v>
      </c>
      <c r="HY117" s="112">
        <v>3</v>
      </c>
      <c r="HZ117" s="112">
        <v>3</v>
      </c>
      <c r="IA117" s="112">
        <v>6</v>
      </c>
      <c r="IB117" s="112">
        <v>1</v>
      </c>
      <c r="IC117" s="112">
        <v>3</v>
      </c>
      <c r="ID117" s="112">
        <v>1</v>
      </c>
      <c r="IE117" s="112">
        <v>5</v>
      </c>
      <c r="IF117" s="112">
        <v>5</v>
      </c>
      <c r="IG117" s="112">
        <v>2</v>
      </c>
      <c r="IH117" s="112">
        <v>1</v>
      </c>
      <c r="II117" s="112">
        <v>2</v>
      </c>
      <c r="IJ117" s="112">
        <v>15</v>
      </c>
      <c r="IK117" s="112">
        <v>21</v>
      </c>
      <c r="IL117" s="112">
        <v>36</v>
      </c>
      <c r="IM117" s="112">
        <v>20</v>
      </c>
      <c r="IN117" s="112">
        <v>31</v>
      </c>
      <c r="IO117" s="112">
        <v>12</v>
      </c>
      <c r="IP117" s="112">
        <v>4</v>
      </c>
      <c r="IQ117" s="112">
        <v>2</v>
      </c>
      <c r="IR117" s="112">
        <v>3</v>
      </c>
      <c r="IS117" s="112">
        <v>1</v>
      </c>
      <c r="IT117" s="112">
        <v>2</v>
      </c>
      <c r="IU117" s="112">
        <v>51</v>
      </c>
      <c r="IV117" s="112">
        <v>29</v>
      </c>
      <c r="IW117" s="112">
        <v>86</v>
      </c>
      <c r="IX117" s="112">
        <v>69</v>
      </c>
      <c r="IY117" s="112">
        <v>155</v>
      </c>
      <c r="IZ117" s="112">
        <v>34</v>
      </c>
      <c r="JA117" s="112">
        <v>29</v>
      </c>
      <c r="JB117" s="112">
        <v>2</v>
      </c>
      <c r="JC117" s="112">
        <v>1</v>
      </c>
      <c r="JD117" s="112">
        <v>0</v>
      </c>
      <c r="JE117" s="112">
        <v>0</v>
      </c>
      <c r="JF117" s="112">
        <v>3</v>
      </c>
      <c r="JG117" s="112">
        <v>2</v>
      </c>
      <c r="JH117" s="112">
        <v>275</v>
      </c>
      <c r="JI117" s="112">
        <v>142</v>
      </c>
      <c r="JJ117" s="112">
        <v>314</v>
      </c>
      <c r="JK117" s="112">
        <v>174</v>
      </c>
      <c r="JL117" s="112">
        <v>488</v>
      </c>
      <c r="JM117" s="112">
        <v>3</v>
      </c>
      <c r="JN117" s="112">
        <v>1</v>
      </c>
      <c r="JO117" s="112">
        <v>1</v>
      </c>
      <c r="JP117" s="112">
        <v>1</v>
      </c>
      <c r="JQ117" s="112">
        <v>0</v>
      </c>
      <c r="JR117" s="112">
        <v>0</v>
      </c>
      <c r="JS117" s="112">
        <v>1</v>
      </c>
      <c r="JT117" s="112">
        <v>0</v>
      </c>
      <c r="JU117" s="112">
        <v>2</v>
      </c>
      <c r="JV117" s="112">
        <v>1</v>
      </c>
      <c r="JW117" s="112">
        <v>7</v>
      </c>
      <c r="JX117" s="112">
        <v>3</v>
      </c>
      <c r="JY117" s="112">
        <v>10</v>
      </c>
      <c r="JZ117" s="112">
        <v>6</v>
      </c>
      <c r="KA117" s="112">
        <v>12</v>
      </c>
      <c r="KB117" s="112">
        <v>24</v>
      </c>
      <c r="KC117" s="112">
        <v>6</v>
      </c>
      <c r="KD117" s="112">
        <v>0</v>
      </c>
      <c r="KE117" s="112">
        <v>0</v>
      </c>
      <c r="KF117" s="112">
        <v>2</v>
      </c>
      <c r="KG117" s="112">
        <v>1</v>
      </c>
      <c r="KH117" s="112">
        <v>142</v>
      </c>
      <c r="KI117" s="112">
        <v>146</v>
      </c>
      <c r="KJ117" s="112">
        <v>177</v>
      </c>
      <c r="KK117" s="112">
        <v>175</v>
      </c>
      <c r="KL117" s="112">
        <v>352</v>
      </c>
      <c r="KM117" s="112">
        <v>0</v>
      </c>
      <c r="KN117" s="112">
        <v>0</v>
      </c>
      <c r="KO117" s="112">
        <v>0</v>
      </c>
      <c r="KP117" s="112">
        <v>0</v>
      </c>
      <c r="KQ117" s="112">
        <v>0</v>
      </c>
      <c r="KR117" s="112">
        <v>0</v>
      </c>
      <c r="KS117" s="112">
        <v>0</v>
      </c>
      <c r="KT117" s="112">
        <v>0</v>
      </c>
      <c r="KU117" s="112">
        <v>0</v>
      </c>
      <c r="KV117" s="112">
        <v>0</v>
      </c>
      <c r="KW117" s="112">
        <v>0</v>
      </c>
      <c r="KX117" s="112">
        <v>0</v>
      </c>
      <c r="KY117" s="112">
        <v>0</v>
      </c>
      <c r="KZ117" s="112">
        <v>3</v>
      </c>
      <c r="LA117" s="112">
        <v>0</v>
      </c>
      <c r="LB117" s="112">
        <v>0</v>
      </c>
      <c r="LC117" s="112">
        <v>3</v>
      </c>
      <c r="LD117" s="112">
        <v>6</v>
      </c>
    </row>
    <row r="118" spans="1:316">
      <c r="A118" s="204" t="s">
        <v>3</v>
      </c>
      <c r="B118" s="112">
        <v>19</v>
      </c>
      <c r="O118" s="112">
        <v>2</v>
      </c>
      <c r="P118" s="112">
        <v>2</v>
      </c>
      <c r="Q118" s="112">
        <v>2</v>
      </c>
      <c r="R118" s="112">
        <v>8</v>
      </c>
      <c r="S118" s="112">
        <v>4</v>
      </c>
      <c r="T118" s="112">
        <v>14</v>
      </c>
      <c r="U118" s="112">
        <v>2</v>
      </c>
      <c r="V118" s="112">
        <v>7</v>
      </c>
      <c r="W118" s="112">
        <v>6</v>
      </c>
      <c r="X118" s="112">
        <v>7</v>
      </c>
      <c r="Y118" s="112">
        <v>4</v>
      </c>
      <c r="Z118" s="112">
        <v>25</v>
      </c>
      <c r="AA118" s="112">
        <v>20</v>
      </c>
      <c r="AB118" s="112">
        <v>63</v>
      </c>
      <c r="AC118" s="112">
        <v>83</v>
      </c>
      <c r="AD118" s="112">
        <v>63</v>
      </c>
      <c r="AE118" s="112">
        <v>120</v>
      </c>
      <c r="AF118" s="112">
        <v>1</v>
      </c>
      <c r="AG118" s="112">
        <v>3</v>
      </c>
      <c r="AH118" s="112">
        <v>48</v>
      </c>
      <c r="AI118" s="112">
        <v>59</v>
      </c>
      <c r="AJ118" s="112">
        <v>112</v>
      </c>
      <c r="AK118" s="112">
        <v>182</v>
      </c>
      <c r="AL118" s="112">
        <v>294</v>
      </c>
      <c r="AM118" s="112">
        <v>135</v>
      </c>
      <c r="AN118" s="112">
        <v>237</v>
      </c>
      <c r="AO118" s="112">
        <v>372</v>
      </c>
      <c r="AP118" s="112">
        <v>8986</v>
      </c>
      <c r="AQ118" s="112">
        <v>60</v>
      </c>
      <c r="AR118" s="112">
        <v>69</v>
      </c>
      <c r="AS118" s="112">
        <v>0</v>
      </c>
      <c r="AT118" s="112">
        <v>0</v>
      </c>
      <c r="AU118" s="112">
        <v>0</v>
      </c>
      <c r="AV118" s="112">
        <v>1</v>
      </c>
      <c r="AW118" s="112">
        <v>0</v>
      </c>
      <c r="AX118" s="112">
        <v>0</v>
      </c>
      <c r="AY118" s="112">
        <v>0</v>
      </c>
      <c r="AZ118" s="112">
        <v>0</v>
      </c>
      <c r="BA118" s="112">
        <v>0</v>
      </c>
      <c r="BB118" s="112">
        <v>0</v>
      </c>
      <c r="BC118" s="112">
        <v>1</v>
      </c>
      <c r="BD118" s="112">
        <v>0</v>
      </c>
      <c r="BE118" s="112">
        <v>0</v>
      </c>
      <c r="BF118" s="112">
        <v>0</v>
      </c>
      <c r="BG118" s="112">
        <v>0</v>
      </c>
      <c r="BH118" s="112">
        <v>0</v>
      </c>
      <c r="BI118" s="112">
        <v>0</v>
      </c>
      <c r="BJ118" s="112">
        <v>0</v>
      </c>
      <c r="BK118" s="112">
        <v>0</v>
      </c>
      <c r="BL118" s="112">
        <v>0</v>
      </c>
      <c r="BM118" s="112">
        <v>0</v>
      </c>
      <c r="BN118" s="112">
        <v>0</v>
      </c>
      <c r="BO118" s="112">
        <v>0</v>
      </c>
      <c r="BP118" s="112">
        <v>0</v>
      </c>
      <c r="BQ118" s="112">
        <v>61</v>
      </c>
      <c r="BR118" s="112">
        <v>70</v>
      </c>
      <c r="BS118" s="112">
        <v>131</v>
      </c>
      <c r="BT118" s="112">
        <v>28</v>
      </c>
      <c r="BU118" s="112">
        <v>65</v>
      </c>
      <c r="BV118" s="112">
        <v>0</v>
      </c>
      <c r="BW118" s="112">
        <v>0</v>
      </c>
      <c r="BX118" s="112">
        <v>0</v>
      </c>
      <c r="BY118" s="112">
        <v>0</v>
      </c>
      <c r="BZ118" s="112">
        <v>0</v>
      </c>
      <c r="CA118" s="112">
        <v>0</v>
      </c>
      <c r="CB118" s="112">
        <v>0</v>
      </c>
      <c r="CC118" s="112">
        <v>0</v>
      </c>
      <c r="CD118" s="112">
        <v>0</v>
      </c>
      <c r="CE118" s="112">
        <v>0</v>
      </c>
      <c r="CF118" s="112">
        <v>0</v>
      </c>
      <c r="CG118" s="112">
        <v>0</v>
      </c>
      <c r="CH118" s="112">
        <v>0</v>
      </c>
      <c r="CI118" s="112">
        <v>0</v>
      </c>
      <c r="CJ118" s="112">
        <v>0</v>
      </c>
      <c r="CK118" s="112">
        <v>0</v>
      </c>
      <c r="CL118" s="112">
        <v>0</v>
      </c>
      <c r="CM118" s="112">
        <v>0</v>
      </c>
      <c r="CN118" s="112">
        <v>0</v>
      </c>
      <c r="CO118" s="112">
        <v>0</v>
      </c>
      <c r="CP118" s="112">
        <v>0</v>
      </c>
      <c r="CQ118" s="112">
        <v>1</v>
      </c>
      <c r="CR118" s="112">
        <v>0</v>
      </c>
      <c r="CS118" s="112">
        <v>0</v>
      </c>
      <c r="CT118" s="112">
        <v>28</v>
      </c>
      <c r="CU118" s="112">
        <v>66</v>
      </c>
      <c r="CV118" s="112">
        <v>94</v>
      </c>
      <c r="CW118" s="112">
        <v>6</v>
      </c>
      <c r="CX118" s="112">
        <v>15</v>
      </c>
      <c r="CY118" s="112">
        <v>0</v>
      </c>
      <c r="CZ118" s="112">
        <v>0</v>
      </c>
      <c r="DA118" s="112">
        <v>0</v>
      </c>
      <c r="DB118" s="112">
        <v>0</v>
      </c>
      <c r="DC118" s="112">
        <v>0</v>
      </c>
      <c r="DD118" s="112">
        <v>0</v>
      </c>
      <c r="DE118" s="112">
        <v>0</v>
      </c>
      <c r="DF118" s="112">
        <v>0</v>
      </c>
      <c r="DG118" s="112">
        <v>0</v>
      </c>
      <c r="DH118" s="112">
        <v>0</v>
      </c>
      <c r="DI118" s="112">
        <v>0</v>
      </c>
      <c r="DJ118" s="112">
        <v>0</v>
      </c>
      <c r="DK118" s="112">
        <v>0</v>
      </c>
      <c r="DL118" s="112">
        <v>0</v>
      </c>
      <c r="DM118" s="112">
        <v>0</v>
      </c>
      <c r="DN118" s="112">
        <v>0</v>
      </c>
      <c r="DO118" s="112">
        <v>0</v>
      </c>
      <c r="DP118" s="112">
        <v>0</v>
      </c>
      <c r="DQ118" s="112">
        <v>0</v>
      </c>
      <c r="DR118" s="112">
        <v>0</v>
      </c>
      <c r="DS118" s="112">
        <v>0</v>
      </c>
      <c r="DT118" s="112">
        <v>0</v>
      </c>
      <c r="DU118" s="112">
        <v>0</v>
      </c>
      <c r="DV118" s="112">
        <v>0</v>
      </c>
      <c r="DW118" s="112">
        <v>6</v>
      </c>
      <c r="DX118" s="112">
        <v>15</v>
      </c>
      <c r="DY118" s="112">
        <v>21</v>
      </c>
      <c r="DZ118" s="112">
        <v>25</v>
      </c>
      <c r="EA118" s="112">
        <v>33</v>
      </c>
      <c r="EB118" s="112">
        <v>0</v>
      </c>
      <c r="EC118" s="112">
        <v>0</v>
      </c>
      <c r="ED118" s="112">
        <v>0</v>
      </c>
      <c r="EE118" s="112">
        <v>0</v>
      </c>
      <c r="EF118" s="112">
        <v>0</v>
      </c>
      <c r="EG118" s="112">
        <v>0</v>
      </c>
      <c r="EH118" s="112">
        <v>0</v>
      </c>
      <c r="EI118" s="112">
        <v>0</v>
      </c>
      <c r="EJ118" s="112">
        <v>0</v>
      </c>
      <c r="EK118" s="112">
        <v>0</v>
      </c>
      <c r="EL118" s="112">
        <v>0</v>
      </c>
      <c r="EM118" s="112">
        <v>0</v>
      </c>
      <c r="EN118" s="112">
        <v>0</v>
      </c>
      <c r="EO118" s="112">
        <v>0</v>
      </c>
      <c r="EP118" s="112">
        <v>0</v>
      </c>
      <c r="EQ118" s="112">
        <v>0</v>
      </c>
      <c r="ER118" s="112">
        <v>0</v>
      </c>
      <c r="ES118" s="112">
        <v>1</v>
      </c>
      <c r="ET118" s="112">
        <v>0</v>
      </c>
      <c r="EU118" s="112">
        <v>0</v>
      </c>
      <c r="EV118" s="112">
        <v>0</v>
      </c>
      <c r="EW118" s="112">
        <v>0</v>
      </c>
      <c r="EX118" s="112">
        <v>0</v>
      </c>
      <c r="EY118" s="112">
        <v>0</v>
      </c>
      <c r="EZ118" s="112">
        <v>25</v>
      </c>
      <c r="FA118" s="112">
        <v>34</v>
      </c>
      <c r="FB118" s="112">
        <v>59</v>
      </c>
      <c r="FC118" s="112">
        <v>10</v>
      </c>
      <c r="FD118" s="112">
        <v>20</v>
      </c>
      <c r="FE118" s="112">
        <v>1</v>
      </c>
      <c r="FF118" s="112">
        <v>4</v>
      </c>
      <c r="FG118" s="112">
        <v>1</v>
      </c>
      <c r="FH118" s="112">
        <v>5</v>
      </c>
      <c r="FI118" s="112">
        <v>1</v>
      </c>
      <c r="FJ118" s="112">
        <v>4</v>
      </c>
      <c r="FK118" s="112">
        <v>32</v>
      </c>
      <c r="FL118" s="112">
        <v>18</v>
      </c>
      <c r="FM118" s="112">
        <v>45</v>
      </c>
      <c r="FN118" s="112">
        <v>51</v>
      </c>
      <c r="FO118" s="112">
        <v>96</v>
      </c>
      <c r="FP118" s="112">
        <v>0</v>
      </c>
      <c r="FQ118" s="112">
        <v>1</v>
      </c>
      <c r="FR118" s="112">
        <v>6</v>
      </c>
      <c r="FS118" s="112">
        <v>19</v>
      </c>
      <c r="FT118" s="112">
        <v>7</v>
      </c>
      <c r="FU118" s="112">
        <v>23</v>
      </c>
      <c r="FV118" s="112">
        <v>18</v>
      </c>
      <c r="FW118" s="112">
        <v>10</v>
      </c>
      <c r="FX118" s="112">
        <v>18</v>
      </c>
      <c r="FY118" s="112">
        <v>16</v>
      </c>
      <c r="FZ118" s="112">
        <v>14</v>
      </c>
      <c r="GA118" s="112">
        <v>2</v>
      </c>
      <c r="GB118" s="205">
        <v>63</v>
      </c>
      <c r="GC118" s="205">
        <v>71</v>
      </c>
      <c r="GD118" s="112">
        <v>134</v>
      </c>
      <c r="GE118" s="112">
        <v>2</v>
      </c>
      <c r="GF118" s="112">
        <v>2</v>
      </c>
      <c r="GG118" s="112">
        <v>5</v>
      </c>
      <c r="GH118" s="112">
        <v>6</v>
      </c>
      <c r="GI118" s="112">
        <v>3</v>
      </c>
      <c r="GJ118" s="112">
        <v>12</v>
      </c>
      <c r="GK118" s="112">
        <v>10</v>
      </c>
      <c r="GL118" s="112">
        <v>36</v>
      </c>
      <c r="GM118" s="112">
        <v>2</v>
      </c>
      <c r="GN118" s="112">
        <v>9</v>
      </c>
      <c r="GO118" s="112">
        <v>3</v>
      </c>
      <c r="GP118" s="112">
        <v>0</v>
      </c>
      <c r="GQ118" s="205">
        <v>25</v>
      </c>
      <c r="GR118" s="205">
        <v>65</v>
      </c>
      <c r="GS118" s="112">
        <v>90</v>
      </c>
      <c r="GT118" s="112">
        <v>0</v>
      </c>
      <c r="GU118" s="112">
        <v>0</v>
      </c>
      <c r="GV118" s="112">
        <v>0</v>
      </c>
      <c r="GW118" s="112">
        <v>3</v>
      </c>
      <c r="GX118" s="112">
        <v>3</v>
      </c>
      <c r="GY118" s="112">
        <v>7</v>
      </c>
      <c r="GZ118" s="112">
        <v>4</v>
      </c>
      <c r="HA118" s="112">
        <v>5</v>
      </c>
      <c r="HB118" s="112">
        <v>0</v>
      </c>
      <c r="HC118" s="112">
        <v>1</v>
      </c>
      <c r="HD118" s="112">
        <v>0</v>
      </c>
      <c r="HE118" s="89">
        <v>1</v>
      </c>
      <c r="HF118" s="200">
        <v>7</v>
      </c>
      <c r="HG118" s="200">
        <v>17</v>
      </c>
      <c r="HH118" s="89">
        <v>24</v>
      </c>
      <c r="HI118" s="112">
        <v>0</v>
      </c>
      <c r="HJ118" s="112">
        <v>0</v>
      </c>
      <c r="HK118" s="112">
        <v>10</v>
      </c>
      <c r="HL118" s="112">
        <v>14</v>
      </c>
      <c r="HM118" s="112">
        <v>8</v>
      </c>
      <c r="HN118" s="112">
        <v>9</v>
      </c>
      <c r="HO118" s="112">
        <v>2</v>
      </c>
      <c r="HP118" s="112">
        <v>4</v>
      </c>
      <c r="HQ118" s="112">
        <v>2</v>
      </c>
      <c r="HR118" s="112">
        <v>1</v>
      </c>
      <c r="HS118" s="112">
        <v>0</v>
      </c>
      <c r="HT118" s="112">
        <v>0</v>
      </c>
      <c r="HU118" s="200">
        <v>22</v>
      </c>
      <c r="HV118" s="200">
        <v>28</v>
      </c>
      <c r="HW118" s="89">
        <v>50</v>
      </c>
      <c r="HX118" s="112">
        <v>13</v>
      </c>
      <c r="HY118" s="112">
        <v>52</v>
      </c>
      <c r="HZ118" s="112">
        <v>10</v>
      </c>
      <c r="IA118" s="112">
        <v>14</v>
      </c>
      <c r="IB118" s="112">
        <v>5</v>
      </c>
      <c r="IC118" s="112">
        <v>8</v>
      </c>
      <c r="ID118" s="112">
        <v>30</v>
      </c>
      <c r="IE118" s="112">
        <v>62</v>
      </c>
      <c r="IF118" s="112">
        <v>3</v>
      </c>
      <c r="IG118" s="112">
        <v>12</v>
      </c>
      <c r="IH118" s="112">
        <v>4</v>
      </c>
      <c r="II118" s="112">
        <v>3</v>
      </c>
      <c r="IJ118" s="112">
        <v>65</v>
      </c>
      <c r="IK118" s="112">
        <v>151</v>
      </c>
      <c r="IL118" s="112">
        <v>216</v>
      </c>
      <c r="IM118" s="112">
        <v>9</v>
      </c>
      <c r="IN118" s="112">
        <v>9</v>
      </c>
      <c r="IO118" s="112">
        <v>6</v>
      </c>
      <c r="IP118" s="112">
        <v>7</v>
      </c>
      <c r="IQ118" s="112">
        <v>0</v>
      </c>
      <c r="IR118" s="112">
        <v>0</v>
      </c>
      <c r="IS118" s="112">
        <v>2</v>
      </c>
      <c r="IT118" s="112">
        <v>3</v>
      </c>
      <c r="IU118" s="112">
        <v>44</v>
      </c>
      <c r="IV118" s="112">
        <v>44</v>
      </c>
      <c r="IW118" s="112">
        <v>61</v>
      </c>
      <c r="IX118" s="112">
        <v>63</v>
      </c>
      <c r="IY118" s="112">
        <v>124</v>
      </c>
      <c r="IZ118" s="112">
        <v>5</v>
      </c>
      <c r="JA118" s="112">
        <v>4</v>
      </c>
      <c r="JB118" s="112">
        <v>2</v>
      </c>
      <c r="JC118" s="112">
        <v>10</v>
      </c>
      <c r="JD118" s="112">
        <v>0</v>
      </c>
      <c r="JE118" s="112">
        <v>0</v>
      </c>
      <c r="JF118" s="112">
        <v>0</v>
      </c>
      <c r="JG118" s="112">
        <v>2</v>
      </c>
      <c r="JH118" s="112">
        <v>21</v>
      </c>
      <c r="JI118" s="112">
        <v>56</v>
      </c>
      <c r="JJ118" s="112">
        <v>28</v>
      </c>
      <c r="JK118" s="112">
        <v>72</v>
      </c>
      <c r="JL118" s="112">
        <v>100</v>
      </c>
      <c r="JM118" s="112">
        <v>0</v>
      </c>
      <c r="JN118" s="112">
        <v>2</v>
      </c>
      <c r="JO118" s="112">
        <v>2</v>
      </c>
      <c r="JP118" s="112">
        <v>2</v>
      </c>
      <c r="JQ118" s="112">
        <v>0</v>
      </c>
      <c r="JR118" s="112">
        <v>0</v>
      </c>
      <c r="JS118" s="112">
        <v>0</v>
      </c>
      <c r="JT118" s="112">
        <v>4</v>
      </c>
      <c r="JU118" s="112">
        <v>2</v>
      </c>
      <c r="JV118" s="112">
        <v>9</v>
      </c>
      <c r="JW118" s="112">
        <v>4</v>
      </c>
      <c r="JX118" s="112">
        <v>17</v>
      </c>
      <c r="JY118" s="112">
        <v>21</v>
      </c>
      <c r="JZ118" s="112">
        <v>5</v>
      </c>
      <c r="KA118" s="112">
        <v>4</v>
      </c>
      <c r="KB118" s="112">
        <v>0</v>
      </c>
      <c r="KC118" s="112">
        <v>4</v>
      </c>
      <c r="KD118" s="112">
        <v>0</v>
      </c>
      <c r="KE118" s="112">
        <v>0</v>
      </c>
      <c r="KF118" s="112">
        <v>0</v>
      </c>
      <c r="KG118" s="112">
        <v>6</v>
      </c>
      <c r="KH118" s="112">
        <v>15</v>
      </c>
      <c r="KI118" s="112">
        <v>16</v>
      </c>
      <c r="KJ118" s="112">
        <v>37</v>
      </c>
      <c r="KK118" s="112">
        <v>51</v>
      </c>
      <c r="KL118" s="112">
        <v>88</v>
      </c>
      <c r="KM118" s="112">
        <v>0</v>
      </c>
      <c r="KN118" s="112">
        <v>0</v>
      </c>
      <c r="KO118" s="112">
        <v>0</v>
      </c>
      <c r="KP118" s="112">
        <v>0</v>
      </c>
      <c r="KQ118" s="112">
        <v>0</v>
      </c>
      <c r="KR118" s="112">
        <v>0</v>
      </c>
      <c r="KS118" s="112">
        <v>0</v>
      </c>
      <c r="KT118" s="112">
        <v>0</v>
      </c>
      <c r="KU118" s="112">
        <v>0</v>
      </c>
      <c r="KV118" s="112">
        <v>0</v>
      </c>
      <c r="KW118" s="112">
        <v>0</v>
      </c>
      <c r="KX118" s="112">
        <v>0</v>
      </c>
      <c r="KY118" s="112">
        <v>0</v>
      </c>
      <c r="KZ118" s="112">
        <v>5</v>
      </c>
      <c r="LA118" s="112">
        <v>1</v>
      </c>
      <c r="LB118" s="112">
        <v>1</v>
      </c>
      <c r="LC118" s="112">
        <v>95</v>
      </c>
      <c r="LD118" s="112">
        <v>102</v>
      </c>
    </row>
    <row r="119" spans="1:316">
      <c r="A119" s="204" t="s">
        <v>4</v>
      </c>
      <c r="B119" s="112">
        <v>30</v>
      </c>
      <c r="O119" s="112">
        <v>10</v>
      </c>
      <c r="P119" s="112">
        <v>10</v>
      </c>
      <c r="Q119" s="112">
        <v>1</v>
      </c>
      <c r="R119" s="112">
        <v>11</v>
      </c>
      <c r="S119" s="112">
        <v>37</v>
      </c>
      <c r="T119" s="112">
        <v>42</v>
      </c>
      <c r="U119" s="112">
        <v>4</v>
      </c>
      <c r="V119" s="112">
        <v>7</v>
      </c>
      <c r="W119" s="112">
        <v>53</v>
      </c>
      <c r="X119" s="112">
        <v>73</v>
      </c>
      <c r="Y119" s="112">
        <v>81</v>
      </c>
      <c r="Z119" s="112">
        <v>147</v>
      </c>
      <c r="AA119" s="112">
        <v>186</v>
      </c>
      <c r="AB119" s="112">
        <v>290</v>
      </c>
      <c r="AC119" s="112">
        <v>476</v>
      </c>
      <c r="AD119" s="112">
        <v>834</v>
      </c>
      <c r="AE119" s="112">
        <v>1404</v>
      </c>
      <c r="AF119" s="112">
        <v>13</v>
      </c>
      <c r="AG119" s="112">
        <v>64</v>
      </c>
      <c r="AH119" s="112">
        <v>90</v>
      </c>
      <c r="AI119" s="112">
        <v>76</v>
      </c>
      <c r="AJ119" s="112">
        <v>937</v>
      </c>
      <c r="AK119" s="112">
        <v>1544</v>
      </c>
      <c r="AL119" s="112">
        <v>2481</v>
      </c>
      <c r="AM119" s="112">
        <v>589</v>
      </c>
      <c r="AN119" s="112">
        <v>911</v>
      </c>
      <c r="AO119" s="112">
        <v>1500</v>
      </c>
      <c r="AP119" s="112">
        <v>26363</v>
      </c>
      <c r="AQ119" s="112">
        <v>107</v>
      </c>
      <c r="AR119" s="112">
        <v>114</v>
      </c>
      <c r="AS119" s="112">
        <v>0</v>
      </c>
      <c r="AT119" s="112">
        <v>0</v>
      </c>
      <c r="AU119" s="112">
        <v>0</v>
      </c>
      <c r="AV119" s="112">
        <v>1</v>
      </c>
      <c r="AW119" s="112">
        <v>2</v>
      </c>
      <c r="AX119" s="112">
        <v>3</v>
      </c>
      <c r="AY119" s="112">
        <v>0</v>
      </c>
      <c r="AZ119" s="112">
        <v>0</v>
      </c>
      <c r="BA119" s="112">
        <v>0</v>
      </c>
      <c r="BB119" s="112">
        <v>0</v>
      </c>
      <c r="BC119" s="112">
        <v>0</v>
      </c>
      <c r="BD119" s="112">
        <v>0</v>
      </c>
      <c r="BE119" s="112">
        <v>0</v>
      </c>
      <c r="BF119" s="112">
        <v>2</v>
      </c>
      <c r="BG119" s="112">
        <v>1</v>
      </c>
      <c r="BH119" s="112">
        <v>1</v>
      </c>
      <c r="BI119" s="112">
        <v>0</v>
      </c>
      <c r="BJ119" s="112">
        <v>0</v>
      </c>
      <c r="BK119" s="112">
        <v>0</v>
      </c>
      <c r="BL119" s="112">
        <v>0</v>
      </c>
      <c r="BM119" s="112">
        <v>2</v>
      </c>
      <c r="BN119" s="112">
        <v>0</v>
      </c>
      <c r="BO119" s="112">
        <v>4</v>
      </c>
      <c r="BP119" s="112">
        <v>1</v>
      </c>
      <c r="BQ119" s="112">
        <v>116</v>
      </c>
      <c r="BR119" s="112">
        <v>122</v>
      </c>
      <c r="BS119" s="112">
        <v>238</v>
      </c>
      <c r="BT119" s="112">
        <v>315</v>
      </c>
      <c r="BU119" s="112">
        <v>282</v>
      </c>
      <c r="BV119" s="112">
        <v>0</v>
      </c>
      <c r="BW119" s="112">
        <v>0</v>
      </c>
      <c r="BX119" s="112">
        <v>4</v>
      </c>
      <c r="BY119" s="112">
        <v>2</v>
      </c>
      <c r="BZ119" s="112">
        <v>1</v>
      </c>
      <c r="CA119" s="112">
        <v>6</v>
      </c>
      <c r="CB119" s="112">
        <v>0</v>
      </c>
      <c r="CC119" s="112">
        <v>1</v>
      </c>
      <c r="CD119" s="112">
        <v>0</v>
      </c>
      <c r="CE119" s="112">
        <v>1</v>
      </c>
      <c r="CF119" s="112">
        <v>1</v>
      </c>
      <c r="CG119" s="112">
        <v>1</v>
      </c>
      <c r="CH119" s="112">
        <v>0</v>
      </c>
      <c r="CI119" s="112">
        <v>1</v>
      </c>
      <c r="CJ119" s="112">
        <v>0</v>
      </c>
      <c r="CK119" s="112">
        <v>1</v>
      </c>
      <c r="CL119" s="112">
        <v>0</v>
      </c>
      <c r="CM119" s="112">
        <v>0</v>
      </c>
      <c r="CN119" s="112">
        <v>3</v>
      </c>
      <c r="CO119" s="112">
        <v>13</v>
      </c>
      <c r="CP119" s="112">
        <v>9</v>
      </c>
      <c r="CQ119" s="112">
        <v>14</v>
      </c>
      <c r="CR119" s="112">
        <v>49</v>
      </c>
      <c r="CS119" s="112">
        <v>56</v>
      </c>
      <c r="CT119" s="112">
        <v>382</v>
      </c>
      <c r="CU119" s="112">
        <v>378</v>
      </c>
      <c r="CV119" s="112">
        <v>760</v>
      </c>
      <c r="CW119" s="112">
        <v>38</v>
      </c>
      <c r="CX119" s="112">
        <v>49</v>
      </c>
      <c r="CY119" s="112">
        <v>0</v>
      </c>
      <c r="CZ119" s="112">
        <v>0</v>
      </c>
      <c r="DA119" s="112">
        <v>0</v>
      </c>
      <c r="DB119" s="112">
        <v>0</v>
      </c>
      <c r="DC119" s="112">
        <v>1</v>
      </c>
      <c r="DD119" s="112">
        <v>1</v>
      </c>
      <c r="DE119" s="112">
        <v>0</v>
      </c>
      <c r="DF119" s="112">
        <v>0</v>
      </c>
      <c r="DG119" s="112">
        <v>0</v>
      </c>
      <c r="DH119" s="112">
        <v>1</v>
      </c>
      <c r="DI119" s="112">
        <v>0</v>
      </c>
      <c r="DJ119" s="112">
        <v>0</v>
      </c>
      <c r="DK119" s="112">
        <v>0</v>
      </c>
      <c r="DL119" s="112">
        <v>0</v>
      </c>
      <c r="DM119" s="112">
        <v>0</v>
      </c>
      <c r="DN119" s="112">
        <v>0</v>
      </c>
      <c r="DO119" s="112">
        <v>0</v>
      </c>
      <c r="DP119" s="112">
        <v>0</v>
      </c>
      <c r="DQ119" s="112">
        <v>0</v>
      </c>
      <c r="DR119" s="112">
        <v>0</v>
      </c>
      <c r="DS119" s="112">
        <v>0</v>
      </c>
      <c r="DT119" s="112">
        <v>0</v>
      </c>
      <c r="DU119" s="112">
        <v>2</v>
      </c>
      <c r="DV119" s="112">
        <v>3</v>
      </c>
      <c r="DW119" s="112">
        <v>41</v>
      </c>
      <c r="DX119" s="112">
        <v>54</v>
      </c>
      <c r="DY119" s="112">
        <v>95</v>
      </c>
      <c r="DZ119" s="112">
        <v>153</v>
      </c>
      <c r="EA119" s="112">
        <v>237</v>
      </c>
      <c r="EB119" s="112">
        <v>0</v>
      </c>
      <c r="EC119" s="112">
        <v>0</v>
      </c>
      <c r="ED119" s="112">
        <v>0</v>
      </c>
      <c r="EE119" s="112">
        <v>0</v>
      </c>
      <c r="EF119" s="112">
        <v>0</v>
      </c>
      <c r="EG119" s="112">
        <v>0</v>
      </c>
      <c r="EH119" s="112">
        <v>0</v>
      </c>
      <c r="EI119" s="112">
        <v>1</v>
      </c>
      <c r="EJ119" s="112">
        <v>0</v>
      </c>
      <c r="EK119" s="112">
        <v>0</v>
      </c>
      <c r="EL119" s="112">
        <v>0</v>
      </c>
      <c r="EM119" s="112">
        <v>0</v>
      </c>
      <c r="EN119" s="112">
        <v>0</v>
      </c>
      <c r="EO119" s="112">
        <v>0</v>
      </c>
      <c r="EP119" s="112">
        <v>0</v>
      </c>
      <c r="EQ119" s="112">
        <v>2</v>
      </c>
      <c r="ER119" s="112">
        <v>0</v>
      </c>
      <c r="ES119" s="112">
        <v>0</v>
      </c>
      <c r="ET119" s="112">
        <v>0</v>
      </c>
      <c r="EU119" s="112">
        <v>0</v>
      </c>
      <c r="EV119" s="112">
        <v>0</v>
      </c>
      <c r="EW119" s="112">
        <v>0</v>
      </c>
      <c r="EX119" s="112">
        <v>2</v>
      </c>
      <c r="EY119" s="112">
        <v>5</v>
      </c>
      <c r="EZ119" s="112">
        <v>155</v>
      </c>
      <c r="FA119" s="112">
        <v>245</v>
      </c>
      <c r="FB119" s="112">
        <v>400</v>
      </c>
      <c r="FC119" s="112">
        <v>13</v>
      </c>
      <c r="FD119" s="112">
        <v>15</v>
      </c>
      <c r="FE119" s="112">
        <v>4</v>
      </c>
      <c r="FF119" s="112">
        <v>7</v>
      </c>
      <c r="FG119" s="112">
        <v>2</v>
      </c>
      <c r="FH119" s="112">
        <v>5</v>
      </c>
      <c r="FI119" s="112">
        <v>12</v>
      </c>
      <c r="FJ119" s="112">
        <v>21</v>
      </c>
      <c r="FK119" s="112">
        <v>160</v>
      </c>
      <c r="FL119" s="112">
        <v>224</v>
      </c>
      <c r="FM119" s="112">
        <v>191</v>
      </c>
      <c r="FN119" s="112">
        <v>272</v>
      </c>
      <c r="FO119" s="112">
        <v>463</v>
      </c>
      <c r="FP119" s="112">
        <v>2</v>
      </c>
      <c r="FQ119" s="112">
        <v>1</v>
      </c>
      <c r="FR119" s="112">
        <v>8</v>
      </c>
      <c r="FS119" s="112">
        <v>9</v>
      </c>
      <c r="FT119" s="112">
        <v>18</v>
      </c>
      <c r="FU119" s="112">
        <v>32</v>
      </c>
      <c r="FV119" s="112">
        <v>46</v>
      </c>
      <c r="FW119" s="112">
        <v>38</v>
      </c>
      <c r="FX119" s="112">
        <v>19</v>
      </c>
      <c r="FY119" s="112">
        <v>34</v>
      </c>
      <c r="FZ119" s="112">
        <v>24</v>
      </c>
      <c r="GA119" s="112">
        <v>9</v>
      </c>
      <c r="GB119" s="205">
        <v>117</v>
      </c>
      <c r="GC119" s="205">
        <v>123</v>
      </c>
      <c r="GD119" s="112">
        <v>240</v>
      </c>
      <c r="GE119" s="112">
        <v>41</v>
      </c>
      <c r="GF119" s="112">
        <v>64</v>
      </c>
      <c r="GG119" s="112">
        <v>107</v>
      </c>
      <c r="GH119" s="112">
        <v>116</v>
      </c>
      <c r="GI119" s="112">
        <v>130</v>
      </c>
      <c r="GJ119" s="112">
        <v>143</v>
      </c>
      <c r="GK119" s="112">
        <v>93</v>
      </c>
      <c r="GL119" s="112">
        <v>54</v>
      </c>
      <c r="GM119" s="112">
        <v>36</v>
      </c>
      <c r="GN119" s="112">
        <v>17</v>
      </c>
      <c r="GO119" s="112">
        <v>16</v>
      </c>
      <c r="GP119" s="112">
        <v>8</v>
      </c>
      <c r="GQ119" s="205">
        <v>423</v>
      </c>
      <c r="GR119" s="205">
        <v>402</v>
      </c>
      <c r="GS119" s="112">
        <v>825</v>
      </c>
      <c r="GT119" s="112">
        <v>1</v>
      </c>
      <c r="GU119" s="112">
        <v>7</v>
      </c>
      <c r="GV119" s="112">
        <v>5</v>
      </c>
      <c r="GW119" s="112">
        <v>29</v>
      </c>
      <c r="GX119" s="112">
        <v>11</v>
      </c>
      <c r="GY119" s="112">
        <v>36</v>
      </c>
      <c r="GZ119" s="112">
        <v>14</v>
      </c>
      <c r="HA119" s="112">
        <v>24</v>
      </c>
      <c r="HB119" s="112">
        <v>8</v>
      </c>
      <c r="HC119" s="112">
        <v>2</v>
      </c>
      <c r="HD119" s="112">
        <v>2</v>
      </c>
      <c r="HE119" s="89">
        <v>1</v>
      </c>
      <c r="HF119" s="200">
        <v>41</v>
      </c>
      <c r="HG119" s="200">
        <v>99</v>
      </c>
      <c r="HH119" s="89">
        <v>140</v>
      </c>
      <c r="HI119" s="112">
        <v>32</v>
      </c>
      <c r="HJ119" s="112">
        <v>48</v>
      </c>
      <c r="HK119" s="112">
        <v>43</v>
      </c>
      <c r="HL119" s="112">
        <v>119</v>
      </c>
      <c r="HM119" s="112">
        <v>39</v>
      </c>
      <c r="HN119" s="112">
        <v>55</v>
      </c>
      <c r="HO119" s="112">
        <v>30</v>
      </c>
      <c r="HP119" s="112">
        <v>33</v>
      </c>
      <c r="HQ119" s="112">
        <v>10</v>
      </c>
      <c r="HR119" s="112">
        <v>17</v>
      </c>
      <c r="HS119" s="112">
        <v>8</v>
      </c>
      <c r="HT119" s="112">
        <v>9</v>
      </c>
      <c r="HU119" s="200">
        <v>162</v>
      </c>
      <c r="HV119" s="200">
        <v>281</v>
      </c>
      <c r="HW119" s="89">
        <v>443</v>
      </c>
      <c r="HX119" s="112">
        <v>70</v>
      </c>
      <c r="HY119" s="112">
        <v>95</v>
      </c>
      <c r="HZ119" s="112">
        <v>73</v>
      </c>
      <c r="IA119" s="112">
        <v>102</v>
      </c>
      <c r="IB119" s="112">
        <v>98</v>
      </c>
      <c r="IC119" s="112">
        <v>168</v>
      </c>
      <c r="ID119" s="112">
        <v>78</v>
      </c>
      <c r="IE119" s="112">
        <v>127</v>
      </c>
      <c r="IF119" s="112">
        <v>49</v>
      </c>
      <c r="IG119" s="112">
        <v>99</v>
      </c>
      <c r="IH119" s="112">
        <v>30</v>
      </c>
      <c r="II119" s="112">
        <v>42</v>
      </c>
      <c r="IJ119" s="112">
        <v>398</v>
      </c>
      <c r="IK119" s="112">
        <v>633</v>
      </c>
      <c r="IL119" s="112">
        <v>1031</v>
      </c>
      <c r="IM119" s="112">
        <v>38</v>
      </c>
      <c r="IN119" s="112">
        <v>32</v>
      </c>
      <c r="IO119" s="112">
        <v>29</v>
      </c>
      <c r="IP119" s="112">
        <v>28</v>
      </c>
      <c r="IQ119" s="112">
        <v>3</v>
      </c>
      <c r="IR119" s="112">
        <v>2</v>
      </c>
      <c r="IS119" s="112">
        <v>7</v>
      </c>
      <c r="IT119" s="112">
        <v>5</v>
      </c>
      <c r="IU119" s="112">
        <v>40</v>
      </c>
      <c r="IV119" s="112">
        <v>50</v>
      </c>
      <c r="IW119" s="112">
        <v>117</v>
      </c>
      <c r="IX119" s="112">
        <v>117</v>
      </c>
      <c r="IY119" s="112">
        <v>234</v>
      </c>
      <c r="IZ119" s="112">
        <v>32</v>
      </c>
      <c r="JA119" s="112">
        <v>41</v>
      </c>
      <c r="JB119" s="112">
        <v>10</v>
      </c>
      <c r="JC119" s="112">
        <v>12</v>
      </c>
      <c r="JD119" s="112">
        <v>3</v>
      </c>
      <c r="JE119" s="112">
        <v>8</v>
      </c>
      <c r="JF119" s="112">
        <v>4</v>
      </c>
      <c r="JG119" s="112">
        <v>2</v>
      </c>
      <c r="JH119" s="112">
        <v>373</v>
      </c>
      <c r="JI119" s="112">
        <v>357</v>
      </c>
      <c r="JJ119" s="112">
        <v>422</v>
      </c>
      <c r="JK119" s="112">
        <v>420</v>
      </c>
      <c r="JL119" s="112">
        <v>842</v>
      </c>
      <c r="JM119" s="112">
        <v>15</v>
      </c>
      <c r="JN119" s="112">
        <v>25</v>
      </c>
      <c r="JO119" s="112">
        <v>12</v>
      </c>
      <c r="JP119" s="112">
        <v>7</v>
      </c>
      <c r="JQ119" s="112">
        <v>1</v>
      </c>
      <c r="JR119" s="112">
        <v>2</v>
      </c>
      <c r="JS119" s="112">
        <v>4</v>
      </c>
      <c r="JT119" s="112">
        <v>0</v>
      </c>
      <c r="JU119" s="112">
        <v>13</v>
      </c>
      <c r="JV119" s="112">
        <v>71</v>
      </c>
      <c r="JW119" s="112">
        <v>45</v>
      </c>
      <c r="JX119" s="112">
        <v>105</v>
      </c>
      <c r="JY119" s="112">
        <v>150</v>
      </c>
      <c r="JZ119" s="112">
        <v>75</v>
      </c>
      <c r="KA119" s="112">
        <v>116</v>
      </c>
      <c r="KB119" s="112">
        <v>44</v>
      </c>
      <c r="KC119" s="112">
        <v>66</v>
      </c>
      <c r="KD119" s="112">
        <v>1</v>
      </c>
      <c r="KE119" s="112">
        <v>2</v>
      </c>
      <c r="KF119" s="112">
        <v>4</v>
      </c>
      <c r="KG119" s="112">
        <v>9</v>
      </c>
      <c r="KH119" s="112">
        <v>41</v>
      </c>
      <c r="KI119" s="112">
        <v>58</v>
      </c>
      <c r="KJ119" s="112">
        <v>270</v>
      </c>
      <c r="KK119" s="112">
        <v>401</v>
      </c>
      <c r="KL119" s="112">
        <v>671</v>
      </c>
      <c r="KM119" s="112">
        <v>0</v>
      </c>
      <c r="KN119" s="112">
        <v>0</v>
      </c>
      <c r="KO119" s="112">
        <v>0</v>
      </c>
      <c r="KP119" s="112">
        <v>0</v>
      </c>
      <c r="KQ119" s="112">
        <v>0</v>
      </c>
      <c r="KR119" s="112">
        <v>0</v>
      </c>
      <c r="KS119" s="112">
        <v>0</v>
      </c>
      <c r="KT119" s="112">
        <v>0</v>
      </c>
      <c r="KU119" s="112">
        <v>0</v>
      </c>
      <c r="KV119" s="112">
        <v>0</v>
      </c>
      <c r="KW119" s="112">
        <v>0</v>
      </c>
      <c r="KX119" s="112">
        <v>0</v>
      </c>
      <c r="KY119" s="112">
        <v>0</v>
      </c>
      <c r="KZ119" s="112">
        <v>19</v>
      </c>
      <c r="LA119" s="112">
        <v>8</v>
      </c>
      <c r="LB119" s="112">
        <v>0</v>
      </c>
      <c r="LC119" s="112">
        <v>108</v>
      </c>
      <c r="LD119" s="112">
        <v>135</v>
      </c>
    </row>
    <row r="120" spans="1:316">
      <c r="A120" s="204" t="s">
        <v>8</v>
      </c>
      <c r="B120" s="112">
        <v>4</v>
      </c>
      <c r="O120" s="112">
        <v>1</v>
      </c>
      <c r="P120" s="112">
        <v>0</v>
      </c>
      <c r="Q120" s="112">
        <v>0</v>
      </c>
      <c r="R120" s="112">
        <v>0</v>
      </c>
      <c r="S120" s="112">
        <v>1</v>
      </c>
      <c r="T120" s="112">
        <v>4</v>
      </c>
      <c r="U120" s="112">
        <v>1</v>
      </c>
      <c r="V120" s="112">
        <v>0</v>
      </c>
      <c r="W120" s="112">
        <v>0</v>
      </c>
      <c r="X120" s="112">
        <v>2</v>
      </c>
      <c r="Y120" s="112">
        <v>1</v>
      </c>
      <c r="Z120" s="112">
        <v>3</v>
      </c>
      <c r="AA120" s="112">
        <v>4</v>
      </c>
      <c r="AB120" s="112">
        <v>9</v>
      </c>
      <c r="AC120" s="112">
        <v>13</v>
      </c>
      <c r="AD120" s="112">
        <v>200</v>
      </c>
      <c r="AE120" s="112">
        <v>175</v>
      </c>
      <c r="AF120" s="112">
        <v>1</v>
      </c>
      <c r="AG120" s="112">
        <v>0</v>
      </c>
      <c r="AH120" s="112">
        <v>16</v>
      </c>
      <c r="AI120" s="112">
        <v>17</v>
      </c>
      <c r="AJ120" s="112">
        <v>217</v>
      </c>
      <c r="AK120" s="112">
        <v>192</v>
      </c>
      <c r="AL120" s="112">
        <v>409</v>
      </c>
      <c r="AM120" s="112">
        <v>77</v>
      </c>
      <c r="AN120" s="112">
        <v>96</v>
      </c>
      <c r="AO120" s="112">
        <v>173</v>
      </c>
      <c r="AP120" s="112">
        <v>1341</v>
      </c>
      <c r="AQ120" s="112">
        <v>16</v>
      </c>
      <c r="AR120" s="112">
        <v>6</v>
      </c>
      <c r="AS120" s="112">
        <v>0</v>
      </c>
      <c r="AT120" s="112">
        <v>0</v>
      </c>
      <c r="AU120" s="112">
        <v>0</v>
      </c>
      <c r="AV120" s="112">
        <v>0</v>
      </c>
      <c r="AW120" s="112">
        <v>0</v>
      </c>
      <c r="AX120" s="112">
        <v>0</v>
      </c>
      <c r="AY120" s="112">
        <v>0</v>
      </c>
      <c r="AZ120" s="112">
        <v>0</v>
      </c>
      <c r="BA120" s="112">
        <v>0</v>
      </c>
      <c r="BB120" s="112">
        <v>0</v>
      </c>
      <c r="BC120" s="112">
        <v>0</v>
      </c>
      <c r="BD120" s="112">
        <v>0</v>
      </c>
      <c r="BE120" s="112">
        <v>0</v>
      </c>
      <c r="BF120" s="112">
        <v>0</v>
      </c>
      <c r="BG120" s="112">
        <v>0</v>
      </c>
      <c r="BH120" s="112">
        <v>0</v>
      </c>
      <c r="BI120" s="112">
        <v>0</v>
      </c>
      <c r="BJ120" s="112">
        <v>0</v>
      </c>
      <c r="BK120" s="112">
        <v>0</v>
      </c>
      <c r="BL120" s="112">
        <v>0</v>
      </c>
      <c r="BM120" s="112">
        <v>0</v>
      </c>
      <c r="BN120" s="112">
        <v>0</v>
      </c>
      <c r="BO120" s="112">
        <v>0</v>
      </c>
      <c r="BP120" s="112">
        <v>0</v>
      </c>
      <c r="BQ120" s="112">
        <v>16</v>
      </c>
      <c r="BR120" s="112">
        <v>6</v>
      </c>
      <c r="BS120" s="112">
        <v>22</v>
      </c>
      <c r="BT120" s="112">
        <v>119</v>
      </c>
      <c r="BU120" s="112">
        <v>97</v>
      </c>
      <c r="BV120" s="112">
        <v>0</v>
      </c>
      <c r="BW120" s="112">
        <v>0</v>
      </c>
      <c r="BX120" s="112">
        <v>1</v>
      </c>
      <c r="BY120" s="112">
        <v>9</v>
      </c>
      <c r="BZ120" s="112">
        <v>20</v>
      </c>
      <c r="CA120" s="112">
        <v>0</v>
      </c>
      <c r="CB120" s="112">
        <v>0</v>
      </c>
      <c r="CC120" s="112">
        <v>0</v>
      </c>
      <c r="CD120" s="112">
        <v>0</v>
      </c>
      <c r="CE120" s="112">
        <v>0</v>
      </c>
      <c r="CF120" s="112">
        <v>2</v>
      </c>
      <c r="CG120" s="112">
        <v>0</v>
      </c>
      <c r="CH120" s="112">
        <v>0</v>
      </c>
      <c r="CI120" s="112">
        <v>7</v>
      </c>
      <c r="CJ120" s="112">
        <v>0</v>
      </c>
      <c r="CK120" s="112">
        <v>0</v>
      </c>
      <c r="CL120" s="112">
        <v>0</v>
      </c>
      <c r="CM120" s="112">
        <v>0</v>
      </c>
      <c r="CN120" s="112">
        <v>1</v>
      </c>
      <c r="CO120" s="112">
        <v>1</v>
      </c>
      <c r="CP120" s="112">
        <v>0</v>
      </c>
      <c r="CQ120" s="112">
        <v>0</v>
      </c>
      <c r="CR120" s="112">
        <v>58</v>
      </c>
      <c r="CS120" s="112">
        <v>61</v>
      </c>
      <c r="CT120" s="112">
        <v>201</v>
      </c>
      <c r="CU120" s="112">
        <v>175</v>
      </c>
      <c r="CV120" s="112">
        <v>376</v>
      </c>
      <c r="CW120" s="112">
        <v>3</v>
      </c>
      <c r="CX120" s="112">
        <v>5</v>
      </c>
      <c r="CY120" s="112">
        <v>0</v>
      </c>
      <c r="CZ120" s="112">
        <v>0</v>
      </c>
      <c r="DA120" s="112">
        <v>0</v>
      </c>
      <c r="DB120" s="112">
        <v>0</v>
      </c>
      <c r="DC120" s="112">
        <v>0</v>
      </c>
      <c r="DD120" s="112">
        <v>0</v>
      </c>
      <c r="DE120" s="112">
        <v>0</v>
      </c>
      <c r="DF120" s="112">
        <v>0</v>
      </c>
      <c r="DG120" s="112">
        <v>0</v>
      </c>
      <c r="DH120" s="112">
        <v>0</v>
      </c>
      <c r="DI120" s="112">
        <v>0</v>
      </c>
      <c r="DJ120" s="112">
        <v>0</v>
      </c>
      <c r="DK120" s="112">
        <v>0</v>
      </c>
      <c r="DL120" s="112">
        <v>0</v>
      </c>
      <c r="DM120" s="112">
        <v>0</v>
      </c>
      <c r="DN120" s="112">
        <v>0</v>
      </c>
      <c r="DO120" s="112">
        <v>0</v>
      </c>
      <c r="DP120" s="112">
        <v>0</v>
      </c>
      <c r="DQ120" s="112">
        <v>0</v>
      </c>
      <c r="DR120" s="112">
        <v>0</v>
      </c>
      <c r="DS120" s="112">
        <v>0</v>
      </c>
      <c r="DT120" s="112">
        <v>0</v>
      </c>
      <c r="DU120" s="112">
        <v>0</v>
      </c>
      <c r="DV120" s="112">
        <v>0</v>
      </c>
      <c r="DW120" s="112">
        <v>3</v>
      </c>
      <c r="DX120" s="112">
        <v>5</v>
      </c>
      <c r="DY120" s="112">
        <v>8</v>
      </c>
      <c r="DZ120" s="112">
        <v>16</v>
      </c>
      <c r="EA120" s="112">
        <v>21</v>
      </c>
      <c r="EB120" s="112">
        <v>0</v>
      </c>
      <c r="EC120" s="112">
        <v>0</v>
      </c>
      <c r="ED120" s="112">
        <v>0</v>
      </c>
      <c r="EE120" s="112">
        <v>0</v>
      </c>
      <c r="EF120" s="112">
        <v>0</v>
      </c>
      <c r="EG120" s="112">
        <v>0</v>
      </c>
      <c r="EH120" s="112">
        <v>0</v>
      </c>
      <c r="EI120" s="112">
        <v>0</v>
      </c>
      <c r="EJ120" s="112">
        <v>0</v>
      </c>
      <c r="EK120" s="112">
        <v>0</v>
      </c>
      <c r="EL120" s="112">
        <v>0</v>
      </c>
      <c r="EM120" s="112">
        <v>0</v>
      </c>
      <c r="EN120" s="112">
        <v>0</v>
      </c>
      <c r="EO120" s="112">
        <v>0</v>
      </c>
      <c r="EP120" s="112">
        <v>0</v>
      </c>
      <c r="EQ120" s="112">
        <v>0</v>
      </c>
      <c r="ER120" s="112">
        <v>0</v>
      </c>
      <c r="ES120" s="112">
        <v>0</v>
      </c>
      <c r="ET120" s="112">
        <v>1</v>
      </c>
      <c r="EU120" s="112">
        <v>0</v>
      </c>
      <c r="EV120" s="112">
        <v>0</v>
      </c>
      <c r="EW120" s="112">
        <v>0</v>
      </c>
      <c r="EX120" s="112">
        <v>0</v>
      </c>
      <c r="EY120" s="112">
        <v>1</v>
      </c>
      <c r="EZ120" s="112">
        <v>17</v>
      </c>
      <c r="FA120" s="112">
        <v>22</v>
      </c>
      <c r="FB120" s="112">
        <v>39</v>
      </c>
      <c r="FC120" s="112">
        <v>0</v>
      </c>
      <c r="FD120" s="112">
        <v>0</v>
      </c>
      <c r="FE120" s="112">
        <v>2</v>
      </c>
      <c r="FF120" s="112">
        <v>2</v>
      </c>
      <c r="FG120" s="112">
        <v>0</v>
      </c>
      <c r="FH120" s="112">
        <v>0</v>
      </c>
      <c r="FI120" s="112">
        <v>0</v>
      </c>
      <c r="FJ120" s="112">
        <v>0</v>
      </c>
      <c r="FK120" s="112">
        <v>27</v>
      </c>
      <c r="FL120" s="112">
        <v>6</v>
      </c>
      <c r="FM120" s="112">
        <v>29</v>
      </c>
      <c r="FN120" s="112">
        <v>8</v>
      </c>
      <c r="FO120" s="112">
        <v>37</v>
      </c>
      <c r="FP120" s="112">
        <v>0</v>
      </c>
      <c r="FQ120" s="112">
        <v>0</v>
      </c>
      <c r="FR120" s="112">
        <v>0</v>
      </c>
      <c r="FS120" s="112">
        <v>1</v>
      </c>
      <c r="FT120" s="112">
        <v>8</v>
      </c>
      <c r="FU120" s="112">
        <v>3</v>
      </c>
      <c r="FV120" s="112">
        <v>3</v>
      </c>
      <c r="FW120" s="112">
        <v>2</v>
      </c>
      <c r="FX120" s="112">
        <v>4</v>
      </c>
      <c r="FY120" s="112">
        <v>0</v>
      </c>
      <c r="FZ120" s="112">
        <v>1</v>
      </c>
      <c r="GA120" s="112">
        <v>0</v>
      </c>
      <c r="GB120" s="205">
        <v>16</v>
      </c>
      <c r="GC120" s="205">
        <v>6</v>
      </c>
      <c r="GD120" s="112">
        <v>22</v>
      </c>
      <c r="GE120" s="112">
        <v>19</v>
      </c>
      <c r="GF120" s="112">
        <v>28</v>
      </c>
      <c r="GG120" s="112">
        <v>32</v>
      </c>
      <c r="GH120" s="112">
        <v>49</v>
      </c>
      <c r="GI120" s="112">
        <v>66</v>
      </c>
      <c r="GJ120" s="112">
        <v>64</v>
      </c>
      <c r="GK120" s="112">
        <v>69</v>
      </c>
      <c r="GL120" s="112">
        <v>32</v>
      </c>
      <c r="GM120" s="112">
        <v>9</v>
      </c>
      <c r="GN120" s="112">
        <v>2</v>
      </c>
      <c r="GO120" s="112">
        <v>6</v>
      </c>
      <c r="GP120" s="112">
        <v>0</v>
      </c>
      <c r="GQ120" s="205">
        <v>201</v>
      </c>
      <c r="GR120" s="205">
        <v>175</v>
      </c>
      <c r="GS120" s="112">
        <v>376</v>
      </c>
      <c r="GT120" s="112">
        <v>0</v>
      </c>
      <c r="GU120" s="112">
        <v>0</v>
      </c>
      <c r="GV120" s="112">
        <v>0</v>
      </c>
      <c r="GW120" s="112">
        <v>1</v>
      </c>
      <c r="GX120" s="112">
        <v>0</v>
      </c>
      <c r="GY120" s="112">
        <v>2</v>
      </c>
      <c r="GZ120" s="112">
        <v>2</v>
      </c>
      <c r="HA120" s="112">
        <v>1</v>
      </c>
      <c r="HB120" s="112">
        <v>1</v>
      </c>
      <c r="HC120" s="112">
        <v>1</v>
      </c>
      <c r="HD120" s="112">
        <v>0</v>
      </c>
      <c r="HE120" s="89">
        <v>0</v>
      </c>
      <c r="HF120" s="200">
        <v>3</v>
      </c>
      <c r="HG120" s="200">
        <v>5</v>
      </c>
      <c r="HH120" s="89">
        <v>8</v>
      </c>
      <c r="HI120" s="112">
        <v>4</v>
      </c>
      <c r="HJ120" s="112">
        <v>1</v>
      </c>
      <c r="HK120" s="112">
        <v>4</v>
      </c>
      <c r="HL120" s="112">
        <v>6</v>
      </c>
      <c r="HM120" s="112">
        <v>0</v>
      </c>
      <c r="HN120" s="112">
        <v>6</v>
      </c>
      <c r="HO120" s="112">
        <v>8</v>
      </c>
      <c r="HP120" s="112">
        <v>6</v>
      </c>
      <c r="HQ120" s="112">
        <v>1</v>
      </c>
      <c r="HR120" s="112">
        <v>2</v>
      </c>
      <c r="HS120" s="112">
        <v>0</v>
      </c>
      <c r="HT120" s="112">
        <v>1</v>
      </c>
      <c r="HU120" s="200">
        <v>17</v>
      </c>
      <c r="HV120" s="200">
        <v>22</v>
      </c>
      <c r="HW120" s="89">
        <v>39</v>
      </c>
      <c r="HX120" s="112">
        <v>4</v>
      </c>
      <c r="HY120" s="112">
        <v>8</v>
      </c>
      <c r="HZ120" s="112">
        <v>11</v>
      </c>
      <c r="IA120" s="112">
        <v>14</v>
      </c>
      <c r="IB120" s="112">
        <v>21</v>
      </c>
      <c r="IC120" s="112">
        <v>27</v>
      </c>
      <c r="ID120" s="112">
        <v>11</v>
      </c>
      <c r="IE120" s="112">
        <v>11</v>
      </c>
      <c r="IF120" s="112">
        <v>6</v>
      </c>
      <c r="IG120" s="112">
        <v>4</v>
      </c>
      <c r="IH120" s="112">
        <v>2</v>
      </c>
      <c r="II120" s="112">
        <v>0</v>
      </c>
      <c r="IJ120" s="112">
        <v>55</v>
      </c>
      <c r="IK120" s="112">
        <v>64</v>
      </c>
      <c r="IL120" s="112">
        <v>119</v>
      </c>
      <c r="IM120" s="112">
        <v>1</v>
      </c>
      <c r="IN120" s="112">
        <v>1</v>
      </c>
      <c r="IO120" s="112">
        <v>2</v>
      </c>
      <c r="IP120" s="112">
        <v>0</v>
      </c>
      <c r="IQ120" s="112">
        <v>0</v>
      </c>
      <c r="IR120" s="112">
        <v>0</v>
      </c>
      <c r="IS120" s="112">
        <v>1</v>
      </c>
      <c r="IT120" s="112">
        <v>1</v>
      </c>
      <c r="IU120" s="112">
        <v>9</v>
      </c>
      <c r="IV120" s="112">
        <v>7</v>
      </c>
      <c r="IW120" s="112">
        <v>13</v>
      </c>
      <c r="IX120" s="112">
        <v>9</v>
      </c>
      <c r="IY120" s="112">
        <v>22</v>
      </c>
      <c r="IZ120" s="112">
        <v>41</v>
      </c>
      <c r="JA120" s="112">
        <v>24</v>
      </c>
      <c r="JB120" s="112">
        <v>35</v>
      </c>
      <c r="JC120" s="112">
        <v>39</v>
      </c>
      <c r="JD120" s="112">
        <v>1</v>
      </c>
      <c r="JE120" s="112">
        <v>10</v>
      </c>
      <c r="JF120" s="112">
        <v>26</v>
      </c>
      <c r="JG120" s="112">
        <v>18</v>
      </c>
      <c r="JH120" s="112">
        <v>98</v>
      </c>
      <c r="JI120" s="112">
        <v>82</v>
      </c>
      <c r="JJ120" s="112">
        <v>201</v>
      </c>
      <c r="JK120" s="112">
        <v>173</v>
      </c>
      <c r="JL120" s="112">
        <v>374</v>
      </c>
      <c r="JM120" s="112">
        <v>0</v>
      </c>
      <c r="JN120" s="112">
        <v>0</v>
      </c>
      <c r="JO120" s="112">
        <v>1</v>
      </c>
      <c r="JP120" s="112">
        <v>1</v>
      </c>
      <c r="JQ120" s="112">
        <v>0</v>
      </c>
      <c r="JR120" s="112">
        <v>0</v>
      </c>
      <c r="JS120" s="112">
        <v>1</v>
      </c>
      <c r="JT120" s="112">
        <v>1</v>
      </c>
      <c r="JU120" s="112">
        <v>1</v>
      </c>
      <c r="JV120" s="112">
        <v>3</v>
      </c>
      <c r="JW120" s="112">
        <v>3</v>
      </c>
      <c r="JX120" s="112">
        <v>5</v>
      </c>
      <c r="JY120" s="112">
        <v>8</v>
      </c>
      <c r="JZ120" s="112">
        <v>3</v>
      </c>
      <c r="KA120" s="112">
        <v>7</v>
      </c>
      <c r="KB120" s="112">
        <v>6</v>
      </c>
      <c r="KC120" s="112">
        <v>5</v>
      </c>
      <c r="KD120" s="112">
        <v>0</v>
      </c>
      <c r="KE120" s="112">
        <v>0</v>
      </c>
      <c r="KF120" s="112">
        <v>8</v>
      </c>
      <c r="KG120" s="112">
        <v>5</v>
      </c>
      <c r="KH120" s="112">
        <v>0</v>
      </c>
      <c r="KI120" s="112">
        <v>5</v>
      </c>
      <c r="KJ120" s="112">
        <v>22</v>
      </c>
      <c r="KK120" s="112">
        <v>30</v>
      </c>
      <c r="KL120" s="112">
        <v>52</v>
      </c>
      <c r="KM120" s="112">
        <v>0</v>
      </c>
      <c r="KN120" s="112">
        <v>0</v>
      </c>
      <c r="KO120" s="112">
        <v>0</v>
      </c>
      <c r="KP120" s="112">
        <v>0</v>
      </c>
      <c r="KQ120" s="112">
        <v>0</v>
      </c>
      <c r="KR120" s="112">
        <v>0</v>
      </c>
      <c r="KS120" s="112">
        <v>0</v>
      </c>
      <c r="KT120" s="112">
        <v>0</v>
      </c>
      <c r="KU120" s="112">
        <v>0</v>
      </c>
      <c r="KV120" s="112">
        <v>0</v>
      </c>
      <c r="KW120" s="112">
        <v>0</v>
      </c>
      <c r="KX120" s="112">
        <v>0</v>
      </c>
      <c r="KY120" s="112">
        <v>0</v>
      </c>
      <c r="KZ120" s="112">
        <v>0</v>
      </c>
      <c r="LA120" s="112">
        <v>0</v>
      </c>
      <c r="LB120" s="112">
        <v>0</v>
      </c>
      <c r="LC120" s="112">
        <v>1</v>
      </c>
      <c r="LD120" s="112">
        <v>1</v>
      </c>
    </row>
    <row r="121" spans="1:316">
      <c r="A121" s="204" t="s">
        <v>5</v>
      </c>
      <c r="B121" s="112">
        <v>13</v>
      </c>
      <c r="O121" s="112">
        <v>46</v>
      </c>
      <c r="P121" s="112">
        <v>19</v>
      </c>
      <c r="Q121" s="112">
        <v>5</v>
      </c>
      <c r="R121" s="112">
        <v>5</v>
      </c>
      <c r="S121" s="112">
        <v>11</v>
      </c>
      <c r="T121" s="112">
        <v>12</v>
      </c>
      <c r="U121" s="112">
        <v>6</v>
      </c>
      <c r="V121" s="112">
        <v>6</v>
      </c>
      <c r="W121" s="112">
        <v>22</v>
      </c>
      <c r="X121" s="112">
        <v>18</v>
      </c>
      <c r="Y121" s="112">
        <v>11</v>
      </c>
      <c r="Z121" s="112">
        <v>19</v>
      </c>
      <c r="AA121" s="112">
        <v>101</v>
      </c>
      <c r="AB121" s="112">
        <v>79</v>
      </c>
      <c r="AC121" s="112">
        <v>180</v>
      </c>
      <c r="AD121" s="112">
        <v>638</v>
      </c>
      <c r="AE121" s="112">
        <v>500</v>
      </c>
      <c r="AF121" s="112">
        <v>5</v>
      </c>
      <c r="AG121" s="112">
        <v>9</v>
      </c>
      <c r="AH121" s="112">
        <v>61</v>
      </c>
      <c r="AI121" s="112">
        <v>56</v>
      </c>
      <c r="AJ121" s="112">
        <v>704</v>
      </c>
      <c r="AK121" s="112">
        <v>565</v>
      </c>
      <c r="AL121" s="112">
        <v>1269</v>
      </c>
      <c r="AM121" s="112">
        <v>182</v>
      </c>
      <c r="AN121" s="112">
        <v>239</v>
      </c>
      <c r="AO121" s="112">
        <v>421</v>
      </c>
      <c r="AP121" s="112">
        <v>12351</v>
      </c>
      <c r="AQ121" s="112">
        <v>60</v>
      </c>
      <c r="AR121" s="112">
        <v>39</v>
      </c>
      <c r="AS121" s="112">
        <v>0</v>
      </c>
      <c r="AT121" s="112">
        <v>0</v>
      </c>
      <c r="AU121" s="112">
        <v>0</v>
      </c>
      <c r="AV121" s="112">
        <v>0</v>
      </c>
      <c r="AW121" s="112">
        <v>1</v>
      </c>
      <c r="AX121" s="112">
        <v>0</v>
      </c>
      <c r="AY121" s="112">
        <v>0</v>
      </c>
      <c r="AZ121" s="112">
        <v>0</v>
      </c>
      <c r="BA121" s="112">
        <v>0</v>
      </c>
      <c r="BB121" s="112">
        <v>0</v>
      </c>
      <c r="BC121" s="112">
        <v>0</v>
      </c>
      <c r="BD121" s="112">
        <v>0</v>
      </c>
      <c r="BE121" s="112">
        <v>0</v>
      </c>
      <c r="BF121" s="112">
        <v>0</v>
      </c>
      <c r="BG121" s="112">
        <v>0</v>
      </c>
      <c r="BH121" s="112">
        <v>0</v>
      </c>
      <c r="BI121" s="112">
        <v>0</v>
      </c>
      <c r="BJ121" s="112">
        <v>0</v>
      </c>
      <c r="BK121" s="112">
        <v>0</v>
      </c>
      <c r="BL121" s="112">
        <v>0</v>
      </c>
      <c r="BM121" s="112">
        <v>0</v>
      </c>
      <c r="BN121" s="112">
        <v>0</v>
      </c>
      <c r="BO121" s="112">
        <v>0</v>
      </c>
      <c r="BP121" s="112">
        <v>0</v>
      </c>
      <c r="BQ121" s="112">
        <v>61</v>
      </c>
      <c r="BR121" s="112">
        <v>39</v>
      </c>
      <c r="BS121" s="112">
        <v>100</v>
      </c>
      <c r="BT121" s="112">
        <v>174</v>
      </c>
      <c r="BU121" s="112">
        <v>121</v>
      </c>
      <c r="BV121" s="112">
        <v>0</v>
      </c>
      <c r="BW121" s="112">
        <v>0</v>
      </c>
      <c r="BX121" s="112">
        <v>0</v>
      </c>
      <c r="BY121" s="112">
        <v>0</v>
      </c>
      <c r="BZ121" s="112">
        <v>0</v>
      </c>
      <c r="CA121" s="112">
        <v>0</v>
      </c>
      <c r="CB121" s="112">
        <v>0</v>
      </c>
      <c r="CC121" s="112">
        <v>0</v>
      </c>
      <c r="CD121" s="112">
        <v>0</v>
      </c>
      <c r="CE121" s="112">
        <v>0</v>
      </c>
      <c r="CF121" s="112">
        <v>0</v>
      </c>
      <c r="CG121" s="112">
        <v>1</v>
      </c>
      <c r="CH121" s="112">
        <v>0</v>
      </c>
      <c r="CI121" s="112">
        <v>0</v>
      </c>
      <c r="CJ121" s="112">
        <v>0</v>
      </c>
      <c r="CK121" s="112">
        <v>0</v>
      </c>
      <c r="CL121" s="112">
        <v>0</v>
      </c>
      <c r="CM121" s="112">
        <v>0</v>
      </c>
      <c r="CN121" s="112">
        <v>0</v>
      </c>
      <c r="CO121" s="112">
        <v>0</v>
      </c>
      <c r="CP121" s="112">
        <v>0</v>
      </c>
      <c r="CQ121" s="112">
        <v>0</v>
      </c>
      <c r="CR121" s="112">
        <v>25</v>
      </c>
      <c r="CS121" s="112">
        <v>10</v>
      </c>
      <c r="CT121" s="112">
        <v>199</v>
      </c>
      <c r="CU121" s="112">
        <v>132</v>
      </c>
      <c r="CV121" s="112">
        <v>331</v>
      </c>
      <c r="CW121" s="112">
        <v>18</v>
      </c>
      <c r="CX121" s="112">
        <v>20</v>
      </c>
      <c r="CY121" s="112">
        <v>0</v>
      </c>
      <c r="CZ121" s="112">
        <v>0</v>
      </c>
      <c r="DA121" s="112">
        <v>0</v>
      </c>
      <c r="DB121" s="112">
        <v>0</v>
      </c>
      <c r="DC121" s="112">
        <v>0</v>
      </c>
      <c r="DD121" s="112">
        <v>0</v>
      </c>
      <c r="DE121" s="112">
        <v>0</v>
      </c>
      <c r="DF121" s="112">
        <v>0</v>
      </c>
      <c r="DG121" s="112">
        <v>0</v>
      </c>
      <c r="DH121" s="112">
        <v>0</v>
      </c>
      <c r="DI121" s="112">
        <v>0</v>
      </c>
      <c r="DJ121" s="112">
        <v>0</v>
      </c>
      <c r="DK121" s="112">
        <v>0</v>
      </c>
      <c r="DL121" s="112">
        <v>0</v>
      </c>
      <c r="DM121" s="112">
        <v>0</v>
      </c>
      <c r="DN121" s="112">
        <v>0</v>
      </c>
      <c r="DO121" s="112">
        <v>0</v>
      </c>
      <c r="DP121" s="112">
        <v>0</v>
      </c>
      <c r="DQ121" s="112">
        <v>0</v>
      </c>
      <c r="DR121" s="112">
        <v>0</v>
      </c>
      <c r="DS121" s="112">
        <v>0</v>
      </c>
      <c r="DT121" s="112">
        <v>0</v>
      </c>
      <c r="DU121" s="112">
        <v>0</v>
      </c>
      <c r="DV121" s="112">
        <v>0</v>
      </c>
      <c r="DW121" s="112">
        <v>18</v>
      </c>
      <c r="DX121" s="112">
        <v>20</v>
      </c>
      <c r="DY121" s="112">
        <v>38</v>
      </c>
      <c r="DZ121" s="112">
        <v>39</v>
      </c>
      <c r="EA121" s="112">
        <v>55</v>
      </c>
      <c r="EB121" s="112">
        <v>0</v>
      </c>
      <c r="EC121" s="112">
        <v>0</v>
      </c>
      <c r="ED121" s="112">
        <v>0</v>
      </c>
      <c r="EE121" s="112">
        <v>0</v>
      </c>
      <c r="EF121" s="112">
        <v>0</v>
      </c>
      <c r="EG121" s="112">
        <v>0</v>
      </c>
      <c r="EH121" s="112">
        <v>0</v>
      </c>
      <c r="EI121" s="112">
        <v>0</v>
      </c>
      <c r="EJ121" s="112">
        <v>0</v>
      </c>
      <c r="EK121" s="112">
        <v>0</v>
      </c>
      <c r="EL121" s="112">
        <v>0</v>
      </c>
      <c r="EM121" s="112">
        <v>0</v>
      </c>
      <c r="EN121" s="112">
        <v>1</v>
      </c>
      <c r="EO121" s="112">
        <v>0</v>
      </c>
      <c r="EP121" s="112">
        <v>0</v>
      </c>
      <c r="EQ121" s="112">
        <v>0</v>
      </c>
      <c r="ER121" s="112">
        <v>0</v>
      </c>
      <c r="ES121" s="112">
        <v>0</v>
      </c>
      <c r="ET121" s="112">
        <v>0</v>
      </c>
      <c r="EU121" s="112">
        <v>0</v>
      </c>
      <c r="EV121" s="112">
        <v>0</v>
      </c>
      <c r="EW121" s="112">
        <v>0</v>
      </c>
      <c r="EX121" s="112">
        <v>0</v>
      </c>
      <c r="EY121" s="112">
        <v>0</v>
      </c>
      <c r="EZ121" s="112">
        <v>40</v>
      </c>
      <c r="FA121" s="112">
        <v>55</v>
      </c>
      <c r="FB121" s="112">
        <v>95</v>
      </c>
      <c r="FC121" s="112">
        <v>1</v>
      </c>
      <c r="FD121" s="112">
        <v>0</v>
      </c>
      <c r="FE121" s="112">
        <v>2</v>
      </c>
      <c r="FF121" s="112">
        <v>0</v>
      </c>
      <c r="FG121" s="112">
        <v>0</v>
      </c>
      <c r="FH121" s="112">
        <v>0</v>
      </c>
      <c r="FI121" s="112">
        <v>2</v>
      </c>
      <c r="FJ121" s="112">
        <v>1</v>
      </c>
      <c r="FK121" s="112">
        <v>557</v>
      </c>
      <c r="FL121" s="112">
        <v>374</v>
      </c>
      <c r="FM121" s="112">
        <v>562</v>
      </c>
      <c r="FN121" s="112">
        <v>375</v>
      </c>
      <c r="FO121" s="112">
        <v>937</v>
      </c>
      <c r="FP121" s="112">
        <v>0</v>
      </c>
      <c r="FQ121" s="112">
        <v>1</v>
      </c>
      <c r="FR121" s="112">
        <v>3</v>
      </c>
      <c r="FS121" s="112">
        <v>7</v>
      </c>
      <c r="FT121" s="112">
        <v>8</v>
      </c>
      <c r="FU121" s="112">
        <v>7</v>
      </c>
      <c r="FV121" s="112">
        <v>11</v>
      </c>
      <c r="FW121" s="112">
        <v>7</v>
      </c>
      <c r="FX121" s="112">
        <v>27</v>
      </c>
      <c r="FY121" s="112">
        <v>13</v>
      </c>
      <c r="FZ121" s="112">
        <v>14</v>
      </c>
      <c r="GA121" s="112">
        <v>5</v>
      </c>
      <c r="GB121" s="205">
        <v>63</v>
      </c>
      <c r="GC121" s="205">
        <v>40</v>
      </c>
      <c r="GD121" s="112">
        <v>103</v>
      </c>
      <c r="GE121" s="112">
        <v>131</v>
      </c>
      <c r="GF121" s="112">
        <v>97</v>
      </c>
      <c r="GG121" s="112">
        <v>264</v>
      </c>
      <c r="GH121" s="112">
        <v>169</v>
      </c>
      <c r="GI121" s="112">
        <v>73</v>
      </c>
      <c r="GJ121" s="112">
        <v>33</v>
      </c>
      <c r="GK121" s="112">
        <v>38</v>
      </c>
      <c r="GL121" s="112">
        <v>19</v>
      </c>
      <c r="GM121" s="112">
        <v>31</v>
      </c>
      <c r="GN121" s="112">
        <v>11</v>
      </c>
      <c r="GO121" s="112">
        <v>4</v>
      </c>
      <c r="GP121" s="112">
        <v>0</v>
      </c>
      <c r="GQ121" s="205">
        <v>541</v>
      </c>
      <c r="GR121" s="205">
        <v>329</v>
      </c>
      <c r="GS121" s="112">
        <v>870</v>
      </c>
      <c r="GT121" s="112">
        <v>0</v>
      </c>
      <c r="GU121" s="112">
        <v>0</v>
      </c>
      <c r="GV121" s="112">
        <v>1</v>
      </c>
      <c r="GW121" s="112">
        <v>4</v>
      </c>
      <c r="GX121" s="112">
        <v>6</v>
      </c>
      <c r="GY121" s="112">
        <v>5</v>
      </c>
      <c r="GZ121" s="112">
        <v>2</v>
      </c>
      <c r="HA121" s="112">
        <v>8</v>
      </c>
      <c r="HB121" s="112">
        <v>6</v>
      </c>
      <c r="HC121" s="112">
        <v>0</v>
      </c>
      <c r="HD121" s="112">
        <v>0</v>
      </c>
      <c r="HE121" s="89">
        <v>0</v>
      </c>
      <c r="HF121" s="200">
        <v>15</v>
      </c>
      <c r="HG121" s="200">
        <v>17</v>
      </c>
      <c r="HH121" s="89">
        <v>32</v>
      </c>
      <c r="HI121" s="112">
        <v>2</v>
      </c>
      <c r="HJ121" s="112">
        <v>7</v>
      </c>
      <c r="HK121" s="112">
        <v>34</v>
      </c>
      <c r="HL121" s="112">
        <v>34</v>
      </c>
      <c r="HM121" s="112">
        <v>15</v>
      </c>
      <c r="HN121" s="112">
        <v>13</v>
      </c>
      <c r="HO121" s="112">
        <v>12</v>
      </c>
      <c r="HP121" s="112">
        <v>4</v>
      </c>
      <c r="HQ121" s="112">
        <v>4</v>
      </c>
      <c r="HR121" s="112">
        <v>2</v>
      </c>
      <c r="HS121" s="112">
        <v>0</v>
      </c>
      <c r="HT121" s="112">
        <v>1</v>
      </c>
      <c r="HU121" s="200">
        <v>67</v>
      </c>
      <c r="HV121" s="200">
        <v>61</v>
      </c>
      <c r="HW121" s="89">
        <v>128</v>
      </c>
      <c r="HX121" s="112">
        <v>27</v>
      </c>
      <c r="HY121" s="112">
        <v>33</v>
      </c>
      <c r="HZ121" s="112">
        <v>43</v>
      </c>
      <c r="IA121" s="112">
        <v>43</v>
      </c>
      <c r="IB121" s="112">
        <v>19</v>
      </c>
      <c r="IC121" s="112">
        <v>23</v>
      </c>
      <c r="ID121" s="112">
        <v>14</v>
      </c>
      <c r="IE121" s="112">
        <v>13</v>
      </c>
      <c r="IF121" s="112">
        <v>14</v>
      </c>
      <c r="IG121" s="112">
        <v>18</v>
      </c>
      <c r="IH121" s="112">
        <v>5</v>
      </c>
      <c r="II121" s="112">
        <v>5</v>
      </c>
      <c r="IJ121" s="112">
        <v>122</v>
      </c>
      <c r="IK121" s="112">
        <v>135</v>
      </c>
      <c r="IL121" s="112">
        <v>257</v>
      </c>
      <c r="IM121" s="112">
        <v>13</v>
      </c>
      <c r="IN121" s="112">
        <v>4</v>
      </c>
      <c r="IO121" s="112">
        <v>7</v>
      </c>
      <c r="IP121" s="112">
        <v>5</v>
      </c>
      <c r="IQ121" s="112">
        <v>1</v>
      </c>
      <c r="IR121" s="112">
        <v>0</v>
      </c>
      <c r="IS121" s="112">
        <v>0</v>
      </c>
      <c r="IT121" s="112">
        <v>0</v>
      </c>
      <c r="IU121" s="112">
        <v>42</v>
      </c>
      <c r="IV121" s="112">
        <v>28</v>
      </c>
      <c r="IW121" s="112">
        <v>63</v>
      </c>
      <c r="IX121" s="112">
        <v>37</v>
      </c>
      <c r="IY121" s="112">
        <v>100</v>
      </c>
      <c r="IZ121" s="112">
        <v>14</v>
      </c>
      <c r="JA121" s="112">
        <v>6</v>
      </c>
      <c r="JB121" s="112">
        <v>13</v>
      </c>
      <c r="JC121" s="112">
        <v>8</v>
      </c>
      <c r="JD121" s="112">
        <v>1</v>
      </c>
      <c r="JE121" s="112">
        <v>0</v>
      </c>
      <c r="JF121" s="112">
        <v>0</v>
      </c>
      <c r="JG121" s="112">
        <v>2</v>
      </c>
      <c r="JH121" s="112">
        <v>598</v>
      </c>
      <c r="JI121" s="112">
        <v>398</v>
      </c>
      <c r="JJ121" s="112">
        <v>626</v>
      </c>
      <c r="JK121" s="112">
        <v>414</v>
      </c>
      <c r="JL121" s="112">
        <v>1040</v>
      </c>
      <c r="JM121" s="112">
        <v>5</v>
      </c>
      <c r="JN121" s="112">
        <v>6</v>
      </c>
      <c r="JO121" s="112">
        <v>5</v>
      </c>
      <c r="JP121" s="112">
        <v>1</v>
      </c>
      <c r="JQ121" s="112">
        <v>0</v>
      </c>
      <c r="JR121" s="112">
        <v>0</v>
      </c>
      <c r="JS121" s="112">
        <v>0</v>
      </c>
      <c r="JT121" s="112">
        <v>0</v>
      </c>
      <c r="JU121" s="112">
        <v>11</v>
      </c>
      <c r="JV121" s="112">
        <v>16</v>
      </c>
      <c r="JW121" s="112">
        <v>21</v>
      </c>
      <c r="JX121" s="112">
        <v>23</v>
      </c>
      <c r="JY121" s="112">
        <v>44</v>
      </c>
      <c r="JZ121" s="112">
        <v>23</v>
      </c>
      <c r="KA121" s="112">
        <v>20</v>
      </c>
      <c r="KB121" s="112">
        <v>5</v>
      </c>
      <c r="KC121" s="112">
        <v>8</v>
      </c>
      <c r="KD121" s="112">
        <v>0</v>
      </c>
      <c r="KE121" s="112">
        <v>0</v>
      </c>
      <c r="KF121" s="112">
        <v>1</v>
      </c>
      <c r="KG121" s="112">
        <v>0</v>
      </c>
      <c r="KH121" s="112">
        <v>43</v>
      </c>
      <c r="KI121" s="112">
        <v>60</v>
      </c>
      <c r="KJ121" s="112">
        <v>95</v>
      </c>
      <c r="KK121" s="112">
        <v>132</v>
      </c>
      <c r="KL121" s="112">
        <v>227</v>
      </c>
      <c r="KM121" s="112">
        <v>0</v>
      </c>
      <c r="KN121" s="112">
        <v>0</v>
      </c>
      <c r="KO121" s="112">
        <v>0</v>
      </c>
      <c r="KP121" s="112">
        <v>0</v>
      </c>
      <c r="KQ121" s="112">
        <v>0</v>
      </c>
      <c r="KR121" s="112">
        <v>0</v>
      </c>
      <c r="KS121" s="112">
        <v>0</v>
      </c>
      <c r="KT121" s="112">
        <v>0</v>
      </c>
      <c r="KU121" s="112">
        <v>0</v>
      </c>
      <c r="KV121" s="112">
        <v>0</v>
      </c>
      <c r="KW121" s="112">
        <v>0</v>
      </c>
      <c r="KX121" s="112">
        <v>0</v>
      </c>
      <c r="KY121" s="112">
        <v>0</v>
      </c>
      <c r="KZ121" s="112">
        <v>1</v>
      </c>
      <c r="LA121" s="112">
        <v>0</v>
      </c>
      <c r="LB121" s="112">
        <v>1</v>
      </c>
      <c r="LC121" s="112">
        <v>47</v>
      </c>
      <c r="LD121" s="112">
        <v>49</v>
      </c>
    </row>
    <row r="122" spans="1:316">
      <c r="A122" s="204" t="s">
        <v>6</v>
      </c>
      <c r="B122" s="112">
        <v>5</v>
      </c>
      <c r="O122" s="112">
        <v>2</v>
      </c>
      <c r="P122" s="112">
        <v>0</v>
      </c>
      <c r="Q122" s="112">
        <v>0</v>
      </c>
      <c r="R122" s="112">
        <v>2</v>
      </c>
      <c r="S122" s="112">
        <v>2</v>
      </c>
      <c r="T122" s="112">
        <v>2</v>
      </c>
      <c r="U122" s="112">
        <v>0</v>
      </c>
      <c r="V122" s="112">
        <v>1</v>
      </c>
      <c r="W122" s="112">
        <v>0</v>
      </c>
      <c r="X122" s="112">
        <v>0</v>
      </c>
      <c r="Y122" s="112">
        <v>1</v>
      </c>
      <c r="Z122" s="112">
        <v>3</v>
      </c>
      <c r="AA122" s="112">
        <v>5</v>
      </c>
      <c r="AB122" s="112">
        <v>8</v>
      </c>
      <c r="AC122" s="112">
        <v>13</v>
      </c>
      <c r="AD122" s="112">
        <v>38</v>
      </c>
      <c r="AE122" s="112">
        <v>72</v>
      </c>
      <c r="AF122" s="112">
        <v>0</v>
      </c>
      <c r="AG122" s="112">
        <v>4</v>
      </c>
      <c r="AH122" s="112">
        <v>5</v>
      </c>
      <c r="AI122" s="112">
        <v>4</v>
      </c>
      <c r="AJ122" s="112">
        <v>43</v>
      </c>
      <c r="AK122" s="112">
        <v>80</v>
      </c>
      <c r="AL122" s="112">
        <v>123</v>
      </c>
      <c r="AM122" s="112">
        <v>11</v>
      </c>
      <c r="AN122" s="112">
        <v>42</v>
      </c>
      <c r="AO122" s="112">
        <v>53</v>
      </c>
      <c r="AP122" s="112">
        <v>2574</v>
      </c>
      <c r="AQ122" s="112">
        <v>7</v>
      </c>
      <c r="AR122" s="112">
        <v>15</v>
      </c>
      <c r="AS122" s="112">
        <v>0</v>
      </c>
      <c r="AT122" s="112">
        <v>0</v>
      </c>
      <c r="AU122" s="112">
        <v>0</v>
      </c>
      <c r="AV122" s="112">
        <v>0</v>
      </c>
      <c r="AW122" s="112">
        <v>0</v>
      </c>
      <c r="AX122" s="112">
        <v>0</v>
      </c>
      <c r="AY122" s="112">
        <v>0</v>
      </c>
      <c r="AZ122" s="112">
        <v>0</v>
      </c>
      <c r="BA122" s="112">
        <v>0</v>
      </c>
      <c r="BB122" s="112">
        <v>0</v>
      </c>
      <c r="BC122" s="112">
        <v>0</v>
      </c>
      <c r="BD122" s="112">
        <v>0</v>
      </c>
      <c r="BE122" s="112">
        <v>0</v>
      </c>
      <c r="BF122" s="112">
        <v>1</v>
      </c>
      <c r="BG122" s="112">
        <v>0</v>
      </c>
      <c r="BH122" s="112">
        <v>0</v>
      </c>
      <c r="BI122" s="112">
        <v>0</v>
      </c>
      <c r="BJ122" s="112">
        <v>0</v>
      </c>
      <c r="BK122" s="112">
        <v>0</v>
      </c>
      <c r="BL122" s="112">
        <v>0</v>
      </c>
      <c r="BM122" s="112">
        <v>0</v>
      </c>
      <c r="BN122" s="112">
        <v>0</v>
      </c>
      <c r="BO122" s="112">
        <v>3</v>
      </c>
      <c r="BP122" s="112">
        <v>3</v>
      </c>
      <c r="BQ122" s="112">
        <v>10</v>
      </c>
      <c r="BR122" s="112">
        <v>19</v>
      </c>
      <c r="BS122" s="112">
        <v>29</v>
      </c>
      <c r="BT122" s="112">
        <v>9</v>
      </c>
      <c r="BU122" s="112">
        <v>13</v>
      </c>
      <c r="BV122" s="112">
        <v>0</v>
      </c>
      <c r="BW122" s="112">
        <v>0</v>
      </c>
      <c r="BX122" s="112">
        <v>0</v>
      </c>
      <c r="BY122" s="112">
        <v>0</v>
      </c>
      <c r="BZ122" s="112">
        <v>0</v>
      </c>
      <c r="CA122" s="112">
        <v>0</v>
      </c>
      <c r="CB122" s="112">
        <v>0</v>
      </c>
      <c r="CC122" s="112">
        <v>0</v>
      </c>
      <c r="CD122" s="112">
        <v>0</v>
      </c>
      <c r="CE122" s="112">
        <v>0</v>
      </c>
      <c r="CF122" s="112">
        <v>0</v>
      </c>
      <c r="CG122" s="112">
        <v>0</v>
      </c>
      <c r="CH122" s="112">
        <v>0</v>
      </c>
      <c r="CI122" s="112">
        <v>0</v>
      </c>
      <c r="CJ122" s="112">
        <v>0</v>
      </c>
      <c r="CK122" s="112">
        <v>0</v>
      </c>
      <c r="CL122" s="112">
        <v>0</v>
      </c>
      <c r="CM122" s="112">
        <v>0</v>
      </c>
      <c r="CN122" s="112">
        <v>0</v>
      </c>
      <c r="CO122" s="112">
        <v>0</v>
      </c>
      <c r="CP122" s="112">
        <v>0</v>
      </c>
      <c r="CQ122" s="112">
        <v>0</v>
      </c>
      <c r="CR122" s="112">
        <v>30</v>
      </c>
      <c r="CS122" s="112">
        <v>56</v>
      </c>
      <c r="CT122" s="112">
        <v>39</v>
      </c>
      <c r="CU122" s="112">
        <v>69</v>
      </c>
      <c r="CV122" s="112">
        <v>108</v>
      </c>
      <c r="CW122" s="112">
        <v>2</v>
      </c>
      <c r="CX122" s="112">
        <v>4</v>
      </c>
      <c r="CY122" s="112">
        <v>0</v>
      </c>
      <c r="CZ122" s="112">
        <v>0</v>
      </c>
      <c r="DA122" s="112">
        <v>0</v>
      </c>
      <c r="DB122" s="112">
        <v>0</v>
      </c>
      <c r="DC122" s="112">
        <v>0</v>
      </c>
      <c r="DD122" s="112">
        <v>0</v>
      </c>
      <c r="DE122" s="112">
        <v>0</v>
      </c>
      <c r="DF122" s="112">
        <v>0</v>
      </c>
      <c r="DG122" s="112">
        <v>0</v>
      </c>
      <c r="DH122" s="112">
        <v>0</v>
      </c>
      <c r="DI122" s="112">
        <v>0</v>
      </c>
      <c r="DJ122" s="112">
        <v>0</v>
      </c>
      <c r="DK122" s="112">
        <v>0</v>
      </c>
      <c r="DL122" s="112">
        <v>0</v>
      </c>
      <c r="DM122" s="112">
        <v>0</v>
      </c>
      <c r="DN122" s="112">
        <v>0</v>
      </c>
      <c r="DO122" s="112">
        <v>0</v>
      </c>
      <c r="DP122" s="112">
        <v>0</v>
      </c>
      <c r="DQ122" s="112">
        <v>0</v>
      </c>
      <c r="DR122" s="112">
        <v>0</v>
      </c>
      <c r="DS122" s="112">
        <v>0</v>
      </c>
      <c r="DT122" s="112">
        <v>0</v>
      </c>
      <c r="DU122" s="112">
        <v>0</v>
      </c>
      <c r="DV122" s="112">
        <v>2</v>
      </c>
      <c r="DW122" s="112">
        <v>2</v>
      </c>
      <c r="DX122" s="112">
        <v>6</v>
      </c>
      <c r="DY122" s="112">
        <v>8</v>
      </c>
      <c r="DZ122" s="112">
        <v>5</v>
      </c>
      <c r="EA122" s="112">
        <v>3</v>
      </c>
      <c r="EB122" s="112">
        <v>0</v>
      </c>
      <c r="EC122" s="112">
        <v>0</v>
      </c>
      <c r="ED122" s="112">
        <v>0</v>
      </c>
      <c r="EE122" s="112">
        <v>0</v>
      </c>
      <c r="EF122" s="112">
        <v>0</v>
      </c>
      <c r="EG122" s="112">
        <v>0</v>
      </c>
      <c r="EH122" s="112">
        <v>0</v>
      </c>
      <c r="EI122" s="112">
        <v>0</v>
      </c>
      <c r="EJ122" s="112">
        <v>0</v>
      </c>
      <c r="EK122" s="112">
        <v>0</v>
      </c>
      <c r="EL122" s="112">
        <v>0</v>
      </c>
      <c r="EM122" s="112">
        <v>0</v>
      </c>
      <c r="EN122" s="112">
        <v>0</v>
      </c>
      <c r="EO122" s="112">
        <v>0</v>
      </c>
      <c r="EP122" s="112">
        <v>0</v>
      </c>
      <c r="EQ122" s="112">
        <v>0</v>
      </c>
      <c r="ER122" s="112">
        <v>0</v>
      </c>
      <c r="ES122" s="112">
        <v>0</v>
      </c>
      <c r="ET122" s="112">
        <v>0</v>
      </c>
      <c r="EU122" s="112">
        <v>1</v>
      </c>
      <c r="EV122" s="112">
        <v>0</v>
      </c>
      <c r="EW122" s="112">
        <v>0</v>
      </c>
      <c r="EX122" s="112">
        <v>2</v>
      </c>
      <c r="EY122" s="112">
        <v>0</v>
      </c>
      <c r="EZ122" s="112">
        <v>7</v>
      </c>
      <c r="FA122" s="112">
        <v>4</v>
      </c>
      <c r="FB122" s="112">
        <v>11</v>
      </c>
      <c r="FC122" s="112">
        <v>0</v>
      </c>
      <c r="FD122" s="112">
        <v>0</v>
      </c>
      <c r="FE122" s="112">
        <v>0</v>
      </c>
      <c r="FF122" s="112">
        <v>2</v>
      </c>
      <c r="FG122" s="112">
        <v>0</v>
      </c>
      <c r="FH122" s="112">
        <v>0</v>
      </c>
      <c r="FI122" s="112">
        <v>0</v>
      </c>
      <c r="FJ122" s="112">
        <v>0</v>
      </c>
      <c r="FK122" s="112">
        <v>21</v>
      </c>
      <c r="FL122" s="112">
        <v>21</v>
      </c>
      <c r="FM122" s="112">
        <v>21</v>
      </c>
      <c r="FN122" s="112">
        <v>23</v>
      </c>
      <c r="FO122" s="112">
        <v>44</v>
      </c>
      <c r="FP122" s="112">
        <v>0</v>
      </c>
      <c r="FQ122" s="112">
        <v>0</v>
      </c>
      <c r="FR122" s="112">
        <v>0</v>
      </c>
      <c r="FS122" s="112">
        <v>1</v>
      </c>
      <c r="FT122" s="112">
        <v>3</v>
      </c>
      <c r="FU122" s="112">
        <v>3</v>
      </c>
      <c r="FV122" s="112">
        <v>3</v>
      </c>
      <c r="FW122" s="112">
        <v>9</v>
      </c>
      <c r="FX122" s="112">
        <v>3</v>
      </c>
      <c r="FY122" s="112">
        <v>4</v>
      </c>
      <c r="FZ122" s="112">
        <v>1</v>
      </c>
      <c r="GA122" s="112">
        <v>2</v>
      </c>
      <c r="GB122" s="205">
        <v>10</v>
      </c>
      <c r="GC122" s="205">
        <v>19</v>
      </c>
      <c r="GD122" s="112">
        <v>29</v>
      </c>
      <c r="GE122" s="112">
        <v>5</v>
      </c>
      <c r="GF122" s="112">
        <v>2</v>
      </c>
      <c r="GG122" s="112">
        <v>6</v>
      </c>
      <c r="GH122" s="112">
        <v>8</v>
      </c>
      <c r="GI122" s="112">
        <v>6</v>
      </c>
      <c r="GJ122" s="112">
        <v>5</v>
      </c>
      <c r="GK122" s="112">
        <v>4</v>
      </c>
      <c r="GL122" s="112">
        <v>4</v>
      </c>
      <c r="GM122" s="112">
        <v>2</v>
      </c>
      <c r="GN122" s="112">
        <v>3</v>
      </c>
      <c r="GO122" s="112">
        <v>0</v>
      </c>
      <c r="GP122" s="112">
        <v>0</v>
      </c>
      <c r="GQ122" s="205">
        <v>23</v>
      </c>
      <c r="GR122" s="205">
        <v>22</v>
      </c>
      <c r="GS122" s="112">
        <v>45</v>
      </c>
      <c r="GT122" s="112">
        <v>0</v>
      </c>
      <c r="GU122" s="112">
        <v>0</v>
      </c>
      <c r="GV122" s="112">
        <v>0</v>
      </c>
      <c r="GW122" s="112">
        <v>0</v>
      </c>
      <c r="GX122" s="112">
        <v>2</v>
      </c>
      <c r="GY122" s="112">
        <v>1</v>
      </c>
      <c r="GZ122" s="112">
        <v>0</v>
      </c>
      <c r="HA122" s="112">
        <v>2</v>
      </c>
      <c r="HB122" s="112">
        <v>0</v>
      </c>
      <c r="HC122" s="112">
        <v>2</v>
      </c>
      <c r="HD122" s="112">
        <v>0</v>
      </c>
      <c r="HE122" s="89">
        <v>0</v>
      </c>
      <c r="HF122" s="200">
        <v>2</v>
      </c>
      <c r="HG122" s="200">
        <v>5</v>
      </c>
      <c r="HH122" s="89">
        <v>7</v>
      </c>
      <c r="HI122" s="112">
        <v>0</v>
      </c>
      <c r="HJ122" s="112">
        <v>1</v>
      </c>
      <c r="HK122" s="112">
        <v>2</v>
      </c>
      <c r="HL122" s="112">
        <v>0</v>
      </c>
      <c r="HM122" s="112">
        <v>1</v>
      </c>
      <c r="HN122" s="112">
        <v>3</v>
      </c>
      <c r="HO122" s="112">
        <v>0</v>
      </c>
      <c r="HP122" s="112">
        <v>0</v>
      </c>
      <c r="HQ122" s="112">
        <v>0</v>
      </c>
      <c r="HR122" s="112">
        <v>0</v>
      </c>
      <c r="HS122" s="112">
        <v>0</v>
      </c>
      <c r="HT122" s="112">
        <v>0</v>
      </c>
      <c r="HU122" s="200">
        <v>3</v>
      </c>
      <c r="HV122" s="200">
        <v>4</v>
      </c>
      <c r="HW122" s="89">
        <v>7</v>
      </c>
      <c r="HX122" s="112">
        <v>2</v>
      </c>
      <c r="HY122" s="112">
        <v>4</v>
      </c>
      <c r="HZ122" s="112">
        <v>1</v>
      </c>
      <c r="IA122" s="112">
        <v>5</v>
      </c>
      <c r="IB122" s="112">
        <v>0</v>
      </c>
      <c r="IC122" s="112">
        <v>13</v>
      </c>
      <c r="ID122" s="112">
        <v>1</v>
      </c>
      <c r="IE122" s="112">
        <v>2</v>
      </c>
      <c r="IF122" s="112">
        <v>0</v>
      </c>
      <c r="IG122" s="112">
        <v>4</v>
      </c>
      <c r="IH122" s="112">
        <v>1</v>
      </c>
      <c r="II122" s="112">
        <v>1</v>
      </c>
      <c r="IJ122" s="112">
        <v>5</v>
      </c>
      <c r="IK122" s="112">
        <v>29</v>
      </c>
      <c r="IL122" s="112">
        <v>34</v>
      </c>
      <c r="IM122" s="112">
        <v>0</v>
      </c>
      <c r="IN122" s="112">
        <v>1</v>
      </c>
      <c r="IO122" s="112">
        <v>0</v>
      </c>
      <c r="IP122" s="112">
        <v>0</v>
      </c>
      <c r="IQ122" s="112">
        <v>0</v>
      </c>
      <c r="IR122" s="112">
        <v>0</v>
      </c>
      <c r="IS122" s="112">
        <v>0</v>
      </c>
      <c r="IT122" s="112">
        <v>0</v>
      </c>
      <c r="IU122" s="112">
        <v>10</v>
      </c>
      <c r="IV122" s="112">
        <v>20</v>
      </c>
      <c r="IW122" s="112">
        <v>10</v>
      </c>
      <c r="IX122" s="112">
        <v>21</v>
      </c>
      <c r="IY122" s="112">
        <v>31</v>
      </c>
      <c r="IZ122" s="112">
        <v>0</v>
      </c>
      <c r="JA122" s="112">
        <v>0</v>
      </c>
      <c r="JB122" s="112">
        <v>0</v>
      </c>
      <c r="JC122" s="112">
        <v>0</v>
      </c>
      <c r="JD122" s="112">
        <v>0</v>
      </c>
      <c r="JE122" s="112">
        <v>0</v>
      </c>
      <c r="JF122" s="112">
        <v>0</v>
      </c>
      <c r="JG122" s="112">
        <v>0</v>
      </c>
      <c r="JH122" s="112">
        <v>39</v>
      </c>
      <c r="JI122" s="112">
        <v>68</v>
      </c>
      <c r="JJ122" s="112">
        <v>39</v>
      </c>
      <c r="JK122" s="112">
        <v>68</v>
      </c>
      <c r="JL122" s="112">
        <v>107</v>
      </c>
      <c r="JM122" s="112">
        <v>0</v>
      </c>
      <c r="JN122" s="112">
        <v>0</v>
      </c>
      <c r="JO122" s="112">
        <v>0</v>
      </c>
      <c r="JP122" s="112">
        <v>0</v>
      </c>
      <c r="JQ122" s="112">
        <v>0</v>
      </c>
      <c r="JR122" s="112">
        <v>0</v>
      </c>
      <c r="JS122" s="112">
        <v>0</v>
      </c>
      <c r="JT122" s="112">
        <v>0</v>
      </c>
      <c r="JU122" s="112">
        <v>2</v>
      </c>
      <c r="JV122" s="112">
        <v>6</v>
      </c>
      <c r="JW122" s="112">
        <v>2</v>
      </c>
      <c r="JX122" s="112">
        <v>6</v>
      </c>
      <c r="JY122" s="112">
        <v>8</v>
      </c>
      <c r="JZ122" s="112">
        <v>0</v>
      </c>
      <c r="KA122" s="112">
        <v>0</v>
      </c>
      <c r="KB122" s="112">
        <v>0</v>
      </c>
      <c r="KC122" s="112">
        <v>0</v>
      </c>
      <c r="KD122" s="112">
        <v>0</v>
      </c>
      <c r="KE122" s="112">
        <v>0</v>
      </c>
      <c r="KF122" s="112">
        <v>0</v>
      </c>
      <c r="KG122" s="112">
        <v>0</v>
      </c>
      <c r="KH122" s="112">
        <v>5</v>
      </c>
      <c r="KI122" s="112">
        <v>5</v>
      </c>
      <c r="KJ122" s="112">
        <v>11</v>
      </c>
      <c r="KK122" s="112">
        <v>13</v>
      </c>
      <c r="KL122" s="112">
        <v>24</v>
      </c>
      <c r="KM122" s="112">
        <v>0</v>
      </c>
      <c r="KN122" s="112">
        <v>0</v>
      </c>
      <c r="KO122" s="112">
        <v>0</v>
      </c>
      <c r="KP122" s="112">
        <v>0</v>
      </c>
      <c r="KQ122" s="112">
        <v>0</v>
      </c>
      <c r="KR122" s="112">
        <v>0</v>
      </c>
      <c r="KS122" s="112">
        <v>0</v>
      </c>
      <c r="KT122" s="112">
        <v>0</v>
      </c>
      <c r="KU122" s="112">
        <v>0</v>
      </c>
      <c r="KV122" s="112">
        <v>0</v>
      </c>
      <c r="KW122" s="112">
        <v>0</v>
      </c>
      <c r="KX122" s="112">
        <v>0</v>
      </c>
      <c r="KY122" s="112">
        <v>0</v>
      </c>
      <c r="KZ122" s="112">
        <v>0</v>
      </c>
      <c r="LA122" s="112">
        <v>1</v>
      </c>
      <c r="LB122" s="112">
        <v>0</v>
      </c>
      <c r="LC122" s="112">
        <v>5</v>
      </c>
      <c r="LD122" s="112">
        <v>6</v>
      </c>
    </row>
    <row r="123" spans="1:316">
      <c r="A123" s="204" t="s">
        <v>7</v>
      </c>
      <c r="B123" s="112">
        <v>4</v>
      </c>
      <c r="O123" s="112">
        <v>5</v>
      </c>
      <c r="P123" s="112">
        <v>5</v>
      </c>
      <c r="Q123" s="112">
        <v>2</v>
      </c>
      <c r="R123" s="112">
        <v>6</v>
      </c>
      <c r="S123" s="112">
        <v>2</v>
      </c>
      <c r="T123" s="112">
        <v>4</v>
      </c>
      <c r="U123" s="112">
        <v>0</v>
      </c>
      <c r="V123" s="112">
        <v>1</v>
      </c>
      <c r="W123" s="112">
        <v>0</v>
      </c>
      <c r="X123" s="112">
        <v>5</v>
      </c>
      <c r="Y123" s="112">
        <v>3</v>
      </c>
      <c r="Z123" s="112">
        <v>2</v>
      </c>
      <c r="AA123" s="112">
        <v>12</v>
      </c>
      <c r="AB123" s="112">
        <v>23</v>
      </c>
      <c r="AC123" s="112">
        <v>35</v>
      </c>
      <c r="AD123" s="112">
        <v>45</v>
      </c>
      <c r="AE123" s="112">
        <v>94</v>
      </c>
      <c r="AF123" s="112">
        <v>0</v>
      </c>
      <c r="AG123" s="112">
        <v>0</v>
      </c>
      <c r="AH123" s="112">
        <v>1</v>
      </c>
      <c r="AI123" s="112">
        <v>3</v>
      </c>
      <c r="AJ123" s="112">
        <v>46</v>
      </c>
      <c r="AK123" s="112">
        <v>97</v>
      </c>
      <c r="AL123" s="112">
        <v>143</v>
      </c>
      <c r="AM123" s="112">
        <v>18</v>
      </c>
      <c r="AN123" s="112">
        <v>75</v>
      </c>
      <c r="AO123" s="112">
        <v>93</v>
      </c>
      <c r="AP123" s="112">
        <v>7412</v>
      </c>
      <c r="AQ123" s="112">
        <v>26</v>
      </c>
      <c r="AR123" s="112">
        <v>11</v>
      </c>
      <c r="AS123" s="112">
        <v>0</v>
      </c>
      <c r="AT123" s="112">
        <v>0</v>
      </c>
      <c r="AU123" s="112">
        <v>0</v>
      </c>
      <c r="AV123" s="112">
        <v>0</v>
      </c>
      <c r="AW123" s="112">
        <v>0</v>
      </c>
      <c r="AX123" s="112">
        <v>0</v>
      </c>
      <c r="AY123" s="112">
        <v>0</v>
      </c>
      <c r="AZ123" s="112">
        <v>0</v>
      </c>
      <c r="BA123" s="112">
        <v>0</v>
      </c>
      <c r="BB123" s="112">
        <v>0</v>
      </c>
      <c r="BC123" s="112">
        <v>0</v>
      </c>
      <c r="BD123" s="112">
        <v>0</v>
      </c>
      <c r="BE123" s="112">
        <v>0</v>
      </c>
      <c r="BF123" s="112">
        <v>0</v>
      </c>
      <c r="BG123" s="112">
        <v>0</v>
      </c>
      <c r="BH123" s="112">
        <v>0</v>
      </c>
      <c r="BI123" s="112">
        <v>0</v>
      </c>
      <c r="BJ123" s="112">
        <v>0</v>
      </c>
      <c r="BK123" s="112">
        <v>0</v>
      </c>
      <c r="BL123" s="112">
        <v>0</v>
      </c>
      <c r="BM123" s="112">
        <v>0</v>
      </c>
      <c r="BN123" s="112">
        <v>0</v>
      </c>
      <c r="BO123" s="112">
        <v>0</v>
      </c>
      <c r="BP123" s="112">
        <v>0</v>
      </c>
      <c r="BQ123" s="112">
        <v>26</v>
      </c>
      <c r="BR123" s="112">
        <v>11</v>
      </c>
      <c r="BS123" s="112">
        <v>37</v>
      </c>
      <c r="BT123" s="112">
        <v>45</v>
      </c>
      <c r="BU123" s="112">
        <v>97</v>
      </c>
      <c r="BV123" s="112">
        <v>0</v>
      </c>
      <c r="BW123" s="112">
        <v>0</v>
      </c>
      <c r="BX123" s="112">
        <v>0</v>
      </c>
      <c r="BY123" s="112">
        <v>0</v>
      </c>
      <c r="BZ123" s="112">
        <v>0</v>
      </c>
      <c r="CA123" s="112">
        <v>0</v>
      </c>
      <c r="CB123" s="112">
        <v>0</v>
      </c>
      <c r="CC123" s="112">
        <v>0</v>
      </c>
      <c r="CD123" s="112">
        <v>0</v>
      </c>
      <c r="CE123" s="112">
        <v>0</v>
      </c>
      <c r="CF123" s="112">
        <v>0</v>
      </c>
      <c r="CG123" s="112">
        <v>0</v>
      </c>
      <c r="CH123" s="112">
        <v>0</v>
      </c>
      <c r="CI123" s="112">
        <v>0</v>
      </c>
      <c r="CJ123" s="112">
        <v>0</v>
      </c>
      <c r="CK123" s="112">
        <v>0</v>
      </c>
      <c r="CL123" s="112">
        <v>0</v>
      </c>
      <c r="CM123" s="112">
        <v>0</v>
      </c>
      <c r="CN123" s="112">
        <v>0</v>
      </c>
      <c r="CO123" s="112">
        <v>0</v>
      </c>
      <c r="CP123" s="112">
        <v>7</v>
      </c>
      <c r="CQ123" s="112">
        <v>7</v>
      </c>
      <c r="CR123" s="112">
        <v>0</v>
      </c>
      <c r="CS123" s="112">
        <v>0</v>
      </c>
      <c r="CT123" s="112">
        <v>52</v>
      </c>
      <c r="CU123" s="112">
        <v>104</v>
      </c>
      <c r="CV123" s="112">
        <v>156</v>
      </c>
      <c r="CW123" s="112">
        <v>2</v>
      </c>
      <c r="CX123" s="112">
        <v>8</v>
      </c>
      <c r="CY123" s="112">
        <v>0</v>
      </c>
      <c r="CZ123" s="112">
        <v>0</v>
      </c>
      <c r="DA123" s="112">
        <v>0</v>
      </c>
      <c r="DB123" s="112">
        <v>0</v>
      </c>
      <c r="DC123" s="112">
        <v>0</v>
      </c>
      <c r="DD123" s="112">
        <v>0</v>
      </c>
      <c r="DE123" s="112">
        <v>0</v>
      </c>
      <c r="DF123" s="112">
        <v>0</v>
      </c>
      <c r="DG123" s="112">
        <v>0</v>
      </c>
      <c r="DH123" s="112">
        <v>0</v>
      </c>
      <c r="DI123" s="112">
        <v>0</v>
      </c>
      <c r="DJ123" s="112">
        <v>0</v>
      </c>
      <c r="DK123" s="112">
        <v>0</v>
      </c>
      <c r="DL123" s="112">
        <v>0</v>
      </c>
      <c r="DM123" s="112">
        <v>0</v>
      </c>
      <c r="DN123" s="112">
        <v>0</v>
      </c>
      <c r="DO123" s="112">
        <v>0</v>
      </c>
      <c r="DP123" s="112">
        <v>0</v>
      </c>
      <c r="DQ123" s="112">
        <v>0</v>
      </c>
      <c r="DR123" s="112">
        <v>0</v>
      </c>
      <c r="DS123" s="112">
        <v>0</v>
      </c>
      <c r="DT123" s="112">
        <v>0</v>
      </c>
      <c r="DU123" s="112">
        <v>0</v>
      </c>
      <c r="DV123" s="112">
        <v>0</v>
      </c>
      <c r="DW123" s="112">
        <v>2</v>
      </c>
      <c r="DX123" s="112">
        <v>8</v>
      </c>
      <c r="DY123" s="112">
        <v>10</v>
      </c>
      <c r="DZ123" s="112">
        <v>3</v>
      </c>
      <c r="EA123" s="112">
        <v>6</v>
      </c>
      <c r="EB123" s="112">
        <v>0</v>
      </c>
      <c r="EC123" s="112">
        <v>0</v>
      </c>
      <c r="ED123" s="112">
        <v>0</v>
      </c>
      <c r="EE123" s="112">
        <v>0</v>
      </c>
      <c r="EF123" s="112">
        <v>0</v>
      </c>
      <c r="EG123" s="112">
        <v>1</v>
      </c>
      <c r="EH123" s="112">
        <v>0</v>
      </c>
      <c r="EI123" s="112">
        <v>0</v>
      </c>
      <c r="EJ123" s="112">
        <v>0</v>
      </c>
      <c r="EK123" s="112">
        <v>0</v>
      </c>
      <c r="EL123" s="112">
        <v>0</v>
      </c>
      <c r="EM123" s="112">
        <v>0</v>
      </c>
      <c r="EN123" s="112">
        <v>0</v>
      </c>
      <c r="EO123" s="112">
        <v>0</v>
      </c>
      <c r="EP123" s="112">
        <v>0</v>
      </c>
      <c r="EQ123" s="112">
        <v>0</v>
      </c>
      <c r="ER123" s="112">
        <v>0</v>
      </c>
      <c r="ES123" s="112">
        <v>0</v>
      </c>
      <c r="ET123" s="112">
        <v>0</v>
      </c>
      <c r="EU123" s="112">
        <v>1</v>
      </c>
      <c r="EV123" s="112">
        <v>0</v>
      </c>
      <c r="EW123" s="112">
        <v>0</v>
      </c>
      <c r="EX123" s="112">
        <v>0</v>
      </c>
      <c r="EY123" s="112">
        <v>0</v>
      </c>
      <c r="EZ123" s="112">
        <v>3</v>
      </c>
      <c r="FA123" s="112">
        <v>8</v>
      </c>
      <c r="FB123" s="112">
        <v>11</v>
      </c>
      <c r="FC123" s="112">
        <v>1</v>
      </c>
      <c r="FD123" s="112">
        <v>0</v>
      </c>
      <c r="FE123" s="112">
        <v>0</v>
      </c>
      <c r="FF123" s="112">
        <v>0</v>
      </c>
      <c r="FG123" s="112">
        <v>0</v>
      </c>
      <c r="FH123" s="112">
        <v>0</v>
      </c>
      <c r="FI123" s="112">
        <v>0</v>
      </c>
      <c r="FJ123" s="112">
        <v>0</v>
      </c>
      <c r="FK123" s="112">
        <v>16</v>
      </c>
      <c r="FL123" s="112">
        <v>25</v>
      </c>
      <c r="FM123" s="112">
        <v>17</v>
      </c>
      <c r="FN123" s="112">
        <v>25</v>
      </c>
      <c r="FO123" s="112">
        <v>42</v>
      </c>
      <c r="FP123" s="112">
        <v>0</v>
      </c>
      <c r="FQ123" s="112">
        <v>0</v>
      </c>
      <c r="FR123" s="112">
        <v>0</v>
      </c>
      <c r="FS123" s="112">
        <v>1</v>
      </c>
      <c r="FT123" s="112">
        <v>3</v>
      </c>
      <c r="FU123" s="112">
        <v>4</v>
      </c>
      <c r="FV123" s="112">
        <v>2</v>
      </c>
      <c r="FW123" s="112">
        <v>2</v>
      </c>
      <c r="FX123" s="112">
        <v>11</v>
      </c>
      <c r="FY123" s="112">
        <v>3</v>
      </c>
      <c r="FZ123" s="112">
        <v>10</v>
      </c>
      <c r="GA123" s="112">
        <v>1</v>
      </c>
      <c r="GB123" s="205">
        <v>26</v>
      </c>
      <c r="GC123" s="205">
        <v>11</v>
      </c>
      <c r="GD123" s="112">
        <v>37</v>
      </c>
      <c r="GE123" s="112">
        <v>0</v>
      </c>
      <c r="GF123" s="112">
        <v>4</v>
      </c>
      <c r="GG123" s="112">
        <v>5</v>
      </c>
      <c r="GH123" s="112">
        <v>13</v>
      </c>
      <c r="GI123" s="112">
        <v>7</v>
      </c>
      <c r="GJ123" s="112">
        <v>22</v>
      </c>
      <c r="GK123" s="112">
        <v>22</v>
      </c>
      <c r="GL123" s="112">
        <v>37</v>
      </c>
      <c r="GM123" s="112">
        <v>10</v>
      </c>
      <c r="GN123" s="112">
        <v>19</v>
      </c>
      <c r="GO123" s="112">
        <v>5</v>
      </c>
      <c r="GP123" s="112">
        <v>8</v>
      </c>
      <c r="GQ123" s="205">
        <v>49</v>
      </c>
      <c r="GR123" s="205">
        <v>103</v>
      </c>
      <c r="GS123" s="112">
        <v>152</v>
      </c>
      <c r="GT123" s="112">
        <v>0</v>
      </c>
      <c r="GU123" s="112">
        <v>1</v>
      </c>
      <c r="GV123" s="112">
        <v>0</v>
      </c>
      <c r="GW123" s="112">
        <v>2</v>
      </c>
      <c r="GX123" s="112">
        <v>0</v>
      </c>
      <c r="GY123" s="112">
        <v>2</v>
      </c>
      <c r="GZ123" s="112">
        <v>2</v>
      </c>
      <c r="HA123" s="112">
        <v>1</v>
      </c>
      <c r="HB123" s="112">
        <v>0</v>
      </c>
      <c r="HC123" s="112">
        <v>1</v>
      </c>
      <c r="HD123" s="112">
        <v>0</v>
      </c>
      <c r="HE123" s="89">
        <v>0</v>
      </c>
      <c r="HF123" s="200">
        <v>2</v>
      </c>
      <c r="HG123" s="200">
        <v>7</v>
      </c>
      <c r="HH123" s="89">
        <v>9</v>
      </c>
      <c r="HI123" s="112">
        <v>0</v>
      </c>
      <c r="HJ123" s="112">
        <v>0</v>
      </c>
      <c r="HK123" s="112">
        <v>1</v>
      </c>
      <c r="HL123" s="112">
        <v>3</v>
      </c>
      <c r="HM123" s="112">
        <v>2</v>
      </c>
      <c r="HN123" s="112">
        <v>3</v>
      </c>
      <c r="HO123" s="112">
        <v>0</v>
      </c>
      <c r="HP123" s="112">
        <v>1</v>
      </c>
      <c r="HQ123" s="112">
        <v>0</v>
      </c>
      <c r="HR123" s="112">
        <v>0</v>
      </c>
      <c r="HS123" s="112">
        <v>0</v>
      </c>
      <c r="HT123" s="112">
        <v>0</v>
      </c>
      <c r="HU123" s="200">
        <v>3</v>
      </c>
      <c r="HV123" s="200">
        <v>7</v>
      </c>
      <c r="HW123" s="89">
        <v>10</v>
      </c>
      <c r="HX123" s="112">
        <v>4</v>
      </c>
      <c r="HY123" s="112">
        <v>22</v>
      </c>
      <c r="HZ123" s="112">
        <v>1</v>
      </c>
      <c r="IA123" s="112">
        <v>8</v>
      </c>
      <c r="IB123" s="112">
        <v>2</v>
      </c>
      <c r="IC123" s="112">
        <v>11</v>
      </c>
      <c r="ID123" s="112">
        <v>3</v>
      </c>
      <c r="IE123" s="112">
        <v>12</v>
      </c>
      <c r="IF123" s="112">
        <v>5</v>
      </c>
      <c r="IG123" s="112">
        <v>15</v>
      </c>
      <c r="IH123" s="112">
        <v>3</v>
      </c>
      <c r="II123" s="112">
        <v>6</v>
      </c>
      <c r="IJ123" s="112">
        <v>18</v>
      </c>
      <c r="IK123" s="112">
        <v>74</v>
      </c>
      <c r="IL123" s="112">
        <v>92</v>
      </c>
      <c r="IM123" s="112">
        <v>3</v>
      </c>
      <c r="IN123" s="112">
        <v>1</v>
      </c>
      <c r="IO123" s="112">
        <v>3</v>
      </c>
      <c r="IP123" s="112">
        <v>0</v>
      </c>
      <c r="IQ123" s="112">
        <v>0</v>
      </c>
      <c r="IR123" s="112">
        <v>0</v>
      </c>
      <c r="IS123" s="112">
        <v>0</v>
      </c>
      <c r="IT123" s="112">
        <v>0</v>
      </c>
      <c r="IU123" s="112">
        <v>13</v>
      </c>
      <c r="IV123" s="112">
        <v>6</v>
      </c>
      <c r="IW123" s="112">
        <v>19</v>
      </c>
      <c r="IX123" s="112">
        <v>7</v>
      </c>
      <c r="IY123" s="112">
        <v>26</v>
      </c>
      <c r="IZ123" s="112">
        <v>7</v>
      </c>
      <c r="JA123" s="112">
        <v>14</v>
      </c>
      <c r="JB123" s="112">
        <v>4</v>
      </c>
      <c r="JC123" s="112">
        <v>6</v>
      </c>
      <c r="JD123" s="112">
        <v>0</v>
      </c>
      <c r="JE123" s="112">
        <v>0</v>
      </c>
      <c r="JF123" s="112">
        <v>0</v>
      </c>
      <c r="JG123" s="112">
        <v>0</v>
      </c>
      <c r="JH123" s="112">
        <v>42</v>
      </c>
      <c r="JI123" s="112">
        <v>84</v>
      </c>
      <c r="JJ123" s="112">
        <v>53</v>
      </c>
      <c r="JK123" s="112">
        <v>104</v>
      </c>
      <c r="JL123" s="112">
        <v>157</v>
      </c>
      <c r="JM123" s="112">
        <v>1</v>
      </c>
      <c r="JN123" s="112">
        <v>2</v>
      </c>
      <c r="JO123" s="112">
        <v>0</v>
      </c>
      <c r="JP123" s="112">
        <v>0</v>
      </c>
      <c r="JQ123" s="112">
        <v>0</v>
      </c>
      <c r="JR123" s="112">
        <v>0</v>
      </c>
      <c r="JS123" s="112">
        <v>0</v>
      </c>
      <c r="JT123" s="112">
        <v>0</v>
      </c>
      <c r="JU123" s="112">
        <v>0</v>
      </c>
      <c r="JV123" s="112">
        <v>1</v>
      </c>
      <c r="JW123" s="112">
        <v>1</v>
      </c>
      <c r="JX123" s="112">
        <v>3</v>
      </c>
      <c r="JY123" s="112">
        <v>4</v>
      </c>
      <c r="JZ123" s="112">
        <v>2</v>
      </c>
      <c r="KA123" s="112">
        <v>3</v>
      </c>
      <c r="KB123" s="112">
        <v>0</v>
      </c>
      <c r="KC123" s="112">
        <v>0</v>
      </c>
      <c r="KD123" s="112">
        <v>0</v>
      </c>
      <c r="KE123" s="112">
        <v>0</v>
      </c>
      <c r="KF123" s="112">
        <v>0</v>
      </c>
      <c r="KG123" s="112">
        <v>0</v>
      </c>
      <c r="KH123" s="112">
        <v>1</v>
      </c>
      <c r="KI123" s="112">
        <v>3</v>
      </c>
      <c r="KJ123" s="112">
        <v>6</v>
      </c>
      <c r="KK123" s="112">
        <v>10</v>
      </c>
      <c r="KL123" s="112">
        <v>16</v>
      </c>
      <c r="KM123" s="112">
        <v>0</v>
      </c>
      <c r="KN123" s="112">
        <v>0</v>
      </c>
      <c r="KO123" s="112">
        <v>0</v>
      </c>
      <c r="KP123" s="112">
        <v>0</v>
      </c>
      <c r="KQ123" s="112">
        <v>0</v>
      </c>
      <c r="KR123" s="112">
        <v>0</v>
      </c>
      <c r="KS123" s="112">
        <v>0</v>
      </c>
      <c r="KT123" s="112">
        <v>0</v>
      </c>
      <c r="KU123" s="112">
        <v>0</v>
      </c>
      <c r="KV123" s="112">
        <v>0</v>
      </c>
      <c r="KW123" s="112">
        <v>0</v>
      </c>
      <c r="KX123" s="112">
        <v>0</v>
      </c>
      <c r="KY123" s="112">
        <v>0</v>
      </c>
      <c r="KZ123" s="112">
        <v>1</v>
      </c>
      <c r="LA123" s="112">
        <v>0</v>
      </c>
      <c r="LB123" s="112">
        <v>0</v>
      </c>
      <c r="LC123" s="112">
        <v>13</v>
      </c>
      <c r="LD123" s="112">
        <v>14</v>
      </c>
    </row>
    <row r="124" spans="1:316">
      <c r="A124" s="204" t="s">
        <v>9</v>
      </c>
      <c r="B124" s="112">
        <v>48</v>
      </c>
      <c r="O124" s="112">
        <v>10</v>
      </c>
      <c r="P124" s="112">
        <v>6</v>
      </c>
      <c r="Q124" s="112">
        <v>10</v>
      </c>
      <c r="R124" s="112">
        <v>19</v>
      </c>
      <c r="S124" s="112">
        <v>8</v>
      </c>
      <c r="T124" s="112">
        <v>20</v>
      </c>
      <c r="U124" s="112">
        <v>7</v>
      </c>
      <c r="V124" s="112">
        <v>13</v>
      </c>
      <c r="W124" s="112">
        <v>5</v>
      </c>
      <c r="X124" s="112">
        <v>7</v>
      </c>
      <c r="Y124" s="112">
        <v>8</v>
      </c>
      <c r="Z124" s="112">
        <v>44</v>
      </c>
      <c r="AA124" s="112">
        <v>48</v>
      </c>
      <c r="AB124" s="112">
        <v>109</v>
      </c>
      <c r="AC124" s="112">
        <v>157</v>
      </c>
      <c r="AD124" s="112">
        <v>894</v>
      </c>
      <c r="AE124" s="112">
        <v>1142</v>
      </c>
      <c r="AF124" s="112">
        <v>5</v>
      </c>
      <c r="AG124" s="112">
        <v>19</v>
      </c>
      <c r="AH124" s="112">
        <v>59</v>
      </c>
      <c r="AI124" s="112">
        <v>49</v>
      </c>
      <c r="AJ124" s="112">
        <v>958</v>
      </c>
      <c r="AK124" s="112">
        <v>1210</v>
      </c>
      <c r="AL124" s="112">
        <v>2168</v>
      </c>
      <c r="AM124" s="112">
        <v>523</v>
      </c>
      <c r="AN124" s="112">
        <v>700</v>
      </c>
      <c r="AO124" s="112">
        <v>1223</v>
      </c>
      <c r="AP124" s="112">
        <v>27396.5</v>
      </c>
      <c r="AQ124" s="112">
        <v>190</v>
      </c>
      <c r="AR124" s="112">
        <v>211</v>
      </c>
      <c r="AS124" s="112">
        <v>0</v>
      </c>
      <c r="AT124" s="112">
        <v>0</v>
      </c>
      <c r="AU124" s="112">
        <v>1</v>
      </c>
      <c r="AV124" s="112">
        <v>2</v>
      </c>
      <c r="AW124" s="112">
        <v>0</v>
      </c>
      <c r="AX124" s="112">
        <v>1</v>
      </c>
      <c r="AY124" s="112">
        <v>0</v>
      </c>
      <c r="AZ124" s="112">
        <v>0</v>
      </c>
      <c r="BA124" s="112">
        <v>0</v>
      </c>
      <c r="BB124" s="112">
        <v>0</v>
      </c>
      <c r="BC124" s="112">
        <v>2</v>
      </c>
      <c r="BD124" s="112">
        <v>1</v>
      </c>
      <c r="BE124" s="112">
        <v>0</v>
      </c>
      <c r="BF124" s="112">
        <v>2</v>
      </c>
      <c r="BG124" s="112">
        <v>2</v>
      </c>
      <c r="BH124" s="112">
        <v>2</v>
      </c>
      <c r="BI124" s="112">
        <v>0</v>
      </c>
      <c r="BJ124" s="112">
        <v>0</v>
      </c>
      <c r="BK124" s="112">
        <v>0</v>
      </c>
      <c r="BL124" s="112">
        <v>0</v>
      </c>
      <c r="BM124" s="112">
        <v>0</v>
      </c>
      <c r="BN124" s="112">
        <v>2</v>
      </c>
      <c r="BO124" s="112">
        <v>7</v>
      </c>
      <c r="BP124" s="112">
        <v>4</v>
      </c>
      <c r="BQ124" s="112">
        <v>202</v>
      </c>
      <c r="BR124" s="112">
        <v>225</v>
      </c>
      <c r="BS124" s="112">
        <v>427</v>
      </c>
      <c r="BT124" s="112">
        <v>503</v>
      </c>
      <c r="BU124" s="112">
        <v>437</v>
      </c>
      <c r="BV124" s="112">
        <v>0</v>
      </c>
      <c r="BW124" s="112">
        <v>0</v>
      </c>
      <c r="BX124" s="112">
        <v>0</v>
      </c>
      <c r="BY124" s="112">
        <v>0</v>
      </c>
      <c r="BZ124" s="112">
        <v>0</v>
      </c>
      <c r="CA124" s="112">
        <v>0</v>
      </c>
      <c r="CB124" s="112">
        <v>0</v>
      </c>
      <c r="CC124" s="112">
        <v>0</v>
      </c>
      <c r="CD124" s="112">
        <v>0</v>
      </c>
      <c r="CE124" s="112">
        <v>0</v>
      </c>
      <c r="CF124" s="112">
        <v>0</v>
      </c>
      <c r="CG124" s="112">
        <v>0</v>
      </c>
      <c r="CH124" s="112">
        <v>0</v>
      </c>
      <c r="CI124" s="112">
        <v>0</v>
      </c>
      <c r="CJ124" s="112">
        <v>0</v>
      </c>
      <c r="CK124" s="112">
        <v>0</v>
      </c>
      <c r="CL124" s="112">
        <v>0</v>
      </c>
      <c r="CM124" s="112">
        <v>0</v>
      </c>
      <c r="CN124" s="112">
        <v>1</v>
      </c>
      <c r="CO124" s="112">
        <v>1</v>
      </c>
      <c r="CP124" s="112">
        <v>11</v>
      </c>
      <c r="CQ124" s="112">
        <v>9</v>
      </c>
      <c r="CR124" s="112">
        <v>49</v>
      </c>
      <c r="CS124" s="112">
        <v>40</v>
      </c>
      <c r="CT124" s="112">
        <v>564</v>
      </c>
      <c r="CU124" s="112">
        <v>487</v>
      </c>
      <c r="CV124" s="112">
        <v>1051</v>
      </c>
      <c r="CW124" s="112">
        <v>18</v>
      </c>
      <c r="CX124" s="112">
        <v>30</v>
      </c>
      <c r="CY124" s="112">
        <v>0</v>
      </c>
      <c r="CZ124" s="112">
        <v>0</v>
      </c>
      <c r="DA124" s="112">
        <v>0</v>
      </c>
      <c r="DB124" s="112">
        <v>0</v>
      </c>
      <c r="DC124" s="112">
        <v>0</v>
      </c>
      <c r="DD124" s="112">
        <v>0</v>
      </c>
      <c r="DE124" s="112">
        <v>0</v>
      </c>
      <c r="DF124" s="112">
        <v>0</v>
      </c>
      <c r="DG124" s="112">
        <v>0</v>
      </c>
      <c r="DH124" s="112">
        <v>0</v>
      </c>
      <c r="DI124" s="112">
        <v>0</v>
      </c>
      <c r="DJ124" s="112">
        <v>0</v>
      </c>
      <c r="DK124" s="112">
        <v>0</v>
      </c>
      <c r="DL124" s="112">
        <v>0</v>
      </c>
      <c r="DM124" s="112">
        <v>0</v>
      </c>
      <c r="DN124" s="112">
        <v>0</v>
      </c>
      <c r="DO124" s="112">
        <v>0</v>
      </c>
      <c r="DP124" s="112">
        <v>0</v>
      </c>
      <c r="DQ124" s="112">
        <v>0</v>
      </c>
      <c r="DR124" s="112">
        <v>0</v>
      </c>
      <c r="DS124" s="112">
        <v>1</v>
      </c>
      <c r="DT124" s="112">
        <v>0</v>
      </c>
      <c r="DU124" s="112">
        <v>1</v>
      </c>
      <c r="DV124" s="112">
        <v>3</v>
      </c>
      <c r="DW124" s="112">
        <v>20</v>
      </c>
      <c r="DX124" s="112">
        <v>33</v>
      </c>
      <c r="DY124" s="112">
        <v>53</v>
      </c>
      <c r="DZ124" s="112">
        <v>47</v>
      </c>
      <c r="EA124" s="112">
        <v>68</v>
      </c>
      <c r="EB124" s="112">
        <v>0</v>
      </c>
      <c r="EC124" s="112">
        <v>0</v>
      </c>
      <c r="ED124" s="112">
        <v>0</v>
      </c>
      <c r="EE124" s="112">
        <v>0</v>
      </c>
      <c r="EF124" s="112">
        <v>0</v>
      </c>
      <c r="EG124" s="112">
        <v>0</v>
      </c>
      <c r="EH124" s="112">
        <v>0</v>
      </c>
      <c r="EI124" s="112">
        <v>0</v>
      </c>
      <c r="EJ124" s="112">
        <v>0</v>
      </c>
      <c r="EK124" s="112">
        <v>0</v>
      </c>
      <c r="EL124" s="112">
        <v>0</v>
      </c>
      <c r="EM124" s="112">
        <v>0</v>
      </c>
      <c r="EN124" s="112">
        <v>1</v>
      </c>
      <c r="EO124" s="112">
        <v>1</v>
      </c>
      <c r="EP124" s="112">
        <v>0</v>
      </c>
      <c r="EQ124" s="112">
        <v>0</v>
      </c>
      <c r="ER124" s="112">
        <v>0</v>
      </c>
      <c r="ES124" s="112">
        <v>0</v>
      </c>
      <c r="ET124" s="112">
        <v>0</v>
      </c>
      <c r="EU124" s="112">
        <v>1</v>
      </c>
      <c r="EV124" s="112">
        <v>4</v>
      </c>
      <c r="EW124" s="112">
        <v>6</v>
      </c>
      <c r="EX124" s="112">
        <v>4</v>
      </c>
      <c r="EY124" s="112">
        <v>2</v>
      </c>
      <c r="EZ124" s="112">
        <v>56</v>
      </c>
      <c r="FA124" s="112">
        <v>78</v>
      </c>
      <c r="FB124" s="112">
        <v>134</v>
      </c>
      <c r="FC124" s="112">
        <v>27</v>
      </c>
      <c r="FD124" s="112">
        <v>33</v>
      </c>
      <c r="FE124" s="112">
        <v>12</v>
      </c>
      <c r="FF124" s="112">
        <v>15</v>
      </c>
      <c r="FG124" s="112">
        <v>1</v>
      </c>
      <c r="FH124" s="112">
        <v>5</v>
      </c>
      <c r="FI124" s="112">
        <v>2</v>
      </c>
      <c r="FJ124" s="112">
        <v>3</v>
      </c>
      <c r="FK124" s="112">
        <v>327</v>
      </c>
      <c r="FL124" s="112">
        <v>268</v>
      </c>
      <c r="FM124" s="112">
        <v>369</v>
      </c>
      <c r="FN124" s="112">
        <v>324</v>
      </c>
      <c r="FO124" s="112">
        <v>693</v>
      </c>
      <c r="FP124" s="112">
        <v>9</v>
      </c>
      <c r="FQ124" s="112">
        <v>11</v>
      </c>
      <c r="FR124" s="112">
        <v>17</v>
      </c>
      <c r="FS124" s="112">
        <v>48</v>
      </c>
      <c r="FT124" s="112">
        <v>50</v>
      </c>
      <c r="FU124" s="112">
        <v>54</v>
      </c>
      <c r="FV124" s="112">
        <v>38</v>
      </c>
      <c r="FW124" s="112">
        <v>63</v>
      </c>
      <c r="FX124" s="112">
        <v>63</v>
      </c>
      <c r="FY124" s="112">
        <v>57</v>
      </c>
      <c r="FZ124" s="112">
        <v>53</v>
      </c>
      <c r="GA124" s="112">
        <v>13</v>
      </c>
      <c r="GB124" s="205">
        <v>230</v>
      </c>
      <c r="GC124" s="205">
        <v>246</v>
      </c>
      <c r="GD124" s="112">
        <v>476</v>
      </c>
      <c r="GE124" s="112">
        <v>116</v>
      </c>
      <c r="GF124" s="112">
        <v>147</v>
      </c>
      <c r="GG124" s="112">
        <v>133</v>
      </c>
      <c r="GH124" s="112">
        <v>92</v>
      </c>
      <c r="GI124" s="112">
        <v>105</v>
      </c>
      <c r="GJ124" s="112">
        <v>89</v>
      </c>
      <c r="GK124" s="112">
        <v>108</v>
      </c>
      <c r="GL124" s="112">
        <v>90</v>
      </c>
      <c r="GM124" s="112">
        <v>54</v>
      </c>
      <c r="GN124" s="112">
        <v>43</v>
      </c>
      <c r="GO124" s="112">
        <v>33</v>
      </c>
      <c r="GP124" s="112">
        <v>16</v>
      </c>
      <c r="GQ124" s="205">
        <v>549</v>
      </c>
      <c r="GR124" s="205">
        <v>477</v>
      </c>
      <c r="GS124" s="112">
        <v>1026</v>
      </c>
      <c r="GT124" s="112">
        <v>0</v>
      </c>
      <c r="GU124" s="112">
        <v>0</v>
      </c>
      <c r="GV124" s="112">
        <v>0</v>
      </c>
      <c r="GW124" s="112">
        <v>3</v>
      </c>
      <c r="GX124" s="112">
        <v>5</v>
      </c>
      <c r="GY124" s="112">
        <v>8</v>
      </c>
      <c r="GZ124" s="112">
        <v>5</v>
      </c>
      <c r="HA124" s="112">
        <v>13</v>
      </c>
      <c r="HB124" s="112">
        <v>1</v>
      </c>
      <c r="HC124" s="112">
        <v>6</v>
      </c>
      <c r="HD124" s="112">
        <v>1</v>
      </c>
      <c r="HE124" s="89">
        <v>2</v>
      </c>
      <c r="HF124" s="200">
        <v>12</v>
      </c>
      <c r="HG124" s="200">
        <v>32</v>
      </c>
      <c r="HH124" s="89">
        <v>44</v>
      </c>
      <c r="HI124" s="112">
        <v>2</v>
      </c>
      <c r="HJ124" s="112">
        <v>16</v>
      </c>
      <c r="HK124" s="112">
        <v>50</v>
      </c>
      <c r="HL124" s="112">
        <v>54</v>
      </c>
      <c r="HM124" s="112">
        <v>43</v>
      </c>
      <c r="HN124" s="112">
        <v>48</v>
      </c>
      <c r="HO124" s="112">
        <v>53</v>
      </c>
      <c r="HP124" s="112">
        <v>50</v>
      </c>
      <c r="HQ124" s="112">
        <v>27</v>
      </c>
      <c r="HR124" s="112">
        <v>21</v>
      </c>
      <c r="HS124" s="112">
        <v>4</v>
      </c>
      <c r="HT124" s="112">
        <v>1</v>
      </c>
      <c r="HU124" s="200">
        <v>179</v>
      </c>
      <c r="HV124" s="200">
        <v>190</v>
      </c>
      <c r="HW124" s="89">
        <v>369</v>
      </c>
      <c r="HX124" s="112">
        <v>43</v>
      </c>
      <c r="HY124" s="112">
        <v>69</v>
      </c>
      <c r="HZ124" s="112">
        <v>51</v>
      </c>
      <c r="IA124" s="112">
        <v>56</v>
      </c>
      <c r="IB124" s="112">
        <v>30</v>
      </c>
      <c r="IC124" s="112">
        <v>69</v>
      </c>
      <c r="ID124" s="112">
        <v>25</v>
      </c>
      <c r="IE124" s="112">
        <v>66</v>
      </c>
      <c r="IF124" s="112">
        <v>18</v>
      </c>
      <c r="IG124" s="112">
        <v>25</v>
      </c>
      <c r="IH124" s="112">
        <v>9</v>
      </c>
      <c r="II124" s="112">
        <v>6</v>
      </c>
      <c r="IJ124" s="112">
        <v>176</v>
      </c>
      <c r="IK124" s="112">
        <v>291</v>
      </c>
      <c r="IL124" s="112">
        <v>467</v>
      </c>
      <c r="IM124" s="112">
        <v>36</v>
      </c>
      <c r="IN124" s="112">
        <v>52</v>
      </c>
      <c r="IO124" s="112">
        <v>24</v>
      </c>
      <c r="IP124" s="112">
        <v>17</v>
      </c>
      <c r="IQ124" s="112">
        <v>2</v>
      </c>
      <c r="IR124" s="112">
        <v>6</v>
      </c>
      <c r="IS124" s="112">
        <v>4</v>
      </c>
      <c r="IT124" s="112">
        <v>9</v>
      </c>
      <c r="IU124" s="112">
        <v>123</v>
      </c>
      <c r="IV124" s="112">
        <v>112</v>
      </c>
      <c r="IW124" s="112">
        <v>189</v>
      </c>
      <c r="IX124" s="112">
        <v>196</v>
      </c>
      <c r="IY124" s="112">
        <v>385</v>
      </c>
      <c r="IZ124" s="112">
        <v>73</v>
      </c>
      <c r="JA124" s="112">
        <v>53</v>
      </c>
      <c r="JB124" s="112">
        <v>10</v>
      </c>
      <c r="JC124" s="112">
        <v>21</v>
      </c>
      <c r="JD124" s="112">
        <v>4</v>
      </c>
      <c r="JE124" s="112">
        <v>0</v>
      </c>
      <c r="JF124" s="112">
        <v>7</v>
      </c>
      <c r="JG124" s="112">
        <v>4</v>
      </c>
      <c r="JH124" s="112">
        <v>493</v>
      </c>
      <c r="JI124" s="112">
        <v>363</v>
      </c>
      <c r="JJ124" s="112">
        <v>587</v>
      </c>
      <c r="JK124" s="112">
        <v>441</v>
      </c>
      <c r="JL124" s="112">
        <v>1028</v>
      </c>
      <c r="JM124" s="112">
        <v>5</v>
      </c>
      <c r="JN124" s="112">
        <v>9</v>
      </c>
      <c r="JO124" s="112">
        <v>3</v>
      </c>
      <c r="JP124" s="112">
        <v>3</v>
      </c>
      <c r="JQ124" s="112">
        <v>1</v>
      </c>
      <c r="JR124" s="112">
        <v>1</v>
      </c>
      <c r="JS124" s="112">
        <v>1</v>
      </c>
      <c r="JT124" s="112">
        <v>3</v>
      </c>
      <c r="JU124" s="112">
        <v>7</v>
      </c>
      <c r="JV124" s="112">
        <v>21</v>
      </c>
      <c r="JW124" s="112">
        <v>17</v>
      </c>
      <c r="JX124" s="112">
        <v>37</v>
      </c>
      <c r="JY124" s="112">
        <v>54</v>
      </c>
      <c r="JZ124" s="112">
        <v>10</v>
      </c>
      <c r="KA124" s="112">
        <v>17</v>
      </c>
      <c r="KB124" s="112">
        <v>24</v>
      </c>
      <c r="KC124" s="112">
        <v>10</v>
      </c>
      <c r="KD124" s="112">
        <v>5</v>
      </c>
      <c r="KE124" s="112">
        <v>6</v>
      </c>
      <c r="KF124" s="112">
        <v>4</v>
      </c>
      <c r="KG124" s="112">
        <v>5</v>
      </c>
      <c r="KH124" s="112">
        <v>150</v>
      </c>
      <c r="KI124" s="112">
        <v>157</v>
      </c>
      <c r="KJ124" s="112">
        <v>230</v>
      </c>
      <c r="KK124" s="112">
        <v>249</v>
      </c>
      <c r="KL124" s="112">
        <v>479</v>
      </c>
      <c r="KM124" s="112">
        <v>0</v>
      </c>
      <c r="KN124" s="112">
        <v>0</v>
      </c>
      <c r="KO124" s="112">
        <v>0</v>
      </c>
      <c r="KP124" s="112">
        <v>0</v>
      </c>
      <c r="KQ124" s="112">
        <v>0</v>
      </c>
      <c r="KR124" s="112">
        <v>0</v>
      </c>
      <c r="KS124" s="112">
        <v>0</v>
      </c>
      <c r="KT124" s="112">
        <v>0</v>
      </c>
      <c r="KU124" s="112">
        <v>0</v>
      </c>
      <c r="KV124" s="112">
        <v>0</v>
      </c>
      <c r="KW124" s="112">
        <v>0</v>
      </c>
      <c r="KX124" s="112">
        <v>0</v>
      </c>
      <c r="KY124" s="112">
        <v>0</v>
      </c>
      <c r="KZ124" s="112">
        <v>5</v>
      </c>
      <c r="LA124" s="112">
        <v>4</v>
      </c>
      <c r="LB124" s="112">
        <v>3</v>
      </c>
      <c r="LC124" s="112">
        <v>61</v>
      </c>
      <c r="LD124" s="112">
        <v>73</v>
      </c>
    </row>
    <row r="125" spans="1:316">
      <c r="A125" s="204" t="s">
        <v>10</v>
      </c>
      <c r="B125" s="112">
        <v>45</v>
      </c>
      <c r="O125" s="112">
        <v>19</v>
      </c>
      <c r="P125" s="112">
        <v>24</v>
      </c>
      <c r="Q125" s="112">
        <v>3</v>
      </c>
      <c r="R125" s="112">
        <v>18</v>
      </c>
      <c r="S125" s="112">
        <v>29</v>
      </c>
      <c r="T125" s="112">
        <v>46</v>
      </c>
      <c r="U125" s="112">
        <v>8</v>
      </c>
      <c r="V125" s="112">
        <v>13</v>
      </c>
      <c r="W125" s="112">
        <v>20</v>
      </c>
      <c r="X125" s="112">
        <v>50</v>
      </c>
      <c r="Y125" s="112">
        <v>24</v>
      </c>
      <c r="Z125" s="112">
        <v>81</v>
      </c>
      <c r="AA125" s="112">
        <v>103</v>
      </c>
      <c r="AB125" s="112">
        <v>232</v>
      </c>
      <c r="AC125" s="112">
        <v>335</v>
      </c>
      <c r="AD125" s="112">
        <v>1434</v>
      </c>
      <c r="AE125" s="112">
        <v>1587</v>
      </c>
      <c r="AF125" s="112">
        <v>16</v>
      </c>
      <c r="AG125" s="112">
        <v>63</v>
      </c>
      <c r="AH125" s="112">
        <v>259</v>
      </c>
      <c r="AI125" s="112">
        <v>232</v>
      </c>
      <c r="AJ125" s="112">
        <v>1709</v>
      </c>
      <c r="AK125" s="112">
        <v>1882</v>
      </c>
      <c r="AL125" s="112">
        <v>3591</v>
      </c>
      <c r="AM125" s="112">
        <v>867</v>
      </c>
      <c r="AN125" s="112">
        <v>1574</v>
      </c>
      <c r="AO125" s="112">
        <v>2441</v>
      </c>
      <c r="AP125" s="112">
        <v>42898</v>
      </c>
      <c r="AQ125" s="112">
        <v>162</v>
      </c>
      <c r="AR125" s="112">
        <v>149</v>
      </c>
      <c r="AS125" s="112">
        <v>0</v>
      </c>
      <c r="AT125" s="112">
        <v>0</v>
      </c>
      <c r="AU125" s="112">
        <v>0</v>
      </c>
      <c r="AV125" s="112">
        <v>1</v>
      </c>
      <c r="AW125" s="112">
        <v>3</v>
      </c>
      <c r="AX125" s="112">
        <v>1</v>
      </c>
      <c r="AY125" s="112">
        <v>0</v>
      </c>
      <c r="AZ125" s="112">
        <v>0</v>
      </c>
      <c r="BA125" s="112">
        <v>0</v>
      </c>
      <c r="BB125" s="112">
        <v>0</v>
      </c>
      <c r="BC125" s="112">
        <v>0</v>
      </c>
      <c r="BD125" s="112">
        <v>0</v>
      </c>
      <c r="BE125" s="112">
        <v>0</v>
      </c>
      <c r="BF125" s="112">
        <v>1</v>
      </c>
      <c r="BG125" s="112">
        <v>0</v>
      </c>
      <c r="BH125" s="112">
        <v>0</v>
      </c>
      <c r="BI125" s="112">
        <v>0</v>
      </c>
      <c r="BJ125" s="112">
        <v>0</v>
      </c>
      <c r="BK125" s="112">
        <v>0</v>
      </c>
      <c r="BL125" s="112">
        <v>0</v>
      </c>
      <c r="BM125" s="112">
        <v>1</v>
      </c>
      <c r="BN125" s="112">
        <v>0</v>
      </c>
      <c r="BO125" s="112">
        <v>9</v>
      </c>
      <c r="BP125" s="112">
        <v>6</v>
      </c>
      <c r="BQ125" s="112">
        <v>175</v>
      </c>
      <c r="BR125" s="112">
        <v>158</v>
      </c>
      <c r="BS125" s="112">
        <v>333</v>
      </c>
      <c r="BT125" s="112">
        <v>533</v>
      </c>
      <c r="BU125" s="112">
        <v>576</v>
      </c>
      <c r="BV125" s="112">
        <v>0</v>
      </c>
      <c r="BW125" s="112">
        <v>0</v>
      </c>
      <c r="BX125" s="112">
        <v>5</v>
      </c>
      <c r="BY125" s="112">
        <v>11</v>
      </c>
      <c r="BZ125" s="112">
        <v>21</v>
      </c>
      <c r="CA125" s="112">
        <v>7</v>
      </c>
      <c r="CB125" s="112">
        <v>0</v>
      </c>
      <c r="CC125" s="112">
        <v>1</v>
      </c>
      <c r="CD125" s="112">
        <v>0</v>
      </c>
      <c r="CE125" s="112">
        <v>1</v>
      </c>
      <c r="CF125" s="112">
        <v>3</v>
      </c>
      <c r="CG125" s="112">
        <v>3</v>
      </c>
      <c r="CH125" s="112">
        <v>0</v>
      </c>
      <c r="CI125" s="112">
        <v>8</v>
      </c>
      <c r="CJ125" s="112">
        <v>0</v>
      </c>
      <c r="CK125" s="112">
        <v>1</v>
      </c>
      <c r="CL125" s="112">
        <v>0</v>
      </c>
      <c r="CM125" s="112">
        <v>0</v>
      </c>
      <c r="CN125" s="112">
        <v>4</v>
      </c>
      <c r="CO125" s="112">
        <v>13</v>
      </c>
      <c r="CP125" s="112">
        <v>9</v>
      </c>
      <c r="CQ125" s="112">
        <v>16</v>
      </c>
      <c r="CR125" s="112">
        <v>111</v>
      </c>
      <c r="CS125" s="112">
        <v>148</v>
      </c>
      <c r="CT125" s="112">
        <v>686</v>
      </c>
      <c r="CU125" s="112">
        <v>785</v>
      </c>
      <c r="CV125" s="112">
        <v>1471</v>
      </c>
      <c r="CW125" s="112">
        <v>32</v>
      </c>
      <c r="CX125" s="112">
        <v>57</v>
      </c>
      <c r="CY125" s="112">
        <v>0</v>
      </c>
      <c r="CZ125" s="112">
        <v>0</v>
      </c>
      <c r="DA125" s="112">
        <v>0</v>
      </c>
      <c r="DB125" s="112">
        <v>0</v>
      </c>
      <c r="DC125" s="112">
        <v>1</v>
      </c>
      <c r="DD125" s="112">
        <v>1</v>
      </c>
      <c r="DE125" s="112">
        <v>0</v>
      </c>
      <c r="DF125" s="112">
        <v>0</v>
      </c>
      <c r="DG125" s="112">
        <v>0</v>
      </c>
      <c r="DH125" s="112">
        <v>1</v>
      </c>
      <c r="DI125" s="112">
        <v>0</v>
      </c>
      <c r="DJ125" s="112">
        <v>0</v>
      </c>
      <c r="DK125" s="112">
        <v>0</v>
      </c>
      <c r="DL125" s="112">
        <v>0</v>
      </c>
      <c r="DM125" s="112">
        <v>0</v>
      </c>
      <c r="DN125" s="112">
        <v>0</v>
      </c>
      <c r="DO125" s="112">
        <v>0</v>
      </c>
      <c r="DP125" s="112">
        <v>0</v>
      </c>
      <c r="DQ125" s="112">
        <v>0</v>
      </c>
      <c r="DR125" s="112">
        <v>0</v>
      </c>
      <c r="DS125" s="112">
        <v>0</v>
      </c>
      <c r="DT125" s="112">
        <v>0</v>
      </c>
      <c r="DU125" s="112">
        <v>2</v>
      </c>
      <c r="DV125" s="112">
        <v>5</v>
      </c>
      <c r="DW125" s="112">
        <v>35</v>
      </c>
      <c r="DX125" s="112">
        <v>64</v>
      </c>
      <c r="DY125" s="112">
        <v>99</v>
      </c>
      <c r="DZ125" s="112">
        <v>95</v>
      </c>
      <c r="EA125" s="112">
        <v>173</v>
      </c>
      <c r="EB125" s="112">
        <v>0</v>
      </c>
      <c r="EC125" s="112">
        <v>0</v>
      </c>
      <c r="ED125" s="112">
        <v>0</v>
      </c>
      <c r="EE125" s="112">
        <v>0</v>
      </c>
      <c r="EF125" s="112">
        <v>0</v>
      </c>
      <c r="EG125" s="112">
        <v>1</v>
      </c>
      <c r="EH125" s="112">
        <v>0</v>
      </c>
      <c r="EI125" s="112">
        <v>1</v>
      </c>
      <c r="EJ125" s="112">
        <v>0</v>
      </c>
      <c r="EK125" s="112">
        <v>0</v>
      </c>
      <c r="EL125" s="112">
        <v>0</v>
      </c>
      <c r="EM125" s="112">
        <v>0</v>
      </c>
      <c r="EN125" s="112">
        <v>0</v>
      </c>
      <c r="EO125" s="112">
        <v>0</v>
      </c>
      <c r="EP125" s="112">
        <v>0</v>
      </c>
      <c r="EQ125" s="112">
        <v>1</v>
      </c>
      <c r="ER125" s="112">
        <v>0</v>
      </c>
      <c r="ES125" s="112">
        <v>1</v>
      </c>
      <c r="ET125" s="112">
        <v>1</v>
      </c>
      <c r="EU125" s="112">
        <v>2</v>
      </c>
      <c r="EV125" s="112">
        <v>0</v>
      </c>
      <c r="EW125" s="112">
        <v>0</v>
      </c>
      <c r="EX125" s="112">
        <v>0</v>
      </c>
      <c r="EY125" s="112">
        <v>5</v>
      </c>
      <c r="EZ125" s="112">
        <v>96</v>
      </c>
      <c r="FA125" s="112">
        <v>184</v>
      </c>
      <c r="FB125" s="112">
        <v>280</v>
      </c>
      <c r="FC125" s="112">
        <v>10</v>
      </c>
      <c r="FD125" s="112">
        <v>13</v>
      </c>
      <c r="FE125" s="112">
        <v>4</v>
      </c>
      <c r="FF125" s="112">
        <v>12</v>
      </c>
      <c r="FG125" s="112">
        <v>1</v>
      </c>
      <c r="FH125" s="112">
        <v>5</v>
      </c>
      <c r="FI125" s="112">
        <v>9</v>
      </c>
      <c r="FJ125" s="112">
        <v>14</v>
      </c>
      <c r="FK125" s="112">
        <v>668</v>
      </c>
      <c r="FL125" s="112">
        <v>606</v>
      </c>
      <c r="FM125" s="112">
        <v>692</v>
      </c>
      <c r="FN125" s="112">
        <v>650</v>
      </c>
      <c r="FO125" s="112">
        <v>1342</v>
      </c>
      <c r="FP125" s="112">
        <v>2</v>
      </c>
      <c r="FQ125" s="112">
        <v>0</v>
      </c>
      <c r="FR125" s="112">
        <v>7</v>
      </c>
      <c r="FS125" s="112">
        <v>13</v>
      </c>
      <c r="FT125" s="112">
        <v>26</v>
      </c>
      <c r="FU125" s="112">
        <v>49</v>
      </c>
      <c r="FV125" s="112">
        <v>54</v>
      </c>
      <c r="FW125" s="112">
        <v>44</v>
      </c>
      <c r="FX125" s="112">
        <v>55</v>
      </c>
      <c r="FY125" s="112">
        <v>49</v>
      </c>
      <c r="FZ125" s="112">
        <v>36</v>
      </c>
      <c r="GA125" s="112">
        <v>11</v>
      </c>
      <c r="GB125" s="205">
        <v>180</v>
      </c>
      <c r="GC125" s="205">
        <v>166</v>
      </c>
      <c r="GD125" s="112">
        <v>346</v>
      </c>
      <c r="GE125" s="112">
        <v>180</v>
      </c>
      <c r="GF125" s="112">
        <v>193</v>
      </c>
      <c r="GG125" s="112">
        <v>384</v>
      </c>
      <c r="GH125" s="112">
        <v>347</v>
      </c>
      <c r="GI125" s="112">
        <v>257</v>
      </c>
      <c r="GJ125" s="112">
        <v>253</v>
      </c>
      <c r="GK125" s="112">
        <v>194</v>
      </c>
      <c r="GL125" s="112">
        <v>136</v>
      </c>
      <c r="GM125" s="112">
        <v>51</v>
      </c>
      <c r="GN125" s="112">
        <v>38</v>
      </c>
      <c r="GO125" s="112">
        <v>20</v>
      </c>
      <c r="GP125" s="112">
        <v>7</v>
      </c>
      <c r="GQ125" s="205">
        <v>1086</v>
      </c>
      <c r="GR125" s="205">
        <v>974</v>
      </c>
      <c r="GS125" s="112">
        <v>2060</v>
      </c>
      <c r="GT125" s="112">
        <v>1</v>
      </c>
      <c r="GU125" s="112">
        <v>8</v>
      </c>
      <c r="GV125" s="112">
        <v>3</v>
      </c>
      <c r="GW125" s="112">
        <v>32</v>
      </c>
      <c r="GX125" s="112">
        <v>13</v>
      </c>
      <c r="GY125" s="112">
        <v>43</v>
      </c>
      <c r="GZ125" s="112">
        <v>19</v>
      </c>
      <c r="HA125" s="112">
        <v>21</v>
      </c>
      <c r="HB125" s="112">
        <v>5</v>
      </c>
      <c r="HC125" s="112">
        <v>5</v>
      </c>
      <c r="HD125" s="112">
        <v>2</v>
      </c>
      <c r="HE125" s="89">
        <v>1</v>
      </c>
      <c r="HF125" s="200">
        <v>43</v>
      </c>
      <c r="HG125" s="200">
        <v>110</v>
      </c>
      <c r="HH125" s="89">
        <v>153</v>
      </c>
      <c r="HI125" s="112">
        <v>11</v>
      </c>
      <c r="HJ125" s="112">
        <v>15</v>
      </c>
      <c r="HK125" s="112">
        <v>57</v>
      </c>
      <c r="HL125" s="112">
        <v>118</v>
      </c>
      <c r="HM125" s="112">
        <v>32</v>
      </c>
      <c r="HN125" s="112">
        <v>66</v>
      </c>
      <c r="HO125" s="112">
        <v>31</v>
      </c>
      <c r="HP125" s="112">
        <v>29</v>
      </c>
      <c r="HQ125" s="112">
        <v>10</v>
      </c>
      <c r="HR125" s="112">
        <v>12</v>
      </c>
      <c r="HS125" s="112">
        <v>2</v>
      </c>
      <c r="HT125" s="112">
        <v>5</v>
      </c>
      <c r="HU125" s="200">
        <v>143</v>
      </c>
      <c r="HV125" s="200">
        <v>245</v>
      </c>
      <c r="HW125" s="89">
        <v>388</v>
      </c>
      <c r="HX125" s="112">
        <v>202</v>
      </c>
      <c r="HY125" s="112">
        <v>468</v>
      </c>
      <c r="HZ125" s="112">
        <v>115</v>
      </c>
      <c r="IA125" s="112">
        <v>209</v>
      </c>
      <c r="IB125" s="112">
        <v>115</v>
      </c>
      <c r="IC125" s="112">
        <v>205</v>
      </c>
      <c r="ID125" s="112">
        <v>119</v>
      </c>
      <c r="IE125" s="112">
        <v>188</v>
      </c>
      <c r="IF125" s="112">
        <v>62</v>
      </c>
      <c r="IG125" s="112">
        <v>123</v>
      </c>
      <c r="IH125" s="112">
        <v>31</v>
      </c>
      <c r="II125" s="112">
        <v>45</v>
      </c>
      <c r="IJ125" s="112">
        <v>644</v>
      </c>
      <c r="IK125" s="112">
        <v>1238</v>
      </c>
      <c r="IL125" s="112">
        <v>1882</v>
      </c>
      <c r="IM125" s="112">
        <v>36</v>
      </c>
      <c r="IN125" s="112">
        <v>28</v>
      </c>
      <c r="IO125" s="112">
        <v>28</v>
      </c>
      <c r="IP125" s="112">
        <v>25</v>
      </c>
      <c r="IQ125" s="112">
        <v>3</v>
      </c>
      <c r="IR125" s="112">
        <v>2</v>
      </c>
      <c r="IS125" s="112">
        <v>5</v>
      </c>
      <c r="IT125" s="112">
        <v>3</v>
      </c>
      <c r="IU125" s="112">
        <v>97</v>
      </c>
      <c r="IV125" s="112">
        <v>92</v>
      </c>
      <c r="IW125" s="112">
        <v>169</v>
      </c>
      <c r="IX125" s="112">
        <v>150</v>
      </c>
      <c r="IY125" s="112">
        <v>319</v>
      </c>
      <c r="IZ125" s="112">
        <v>65</v>
      </c>
      <c r="JA125" s="112">
        <v>72</v>
      </c>
      <c r="JB125" s="112">
        <v>50</v>
      </c>
      <c r="JC125" s="112">
        <v>60</v>
      </c>
      <c r="JD125" s="112">
        <v>4</v>
      </c>
      <c r="JE125" s="112">
        <v>18</v>
      </c>
      <c r="JF125" s="112">
        <v>26</v>
      </c>
      <c r="JG125" s="112">
        <v>21</v>
      </c>
      <c r="JH125" s="112">
        <v>979</v>
      </c>
      <c r="JI125" s="112">
        <v>907</v>
      </c>
      <c r="JJ125" s="112">
        <v>1124</v>
      </c>
      <c r="JK125" s="112">
        <v>1078</v>
      </c>
      <c r="JL125" s="112">
        <v>2202</v>
      </c>
      <c r="JM125" s="112">
        <v>4</v>
      </c>
      <c r="JN125" s="112">
        <v>13</v>
      </c>
      <c r="JO125" s="112">
        <v>6</v>
      </c>
      <c r="JP125" s="112">
        <v>6</v>
      </c>
      <c r="JQ125" s="112">
        <v>1</v>
      </c>
      <c r="JR125" s="112">
        <v>1</v>
      </c>
      <c r="JS125" s="112">
        <v>4</v>
      </c>
      <c r="JT125" s="112">
        <v>2</v>
      </c>
      <c r="JU125" s="112">
        <v>24</v>
      </c>
      <c r="JV125" s="112">
        <v>83</v>
      </c>
      <c r="JW125" s="112">
        <v>39</v>
      </c>
      <c r="JX125" s="112">
        <v>105</v>
      </c>
      <c r="JY125" s="112">
        <v>144</v>
      </c>
      <c r="JZ125" s="112">
        <v>13</v>
      </c>
      <c r="KA125" s="112">
        <v>30</v>
      </c>
      <c r="KB125" s="112">
        <v>17</v>
      </c>
      <c r="KC125" s="112">
        <v>23</v>
      </c>
      <c r="KD125" s="112">
        <v>1</v>
      </c>
      <c r="KE125" s="112">
        <v>2</v>
      </c>
      <c r="KF125" s="112">
        <v>9</v>
      </c>
      <c r="KG125" s="112">
        <v>12</v>
      </c>
      <c r="KH125" s="112">
        <v>100</v>
      </c>
      <c r="KI125" s="112">
        <v>149</v>
      </c>
      <c r="KJ125" s="112">
        <v>245</v>
      </c>
      <c r="KK125" s="112">
        <v>360</v>
      </c>
      <c r="KL125" s="112">
        <v>605</v>
      </c>
      <c r="KM125" s="112">
        <v>0</v>
      </c>
      <c r="KN125" s="112">
        <v>0</v>
      </c>
      <c r="KO125" s="112">
        <v>0</v>
      </c>
      <c r="KP125" s="112">
        <v>0</v>
      </c>
      <c r="KQ125" s="112">
        <v>0</v>
      </c>
      <c r="KR125" s="112">
        <v>0</v>
      </c>
      <c r="KS125" s="112">
        <v>0</v>
      </c>
      <c r="KT125" s="112">
        <v>0</v>
      </c>
      <c r="KU125" s="112">
        <v>0</v>
      </c>
      <c r="KV125" s="112">
        <v>0</v>
      </c>
      <c r="KW125" s="112">
        <v>0</v>
      </c>
      <c r="KX125" s="112">
        <v>0</v>
      </c>
      <c r="KY125" s="112">
        <v>0</v>
      </c>
      <c r="KZ125" s="112">
        <v>23</v>
      </c>
      <c r="LA125" s="112">
        <v>12</v>
      </c>
      <c r="LB125" s="112">
        <v>0</v>
      </c>
      <c r="LC125" s="112">
        <v>170</v>
      </c>
      <c r="LD125" s="112">
        <v>205</v>
      </c>
    </row>
    <row r="126" spans="1:316">
      <c r="A126" s="204" t="s">
        <v>11</v>
      </c>
      <c r="B126" s="112">
        <v>9</v>
      </c>
      <c r="O126" s="112">
        <v>46</v>
      </c>
      <c r="P126" s="112">
        <v>23</v>
      </c>
      <c r="Q126" s="112">
        <v>7</v>
      </c>
      <c r="R126" s="112">
        <v>14</v>
      </c>
      <c r="S126" s="112">
        <v>34</v>
      </c>
      <c r="T126" s="112">
        <v>32</v>
      </c>
      <c r="U126" s="112">
        <v>0</v>
      </c>
      <c r="V126" s="112">
        <v>2</v>
      </c>
      <c r="W126" s="112">
        <v>67</v>
      </c>
      <c r="X126" s="112">
        <v>75</v>
      </c>
      <c r="Y126" s="112">
        <v>107</v>
      </c>
      <c r="Z126" s="112">
        <v>159</v>
      </c>
      <c r="AA126" s="112">
        <v>261</v>
      </c>
      <c r="AB126" s="112">
        <v>305</v>
      </c>
      <c r="AC126" s="112">
        <v>566</v>
      </c>
      <c r="AD126" s="112">
        <v>269</v>
      </c>
      <c r="AE126" s="112">
        <v>279</v>
      </c>
      <c r="AF126" s="112">
        <v>5</v>
      </c>
      <c r="AG126" s="112">
        <v>10</v>
      </c>
      <c r="AH126" s="112">
        <v>44</v>
      </c>
      <c r="AI126" s="112">
        <v>41</v>
      </c>
      <c r="AJ126" s="112">
        <v>318</v>
      </c>
      <c r="AK126" s="112">
        <v>330</v>
      </c>
      <c r="AL126" s="112">
        <v>648</v>
      </c>
      <c r="AM126" s="112">
        <v>190</v>
      </c>
      <c r="AN126" s="112">
        <v>301</v>
      </c>
      <c r="AO126" s="112">
        <v>491</v>
      </c>
      <c r="AP126" s="112">
        <v>9430.39</v>
      </c>
      <c r="AQ126" s="112">
        <v>51</v>
      </c>
      <c r="AR126" s="112">
        <v>27</v>
      </c>
      <c r="AS126" s="112">
        <v>0</v>
      </c>
      <c r="AT126" s="112">
        <v>0</v>
      </c>
      <c r="AU126" s="112">
        <v>0</v>
      </c>
      <c r="AV126" s="112">
        <v>0</v>
      </c>
      <c r="AW126" s="112">
        <v>0</v>
      </c>
      <c r="AX126" s="112">
        <v>1</v>
      </c>
      <c r="AY126" s="112">
        <v>0</v>
      </c>
      <c r="AZ126" s="112">
        <v>0</v>
      </c>
      <c r="BA126" s="112">
        <v>0</v>
      </c>
      <c r="BB126" s="112">
        <v>0</v>
      </c>
      <c r="BC126" s="112">
        <v>0</v>
      </c>
      <c r="BD126" s="112">
        <v>0</v>
      </c>
      <c r="BE126" s="112">
        <v>0</v>
      </c>
      <c r="BF126" s="112">
        <v>0</v>
      </c>
      <c r="BG126" s="112">
        <v>0</v>
      </c>
      <c r="BH126" s="112">
        <v>0</v>
      </c>
      <c r="BI126" s="112">
        <v>0</v>
      </c>
      <c r="BJ126" s="112">
        <v>0</v>
      </c>
      <c r="BK126" s="112">
        <v>0</v>
      </c>
      <c r="BL126" s="112">
        <v>0</v>
      </c>
      <c r="BM126" s="112">
        <v>1</v>
      </c>
      <c r="BN126" s="112">
        <v>0</v>
      </c>
      <c r="BO126" s="112">
        <v>0</v>
      </c>
      <c r="BP126" s="112">
        <v>0</v>
      </c>
      <c r="BQ126" s="112">
        <v>52</v>
      </c>
      <c r="BR126" s="112">
        <v>28</v>
      </c>
      <c r="BS126" s="112">
        <v>80</v>
      </c>
      <c r="BT126" s="112">
        <v>70</v>
      </c>
      <c r="BU126" s="112">
        <v>44</v>
      </c>
      <c r="BV126" s="112">
        <v>0</v>
      </c>
      <c r="BW126" s="112">
        <v>0</v>
      </c>
      <c r="BX126" s="112">
        <v>0</v>
      </c>
      <c r="BY126" s="112">
        <v>0</v>
      </c>
      <c r="BZ126" s="112">
        <v>0</v>
      </c>
      <c r="CA126" s="112">
        <v>0</v>
      </c>
      <c r="CB126" s="112">
        <v>0</v>
      </c>
      <c r="CC126" s="112">
        <v>0</v>
      </c>
      <c r="CD126" s="112">
        <v>0</v>
      </c>
      <c r="CE126" s="112">
        <v>0</v>
      </c>
      <c r="CF126" s="112">
        <v>0</v>
      </c>
      <c r="CG126" s="112">
        <v>0</v>
      </c>
      <c r="CH126" s="112">
        <v>0</v>
      </c>
      <c r="CI126" s="112">
        <v>0</v>
      </c>
      <c r="CJ126" s="112">
        <v>0</v>
      </c>
      <c r="CK126" s="112">
        <v>0</v>
      </c>
      <c r="CL126" s="112">
        <v>0</v>
      </c>
      <c r="CM126" s="112">
        <v>0</v>
      </c>
      <c r="CN126" s="112">
        <v>0</v>
      </c>
      <c r="CO126" s="112">
        <v>0</v>
      </c>
      <c r="CP126" s="112">
        <v>0</v>
      </c>
      <c r="CQ126" s="112">
        <v>0</v>
      </c>
      <c r="CR126" s="112">
        <v>29</v>
      </c>
      <c r="CS126" s="112">
        <v>20</v>
      </c>
      <c r="CT126" s="112">
        <v>99</v>
      </c>
      <c r="CU126" s="112">
        <v>64</v>
      </c>
      <c r="CV126" s="112">
        <v>163</v>
      </c>
      <c r="CW126" s="112">
        <v>34</v>
      </c>
      <c r="CX126" s="112">
        <v>37</v>
      </c>
      <c r="CY126" s="112">
        <v>0</v>
      </c>
      <c r="CZ126" s="112">
        <v>0</v>
      </c>
      <c r="DA126" s="112">
        <v>0</v>
      </c>
      <c r="DB126" s="112">
        <v>0</v>
      </c>
      <c r="DC126" s="112">
        <v>0</v>
      </c>
      <c r="DD126" s="112">
        <v>0</v>
      </c>
      <c r="DE126" s="112">
        <v>0</v>
      </c>
      <c r="DF126" s="112">
        <v>0</v>
      </c>
      <c r="DG126" s="112">
        <v>0</v>
      </c>
      <c r="DH126" s="112">
        <v>0</v>
      </c>
      <c r="DI126" s="112">
        <v>0</v>
      </c>
      <c r="DJ126" s="112">
        <v>0</v>
      </c>
      <c r="DK126" s="112">
        <v>0</v>
      </c>
      <c r="DL126" s="112">
        <v>0</v>
      </c>
      <c r="DM126" s="112">
        <v>0</v>
      </c>
      <c r="DN126" s="112">
        <v>0</v>
      </c>
      <c r="DO126" s="112">
        <v>0</v>
      </c>
      <c r="DP126" s="112">
        <v>0</v>
      </c>
      <c r="DQ126" s="112">
        <v>0</v>
      </c>
      <c r="DR126" s="112">
        <v>0</v>
      </c>
      <c r="DS126" s="112">
        <v>0</v>
      </c>
      <c r="DT126" s="112">
        <v>0</v>
      </c>
      <c r="DU126" s="112">
        <v>0</v>
      </c>
      <c r="DV126" s="112">
        <v>0</v>
      </c>
      <c r="DW126" s="112">
        <v>34</v>
      </c>
      <c r="DX126" s="112">
        <v>37</v>
      </c>
      <c r="DY126" s="112">
        <v>71</v>
      </c>
      <c r="DZ126" s="112">
        <v>175</v>
      </c>
      <c r="EA126" s="112">
        <v>234</v>
      </c>
      <c r="EB126" s="112">
        <v>0</v>
      </c>
      <c r="EC126" s="112">
        <v>0</v>
      </c>
      <c r="ED126" s="112">
        <v>0</v>
      </c>
      <c r="EE126" s="112">
        <v>0</v>
      </c>
      <c r="EF126" s="112">
        <v>0</v>
      </c>
      <c r="EG126" s="112">
        <v>1</v>
      </c>
      <c r="EH126" s="112">
        <v>0</v>
      </c>
      <c r="EI126" s="112">
        <v>0</v>
      </c>
      <c r="EJ126" s="112">
        <v>0</v>
      </c>
      <c r="EK126" s="112">
        <v>0</v>
      </c>
      <c r="EL126" s="112">
        <v>0</v>
      </c>
      <c r="EM126" s="112">
        <v>0</v>
      </c>
      <c r="EN126" s="112">
        <v>0</v>
      </c>
      <c r="EO126" s="112">
        <v>0</v>
      </c>
      <c r="EP126" s="112">
        <v>0</v>
      </c>
      <c r="EQ126" s="112">
        <v>2</v>
      </c>
      <c r="ER126" s="112">
        <v>0</v>
      </c>
      <c r="ES126" s="112">
        <v>0</v>
      </c>
      <c r="ET126" s="112">
        <v>0</v>
      </c>
      <c r="EU126" s="112">
        <v>0</v>
      </c>
      <c r="EV126" s="112">
        <v>0</v>
      </c>
      <c r="EW126" s="112">
        <v>0</v>
      </c>
      <c r="EX126" s="112">
        <v>1</v>
      </c>
      <c r="EY126" s="112">
        <v>0</v>
      </c>
      <c r="EZ126" s="112">
        <v>176</v>
      </c>
      <c r="FA126" s="112">
        <v>237</v>
      </c>
      <c r="FB126" s="112">
        <v>413</v>
      </c>
      <c r="FC126" s="112">
        <v>0</v>
      </c>
      <c r="FD126" s="112">
        <v>0</v>
      </c>
      <c r="FE126" s="112">
        <v>0</v>
      </c>
      <c r="FF126" s="112">
        <v>0</v>
      </c>
      <c r="FG126" s="112">
        <v>1</v>
      </c>
      <c r="FH126" s="112">
        <v>3</v>
      </c>
      <c r="FI126" s="112">
        <v>5</v>
      </c>
      <c r="FJ126" s="112">
        <v>9</v>
      </c>
      <c r="FK126" s="112">
        <v>6</v>
      </c>
      <c r="FL126" s="112">
        <v>1</v>
      </c>
      <c r="FM126" s="112">
        <v>12</v>
      </c>
      <c r="FN126" s="112">
        <v>13</v>
      </c>
      <c r="FO126" s="112">
        <v>25</v>
      </c>
      <c r="FP126" s="112">
        <v>0</v>
      </c>
      <c r="FQ126" s="112">
        <v>0</v>
      </c>
      <c r="FR126" s="112">
        <v>4</v>
      </c>
      <c r="FS126" s="112">
        <v>2</v>
      </c>
      <c r="FT126" s="112">
        <v>6</v>
      </c>
      <c r="FU126" s="112">
        <v>7</v>
      </c>
      <c r="FV126" s="112">
        <v>20</v>
      </c>
      <c r="FW126" s="112">
        <v>14</v>
      </c>
      <c r="FX126" s="112">
        <v>14</v>
      </c>
      <c r="FY126" s="112">
        <v>3</v>
      </c>
      <c r="FZ126" s="112">
        <v>8</v>
      </c>
      <c r="GA126" s="112">
        <v>1</v>
      </c>
      <c r="GB126" s="205">
        <v>52</v>
      </c>
      <c r="GC126" s="205">
        <v>27</v>
      </c>
      <c r="GD126" s="112">
        <v>79</v>
      </c>
      <c r="GE126" s="112">
        <v>4</v>
      </c>
      <c r="GF126" s="112">
        <v>11</v>
      </c>
      <c r="GG126" s="112">
        <v>22</v>
      </c>
      <c r="GH126" s="112">
        <v>17</v>
      </c>
      <c r="GI126" s="112">
        <v>24</v>
      </c>
      <c r="GJ126" s="112">
        <v>15</v>
      </c>
      <c r="GK126" s="112">
        <v>29</v>
      </c>
      <c r="GL126" s="112">
        <v>15</v>
      </c>
      <c r="GM126" s="112">
        <v>22</v>
      </c>
      <c r="GN126" s="112">
        <v>6</v>
      </c>
      <c r="GO126" s="112">
        <v>3</v>
      </c>
      <c r="GP126" s="112">
        <v>1</v>
      </c>
      <c r="GQ126" s="205">
        <v>104</v>
      </c>
      <c r="GR126" s="205">
        <v>65</v>
      </c>
      <c r="GS126" s="112">
        <v>169</v>
      </c>
      <c r="GT126" s="112">
        <v>0</v>
      </c>
      <c r="GU126" s="112">
        <v>0</v>
      </c>
      <c r="GV126" s="112">
        <v>3</v>
      </c>
      <c r="GW126" s="112">
        <v>8</v>
      </c>
      <c r="GX126" s="112">
        <v>10</v>
      </c>
      <c r="GY126" s="112">
        <v>10</v>
      </c>
      <c r="GZ126" s="112">
        <v>9</v>
      </c>
      <c r="HA126" s="112">
        <v>13</v>
      </c>
      <c r="HB126" s="112">
        <v>11</v>
      </c>
      <c r="HC126" s="112">
        <v>2</v>
      </c>
      <c r="HD126" s="112">
        <v>0</v>
      </c>
      <c r="HE126" s="89">
        <v>0</v>
      </c>
      <c r="HF126" s="200">
        <v>33</v>
      </c>
      <c r="HG126" s="200">
        <v>33</v>
      </c>
      <c r="HH126" s="89">
        <v>66</v>
      </c>
      <c r="HI126" s="112">
        <v>33</v>
      </c>
      <c r="HJ126" s="112">
        <v>58</v>
      </c>
      <c r="HK126" s="112">
        <v>59</v>
      </c>
      <c r="HL126" s="112">
        <v>89</v>
      </c>
      <c r="HM126" s="112">
        <v>42</v>
      </c>
      <c r="HN126" s="112">
        <v>42</v>
      </c>
      <c r="HO126" s="112">
        <v>31</v>
      </c>
      <c r="HP126" s="112">
        <v>28</v>
      </c>
      <c r="HQ126" s="112">
        <v>11</v>
      </c>
      <c r="HR126" s="112">
        <v>14</v>
      </c>
      <c r="HS126" s="112">
        <v>6</v>
      </c>
      <c r="HT126" s="112">
        <v>9</v>
      </c>
      <c r="HU126" s="200">
        <v>182</v>
      </c>
      <c r="HV126" s="200">
        <v>240</v>
      </c>
      <c r="HW126" s="89">
        <v>422</v>
      </c>
      <c r="HX126" s="112">
        <v>4</v>
      </c>
      <c r="HY126" s="112">
        <v>15</v>
      </c>
      <c r="HZ126" s="112">
        <v>8</v>
      </c>
      <c r="IA126" s="112">
        <v>18</v>
      </c>
      <c r="IB126" s="112">
        <v>15</v>
      </c>
      <c r="IC126" s="112">
        <v>24</v>
      </c>
      <c r="ID126" s="112">
        <v>8</v>
      </c>
      <c r="IE126" s="112">
        <v>7</v>
      </c>
      <c r="IF126" s="112">
        <v>7</v>
      </c>
      <c r="IG126" s="112">
        <v>15</v>
      </c>
      <c r="IH126" s="112">
        <v>8</v>
      </c>
      <c r="II126" s="112">
        <v>10</v>
      </c>
      <c r="IJ126" s="112">
        <v>50</v>
      </c>
      <c r="IK126" s="112">
        <v>89</v>
      </c>
      <c r="IL126" s="112">
        <v>139</v>
      </c>
      <c r="IM126" s="112">
        <v>23</v>
      </c>
      <c r="IN126" s="112">
        <v>13</v>
      </c>
      <c r="IO126" s="112">
        <v>16</v>
      </c>
      <c r="IP126" s="112">
        <v>10</v>
      </c>
      <c r="IQ126" s="112">
        <v>1</v>
      </c>
      <c r="IR126" s="112">
        <v>0</v>
      </c>
      <c r="IS126" s="112">
        <v>2</v>
      </c>
      <c r="IT126" s="112">
        <v>0</v>
      </c>
      <c r="IU126" s="112">
        <v>10</v>
      </c>
      <c r="IV126" s="112">
        <v>5</v>
      </c>
      <c r="IW126" s="112">
        <v>52</v>
      </c>
      <c r="IX126" s="112">
        <v>28</v>
      </c>
      <c r="IY126" s="112">
        <v>80</v>
      </c>
      <c r="IZ126" s="112">
        <v>15</v>
      </c>
      <c r="JA126" s="112">
        <v>14</v>
      </c>
      <c r="JB126" s="112">
        <v>12</v>
      </c>
      <c r="JC126" s="112">
        <v>14</v>
      </c>
      <c r="JD126" s="112">
        <v>1</v>
      </c>
      <c r="JE126" s="112">
        <v>0</v>
      </c>
      <c r="JF126" s="112">
        <v>0</v>
      </c>
      <c r="JG126" s="112">
        <v>2</v>
      </c>
      <c r="JH126" s="112">
        <v>71</v>
      </c>
      <c r="JI126" s="112">
        <v>36</v>
      </c>
      <c r="JJ126" s="112">
        <v>99</v>
      </c>
      <c r="JK126" s="112">
        <v>66</v>
      </c>
      <c r="JL126" s="112">
        <v>165</v>
      </c>
      <c r="JM126" s="112">
        <v>19</v>
      </c>
      <c r="JN126" s="112">
        <v>20</v>
      </c>
      <c r="JO126" s="112">
        <v>13</v>
      </c>
      <c r="JP126" s="112">
        <v>8</v>
      </c>
      <c r="JQ126" s="112">
        <v>0</v>
      </c>
      <c r="JR126" s="112">
        <v>0</v>
      </c>
      <c r="JS126" s="112">
        <v>1</v>
      </c>
      <c r="JT126" s="112">
        <v>0</v>
      </c>
      <c r="JU126" s="112">
        <v>2</v>
      </c>
      <c r="JV126" s="112">
        <v>8</v>
      </c>
      <c r="JW126" s="112">
        <v>35</v>
      </c>
      <c r="JX126" s="112">
        <v>36</v>
      </c>
      <c r="JY126" s="112">
        <v>71</v>
      </c>
      <c r="JZ126" s="112">
        <v>115</v>
      </c>
      <c r="KA126" s="112">
        <v>143</v>
      </c>
      <c r="KB126" s="112">
        <v>49</v>
      </c>
      <c r="KC126" s="112">
        <v>78</v>
      </c>
      <c r="KD126" s="112">
        <v>2</v>
      </c>
      <c r="KE126" s="112">
        <v>1</v>
      </c>
      <c r="KF126" s="112">
        <v>2</v>
      </c>
      <c r="KG126" s="112">
        <v>4</v>
      </c>
      <c r="KH126" s="112">
        <v>12</v>
      </c>
      <c r="KI126" s="112">
        <v>8</v>
      </c>
      <c r="KJ126" s="112">
        <v>216</v>
      </c>
      <c r="KK126" s="112">
        <v>305</v>
      </c>
      <c r="KL126" s="112">
        <v>521</v>
      </c>
      <c r="KM126" s="112">
        <v>0</v>
      </c>
      <c r="KN126" s="112">
        <v>0</v>
      </c>
      <c r="KO126" s="112">
        <v>0</v>
      </c>
      <c r="KP126" s="112">
        <v>0</v>
      </c>
      <c r="KQ126" s="112">
        <v>0</v>
      </c>
      <c r="KR126" s="112">
        <v>0</v>
      </c>
      <c r="KS126" s="112">
        <v>0</v>
      </c>
      <c r="KT126" s="112">
        <v>0</v>
      </c>
      <c r="KU126" s="112">
        <v>0</v>
      </c>
      <c r="KV126" s="112">
        <v>0</v>
      </c>
      <c r="KW126" s="112">
        <v>0</v>
      </c>
      <c r="KX126" s="112">
        <v>0</v>
      </c>
      <c r="KY126" s="112">
        <v>0</v>
      </c>
      <c r="KZ126" s="112">
        <v>12</v>
      </c>
      <c r="LA126" s="112">
        <v>2</v>
      </c>
      <c r="LB126" s="112">
        <v>1</v>
      </c>
      <c r="LC126" s="112">
        <v>77</v>
      </c>
      <c r="LD126" s="112">
        <v>92</v>
      </c>
    </row>
    <row r="127" spans="1:316">
      <c r="A127" s="206"/>
      <c r="AP127" s="112"/>
    </row>
    <row r="128" spans="1:316">
      <c r="A128" s="112" t="s">
        <v>191</v>
      </c>
      <c r="AP128" s="112"/>
    </row>
    <row r="129" spans="1:316">
      <c r="A129" s="112" t="s">
        <v>0</v>
      </c>
      <c r="B129" s="112">
        <v>94</v>
      </c>
      <c r="O129" s="112">
        <v>75</v>
      </c>
      <c r="P129" s="112">
        <v>50</v>
      </c>
      <c r="Q129" s="112">
        <v>20</v>
      </c>
      <c r="R129" s="112">
        <v>51</v>
      </c>
      <c r="S129" s="112">
        <v>70</v>
      </c>
      <c r="T129" s="112">
        <v>94</v>
      </c>
      <c r="U129" s="112">
        <v>14</v>
      </c>
      <c r="V129" s="112">
        <v>26</v>
      </c>
      <c r="W129" s="112">
        <v>91</v>
      </c>
      <c r="X129" s="112">
        <v>129</v>
      </c>
      <c r="Y129" s="112">
        <v>139</v>
      </c>
      <c r="Z129" s="112">
        <v>277</v>
      </c>
      <c r="AA129" s="112">
        <v>409</v>
      </c>
      <c r="AB129" s="112">
        <v>627</v>
      </c>
      <c r="AC129" s="112">
        <v>1036</v>
      </c>
      <c r="AD129" s="112">
        <v>2521</v>
      </c>
      <c r="AE129" s="112">
        <v>2539</v>
      </c>
      <c r="AF129" s="112">
        <v>25</v>
      </c>
      <c r="AG129" s="112">
        <v>89</v>
      </c>
      <c r="AH129" s="112">
        <v>332</v>
      </c>
      <c r="AI129" s="112">
        <v>278</v>
      </c>
      <c r="AJ129" s="112">
        <v>2878</v>
      </c>
      <c r="AK129" s="112">
        <v>2906</v>
      </c>
      <c r="AL129" s="112">
        <v>5784</v>
      </c>
      <c r="AM129" s="112">
        <v>1314</v>
      </c>
      <c r="AN129" s="112">
        <v>2048</v>
      </c>
      <c r="AO129" s="112">
        <v>3362</v>
      </c>
      <c r="AP129" s="112">
        <v>71731.89</v>
      </c>
      <c r="AQ129" s="112">
        <v>376</v>
      </c>
      <c r="AR129" s="112">
        <v>352</v>
      </c>
      <c r="AS129" s="112">
        <v>0</v>
      </c>
      <c r="AT129" s="112">
        <v>0</v>
      </c>
      <c r="AU129" s="112">
        <v>0</v>
      </c>
      <c r="AV129" s="112">
        <v>3</v>
      </c>
      <c r="AW129" s="112">
        <v>3</v>
      </c>
      <c r="AX129" s="112">
        <v>2</v>
      </c>
      <c r="AY129" s="112">
        <v>0</v>
      </c>
      <c r="AZ129" s="112">
        <v>0</v>
      </c>
      <c r="BA129" s="112">
        <v>0</v>
      </c>
      <c r="BB129" s="112">
        <v>0</v>
      </c>
      <c r="BC129" s="112">
        <v>1</v>
      </c>
      <c r="BD129" s="112">
        <v>0</v>
      </c>
      <c r="BE129" s="112">
        <v>0</v>
      </c>
      <c r="BF129" s="112">
        <v>1</v>
      </c>
      <c r="BG129" s="112">
        <v>0</v>
      </c>
      <c r="BH129" s="112">
        <v>0</v>
      </c>
      <c r="BI129" s="112">
        <v>0</v>
      </c>
      <c r="BJ129" s="112">
        <v>0</v>
      </c>
      <c r="BK129" s="112">
        <v>0</v>
      </c>
      <c r="BL129" s="112">
        <v>0</v>
      </c>
      <c r="BM129" s="112">
        <v>2</v>
      </c>
      <c r="BN129" s="112">
        <v>0</v>
      </c>
      <c r="BO129" s="112">
        <v>16</v>
      </c>
      <c r="BP129" s="112">
        <v>10</v>
      </c>
      <c r="BQ129" s="112">
        <v>398</v>
      </c>
      <c r="BR129" s="112">
        <v>368</v>
      </c>
      <c r="BS129" s="112">
        <v>766</v>
      </c>
      <c r="BT129" s="112">
        <v>1097</v>
      </c>
      <c r="BU129" s="112">
        <v>1036</v>
      </c>
      <c r="BV129" s="112">
        <v>0</v>
      </c>
      <c r="BW129" s="112">
        <v>0</v>
      </c>
      <c r="BX129" s="112">
        <v>5</v>
      </c>
      <c r="BY129" s="112">
        <v>11</v>
      </c>
      <c r="BZ129" s="112">
        <v>21</v>
      </c>
      <c r="CA129" s="112">
        <v>7</v>
      </c>
      <c r="CB129" s="112">
        <v>0</v>
      </c>
      <c r="CC129" s="112">
        <v>1</v>
      </c>
      <c r="CD129" s="112">
        <v>0</v>
      </c>
      <c r="CE129" s="112">
        <v>1</v>
      </c>
      <c r="CF129" s="112">
        <v>3</v>
      </c>
      <c r="CG129" s="112">
        <v>3</v>
      </c>
      <c r="CH129" s="112">
        <v>0</v>
      </c>
      <c r="CI129" s="112">
        <v>8</v>
      </c>
      <c r="CJ129" s="112">
        <v>0</v>
      </c>
      <c r="CK129" s="112">
        <v>1</v>
      </c>
      <c r="CL129" s="112">
        <v>0</v>
      </c>
      <c r="CM129" s="112">
        <v>0</v>
      </c>
      <c r="CN129" s="112">
        <v>5</v>
      </c>
      <c r="CO129" s="112">
        <v>14</v>
      </c>
      <c r="CP129" s="112">
        <v>20</v>
      </c>
      <c r="CQ129" s="112">
        <v>23</v>
      </c>
      <c r="CR129" s="112">
        <v>189</v>
      </c>
      <c r="CS129" s="112">
        <v>208</v>
      </c>
      <c r="CT129" s="112">
        <v>1340</v>
      </c>
      <c r="CU129" s="112">
        <v>1313</v>
      </c>
      <c r="CV129" s="112">
        <v>2653</v>
      </c>
      <c r="CW129" s="112">
        <v>82</v>
      </c>
      <c r="CX129" s="112">
        <v>119</v>
      </c>
      <c r="CY129" s="112">
        <v>0</v>
      </c>
      <c r="CZ129" s="112">
        <v>0</v>
      </c>
      <c r="DA129" s="112">
        <v>0</v>
      </c>
      <c r="DB129" s="112">
        <v>0</v>
      </c>
      <c r="DC129" s="112">
        <v>1</v>
      </c>
      <c r="DD129" s="112">
        <v>1</v>
      </c>
      <c r="DE129" s="112">
        <v>0</v>
      </c>
      <c r="DF129" s="112">
        <v>0</v>
      </c>
      <c r="DG129" s="112">
        <v>0</v>
      </c>
      <c r="DH129" s="112">
        <v>1</v>
      </c>
      <c r="DI129" s="112">
        <v>0</v>
      </c>
      <c r="DJ129" s="112">
        <v>0</v>
      </c>
      <c r="DK129" s="112">
        <v>0</v>
      </c>
      <c r="DL129" s="112">
        <v>0</v>
      </c>
      <c r="DM129" s="112">
        <v>0</v>
      </c>
      <c r="DN129" s="112">
        <v>0</v>
      </c>
      <c r="DO129" s="112">
        <v>0</v>
      </c>
      <c r="DP129" s="112">
        <v>0</v>
      </c>
      <c r="DQ129" s="112">
        <v>0</v>
      </c>
      <c r="DR129" s="112">
        <v>0</v>
      </c>
      <c r="DS129" s="112">
        <v>1</v>
      </c>
      <c r="DT129" s="112">
        <v>0</v>
      </c>
      <c r="DU129" s="112">
        <v>3</v>
      </c>
      <c r="DV129" s="112">
        <v>8</v>
      </c>
      <c r="DW129" s="112">
        <v>87</v>
      </c>
      <c r="DX129" s="112">
        <v>129</v>
      </c>
      <c r="DY129" s="112">
        <v>216</v>
      </c>
      <c r="DZ129" s="112">
        <v>316</v>
      </c>
      <c r="EA129" s="112">
        <v>467</v>
      </c>
      <c r="EB129" s="112">
        <v>0</v>
      </c>
      <c r="EC129" s="112">
        <v>0</v>
      </c>
      <c r="ED129" s="112">
        <v>0</v>
      </c>
      <c r="EE129" s="112">
        <v>0</v>
      </c>
      <c r="EF129" s="112">
        <v>0</v>
      </c>
      <c r="EG129" s="112">
        <v>2</v>
      </c>
      <c r="EH129" s="112">
        <v>0</v>
      </c>
      <c r="EI129" s="112">
        <v>1</v>
      </c>
      <c r="EJ129" s="112">
        <v>0</v>
      </c>
      <c r="EK129" s="112">
        <v>0</v>
      </c>
      <c r="EL129" s="112">
        <v>0</v>
      </c>
      <c r="EM129" s="112">
        <v>0</v>
      </c>
      <c r="EN129" s="112">
        <v>1</v>
      </c>
      <c r="EO129" s="112">
        <v>0</v>
      </c>
      <c r="EP129" s="112">
        <v>0</v>
      </c>
      <c r="EQ129" s="112">
        <v>2</v>
      </c>
      <c r="ER129" s="112">
        <v>0</v>
      </c>
      <c r="ES129" s="112">
        <v>1</v>
      </c>
      <c r="ET129" s="112">
        <v>1</v>
      </c>
      <c r="EU129" s="112">
        <v>2</v>
      </c>
      <c r="EV129" s="112">
        <v>4</v>
      </c>
      <c r="EW129" s="112">
        <v>6</v>
      </c>
      <c r="EX129" s="112">
        <v>5</v>
      </c>
      <c r="EY129" s="112">
        <v>7</v>
      </c>
      <c r="EZ129" s="112">
        <v>327</v>
      </c>
      <c r="FA129" s="112">
        <v>488</v>
      </c>
      <c r="FB129" s="112">
        <v>815</v>
      </c>
      <c r="FC129" s="112">
        <v>32</v>
      </c>
      <c r="FD129" s="112">
        <v>42</v>
      </c>
      <c r="FE129" s="112">
        <v>16</v>
      </c>
      <c r="FF129" s="112">
        <v>26</v>
      </c>
      <c r="FG129" s="112">
        <v>3</v>
      </c>
      <c r="FH129" s="112">
        <v>12</v>
      </c>
      <c r="FI129" s="112">
        <v>16</v>
      </c>
      <c r="FJ129" s="112">
        <v>24</v>
      </c>
      <c r="FK129" s="112">
        <v>965</v>
      </c>
      <c r="FL129" s="112">
        <v>847</v>
      </c>
      <c r="FM129" s="112">
        <v>1032</v>
      </c>
      <c r="FN129" s="112">
        <v>951</v>
      </c>
      <c r="FO129" s="112">
        <v>1983</v>
      </c>
      <c r="FP129" s="112">
        <v>11</v>
      </c>
      <c r="FQ129" s="112">
        <v>10</v>
      </c>
      <c r="FR129" s="112">
        <v>27</v>
      </c>
      <c r="FS129" s="112">
        <v>62</v>
      </c>
      <c r="FT129" s="112">
        <v>77</v>
      </c>
      <c r="FU129" s="112">
        <v>99</v>
      </c>
      <c r="FV129" s="112">
        <v>108</v>
      </c>
      <c r="FW129" s="112">
        <v>110</v>
      </c>
      <c r="FX129" s="112">
        <v>125</v>
      </c>
      <c r="FY129" s="112">
        <v>102</v>
      </c>
      <c r="FZ129" s="112">
        <v>90</v>
      </c>
      <c r="GA129" s="112">
        <v>25</v>
      </c>
      <c r="GB129" s="205">
        <v>438</v>
      </c>
      <c r="GC129" s="205">
        <v>408</v>
      </c>
      <c r="GD129" s="112">
        <v>846</v>
      </c>
      <c r="GE129" s="112">
        <v>300</v>
      </c>
      <c r="GF129" s="112">
        <v>349</v>
      </c>
      <c r="GG129" s="112">
        <v>538</v>
      </c>
      <c r="GH129" s="112">
        <v>453</v>
      </c>
      <c r="GI129" s="112">
        <v>379</v>
      </c>
      <c r="GJ129" s="112">
        <v>356</v>
      </c>
      <c r="GK129" s="112">
        <v>328</v>
      </c>
      <c r="GL129" s="112">
        <v>238</v>
      </c>
      <c r="GM129" s="112">
        <v>125</v>
      </c>
      <c r="GN129" s="112">
        <v>86</v>
      </c>
      <c r="GO129" s="112">
        <v>56</v>
      </c>
      <c r="GP129" s="112">
        <v>24</v>
      </c>
      <c r="GQ129" s="205">
        <v>1726</v>
      </c>
      <c r="GR129" s="205">
        <v>1506</v>
      </c>
      <c r="GS129" s="112">
        <v>3232</v>
      </c>
      <c r="GT129" s="112">
        <v>1</v>
      </c>
      <c r="GU129" s="112">
        <v>8</v>
      </c>
      <c r="GV129" s="112">
        <v>6</v>
      </c>
      <c r="GW129" s="112">
        <v>43</v>
      </c>
      <c r="GX129" s="112">
        <v>28</v>
      </c>
      <c r="GY129" s="112">
        <v>59</v>
      </c>
      <c r="GZ129" s="112">
        <v>32</v>
      </c>
      <c r="HA129" s="112">
        <v>42</v>
      </c>
      <c r="HB129" s="112">
        <v>17</v>
      </c>
      <c r="HC129" s="112">
        <v>13</v>
      </c>
      <c r="HD129" s="112">
        <v>3</v>
      </c>
      <c r="HE129" s="89">
        <v>3</v>
      </c>
      <c r="HF129" s="200">
        <v>87</v>
      </c>
      <c r="HG129" s="200">
        <v>168</v>
      </c>
      <c r="HH129" s="89">
        <v>255</v>
      </c>
      <c r="HI129" s="112">
        <v>46</v>
      </c>
      <c r="HJ129" s="112">
        <v>87</v>
      </c>
      <c r="HK129" s="112">
        <v>165</v>
      </c>
      <c r="HL129" s="112">
        <v>256</v>
      </c>
      <c r="HM129" s="112">
        <v>116</v>
      </c>
      <c r="HN129" s="112">
        <v>156</v>
      </c>
      <c r="HO129" s="112">
        <v>115</v>
      </c>
      <c r="HP129" s="112">
        <v>105</v>
      </c>
      <c r="HQ129" s="112">
        <v>48</v>
      </c>
      <c r="HR129" s="112">
        <v>47</v>
      </c>
      <c r="HS129" s="112">
        <v>12</v>
      </c>
      <c r="HT129" s="112">
        <v>15</v>
      </c>
      <c r="HU129" s="200">
        <v>502</v>
      </c>
      <c r="HV129" s="200">
        <v>666</v>
      </c>
      <c r="HW129" s="89">
        <v>1168</v>
      </c>
      <c r="HX129" s="112">
        <v>132</v>
      </c>
      <c r="HY129" s="112">
        <v>284</v>
      </c>
      <c r="HZ129" s="112">
        <v>157</v>
      </c>
      <c r="IA129" s="112">
        <v>224</v>
      </c>
      <c r="IB129" s="112">
        <v>134</v>
      </c>
      <c r="IC129" s="112">
        <v>244</v>
      </c>
      <c r="ID129" s="112">
        <v>130</v>
      </c>
      <c r="IE129" s="112">
        <v>232</v>
      </c>
      <c r="IF129" s="112">
        <v>83</v>
      </c>
      <c r="IG129" s="112">
        <v>157</v>
      </c>
      <c r="IH129" s="112">
        <v>47</v>
      </c>
      <c r="II129" s="112">
        <v>60</v>
      </c>
      <c r="IJ129" s="112">
        <v>683</v>
      </c>
      <c r="IK129" s="112">
        <v>1201</v>
      </c>
      <c r="IL129" s="112">
        <v>1884</v>
      </c>
      <c r="IM129" s="112">
        <v>92</v>
      </c>
      <c r="IN129" s="112">
        <v>87</v>
      </c>
      <c r="IO129" s="112">
        <v>57</v>
      </c>
      <c r="IP129" s="112">
        <v>46</v>
      </c>
      <c r="IQ129" s="112">
        <v>6</v>
      </c>
      <c r="IR129" s="112">
        <v>5</v>
      </c>
      <c r="IS129" s="112">
        <v>11</v>
      </c>
      <c r="IT129" s="112">
        <v>11</v>
      </c>
      <c r="IU129" s="112">
        <v>217</v>
      </c>
      <c r="IV129" s="112">
        <v>198</v>
      </c>
      <c r="IW129" s="112">
        <v>383</v>
      </c>
      <c r="IX129" s="112">
        <v>347</v>
      </c>
      <c r="IY129" s="112">
        <v>730</v>
      </c>
      <c r="IZ129" s="112">
        <v>152</v>
      </c>
      <c r="JA129" s="112">
        <v>134</v>
      </c>
      <c r="JB129" s="112">
        <v>72</v>
      </c>
      <c r="JC129" s="112">
        <v>90</v>
      </c>
      <c r="JD129" s="112">
        <v>9</v>
      </c>
      <c r="JE129" s="112">
        <v>18</v>
      </c>
      <c r="JF129" s="112">
        <v>33</v>
      </c>
      <c r="JG129" s="112">
        <v>26</v>
      </c>
      <c r="JH129" s="112">
        <v>1511</v>
      </c>
      <c r="JI129" s="112">
        <v>1281</v>
      </c>
      <c r="JJ129" s="112">
        <v>1777</v>
      </c>
      <c r="JK129" s="112">
        <v>1549</v>
      </c>
      <c r="JL129" s="112">
        <v>3326</v>
      </c>
      <c r="JM129" s="112">
        <v>28</v>
      </c>
      <c r="JN129" s="112">
        <v>41</v>
      </c>
      <c r="JO129" s="112">
        <v>22</v>
      </c>
      <c r="JP129" s="112">
        <v>15</v>
      </c>
      <c r="JQ129" s="112">
        <v>1</v>
      </c>
      <c r="JR129" s="112">
        <v>2</v>
      </c>
      <c r="JS129" s="112">
        <v>6</v>
      </c>
      <c r="JT129" s="112">
        <v>5</v>
      </c>
      <c r="JU129" s="112">
        <v>32</v>
      </c>
      <c r="JV129" s="112">
        <v>110</v>
      </c>
      <c r="JW129" s="112">
        <v>89</v>
      </c>
      <c r="JX129" s="112">
        <v>173</v>
      </c>
      <c r="JY129" s="112">
        <v>262</v>
      </c>
      <c r="JZ129" s="112">
        <v>138</v>
      </c>
      <c r="KA129" s="112">
        <v>189</v>
      </c>
      <c r="KB129" s="112">
        <v>90</v>
      </c>
      <c r="KC129" s="112">
        <v>109</v>
      </c>
      <c r="KD129" s="112">
        <v>8</v>
      </c>
      <c r="KE129" s="112">
        <v>9</v>
      </c>
      <c r="KF129" s="112">
        <v>15</v>
      </c>
      <c r="KG129" s="112">
        <v>20</v>
      </c>
      <c r="KH129" s="112">
        <v>261</v>
      </c>
      <c r="KI129" s="112">
        <v>309</v>
      </c>
      <c r="KJ129" s="112">
        <v>685</v>
      </c>
      <c r="KK129" s="112">
        <v>898</v>
      </c>
      <c r="KL129" s="112">
        <v>1583</v>
      </c>
      <c r="KM129" s="112">
        <v>0</v>
      </c>
      <c r="KN129" s="112">
        <v>0</v>
      </c>
      <c r="KO129" s="112">
        <v>0</v>
      </c>
      <c r="KP129" s="112">
        <v>0</v>
      </c>
      <c r="KQ129" s="112">
        <v>0</v>
      </c>
      <c r="KR129" s="112">
        <v>0</v>
      </c>
      <c r="KS129" s="112">
        <v>0</v>
      </c>
      <c r="KT129" s="112">
        <v>0</v>
      </c>
      <c r="KU129" s="112">
        <v>0</v>
      </c>
      <c r="KV129" s="112">
        <v>0</v>
      </c>
      <c r="KW129" s="112">
        <v>0</v>
      </c>
      <c r="KX129" s="112">
        <v>0</v>
      </c>
      <c r="KY129" s="112">
        <v>0</v>
      </c>
      <c r="KZ129" s="112">
        <v>32</v>
      </c>
      <c r="LA129" s="112">
        <v>10</v>
      </c>
      <c r="LB129" s="112">
        <v>4</v>
      </c>
      <c r="LC129" s="112">
        <v>282</v>
      </c>
      <c r="LD129" s="112">
        <v>328</v>
      </c>
    </row>
    <row r="130" spans="1:316">
      <c r="A130" s="1" t="s">
        <v>1</v>
      </c>
      <c r="B130" s="112">
        <v>12</v>
      </c>
      <c r="O130" s="112">
        <v>5</v>
      </c>
      <c r="P130" s="112">
        <v>9</v>
      </c>
      <c r="Q130" s="112">
        <v>3</v>
      </c>
      <c r="R130" s="112">
        <v>11</v>
      </c>
      <c r="S130" s="112">
        <v>8</v>
      </c>
      <c r="T130" s="112">
        <v>13</v>
      </c>
      <c r="U130" s="112">
        <v>0</v>
      </c>
      <c r="V130" s="112">
        <v>4</v>
      </c>
      <c r="W130" s="112">
        <v>7</v>
      </c>
      <c r="X130" s="112">
        <v>9</v>
      </c>
      <c r="Y130" s="112">
        <v>31</v>
      </c>
      <c r="Z130" s="112">
        <v>43</v>
      </c>
      <c r="AA130" s="112">
        <v>54</v>
      </c>
      <c r="AB130" s="112">
        <v>89</v>
      </c>
      <c r="AC130" s="112">
        <v>143</v>
      </c>
      <c r="AD130" s="112">
        <v>178</v>
      </c>
      <c r="AE130" s="112">
        <v>191</v>
      </c>
      <c r="AF130" s="112">
        <v>4</v>
      </c>
      <c r="AG130" s="112">
        <v>10</v>
      </c>
      <c r="AH130" s="112">
        <v>98</v>
      </c>
      <c r="AI130" s="112">
        <v>80</v>
      </c>
      <c r="AJ130" s="112">
        <v>280</v>
      </c>
      <c r="AK130" s="112">
        <v>281</v>
      </c>
      <c r="AL130" s="112">
        <v>561</v>
      </c>
      <c r="AM130" s="112">
        <v>132</v>
      </c>
      <c r="AN130" s="112">
        <v>282</v>
      </c>
      <c r="AO130" s="112">
        <v>414</v>
      </c>
      <c r="AP130" s="112">
        <v>5202.3900000000003</v>
      </c>
      <c r="AQ130" s="112">
        <v>24</v>
      </c>
      <c r="AR130" s="112">
        <v>41</v>
      </c>
      <c r="AS130" s="112">
        <v>0</v>
      </c>
      <c r="AT130" s="112">
        <v>0</v>
      </c>
      <c r="AU130" s="112">
        <v>0</v>
      </c>
      <c r="AV130" s="112">
        <v>0</v>
      </c>
      <c r="AW130" s="112">
        <v>0</v>
      </c>
      <c r="AX130" s="112">
        <v>0</v>
      </c>
      <c r="AY130" s="112">
        <v>0</v>
      </c>
      <c r="AZ130" s="112">
        <v>0</v>
      </c>
      <c r="BA130" s="112">
        <v>0</v>
      </c>
      <c r="BB130" s="112">
        <v>0</v>
      </c>
      <c r="BC130" s="112">
        <v>0</v>
      </c>
      <c r="BD130" s="112">
        <v>0</v>
      </c>
      <c r="BE130" s="112">
        <v>0</v>
      </c>
      <c r="BF130" s="112">
        <v>0</v>
      </c>
      <c r="BG130" s="112">
        <v>0</v>
      </c>
      <c r="BH130" s="112">
        <v>0</v>
      </c>
      <c r="BI130" s="112">
        <v>0</v>
      </c>
      <c r="BJ130" s="112">
        <v>0</v>
      </c>
      <c r="BK130" s="112">
        <v>0</v>
      </c>
      <c r="BL130" s="112">
        <v>0</v>
      </c>
      <c r="BM130" s="112">
        <v>0</v>
      </c>
      <c r="BN130" s="112">
        <v>0</v>
      </c>
      <c r="BO130" s="112">
        <v>9</v>
      </c>
      <c r="BP130" s="112">
        <v>6</v>
      </c>
      <c r="BQ130" s="112">
        <v>33</v>
      </c>
      <c r="BR130" s="112">
        <v>47</v>
      </c>
      <c r="BS130" s="112">
        <v>80</v>
      </c>
      <c r="BT130" s="112">
        <v>90</v>
      </c>
      <c r="BU130" s="112">
        <v>124</v>
      </c>
      <c r="BV130" s="112">
        <v>0</v>
      </c>
      <c r="BW130" s="112">
        <v>0</v>
      </c>
      <c r="BX130" s="112">
        <v>0</v>
      </c>
      <c r="BY130" s="112">
        <v>0</v>
      </c>
      <c r="BZ130" s="112">
        <v>0</v>
      </c>
      <c r="CA130" s="112">
        <v>1</v>
      </c>
      <c r="CB130" s="112">
        <v>0</v>
      </c>
      <c r="CC130" s="112">
        <v>0</v>
      </c>
      <c r="CD130" s="112">
        <v>0</v>
      </c>
      <c r="CE130" s="112">
        <v>0</v>
      </c>
      <c r="CF130" s="112">
        <v>0</v>
      </c>
      <c r="CG130" s="112">
        <v>1</v>
      </c>
      <c r="CH130" s="112">
        <v>0</v>
      </c>
      <c r="CI130" s="112">
        <v>0</v>
      </c>
      <c r="CJ130" s="112">
        <v>0</v>
      </c>
      <c r="CK130" s="112">
        <v>0</v>
      </c>
      <c r="CL130" s="112">
        <v>0</v>
      </c>
      <c r="CM130" s="112">
        <v>0</v>
      </c>
      <c r="CN130" s="112">
        <v>1</v>
      </c>
      <c r="CO130" s="112">
        <v>0</v>
      </c>
      <c r="CP130" s="112">
        <v>4</v>
      </c>
      <c r="CQ130" s="112">
        <v>1</v>
      </c>
      <c r="CR130" s="112">
        <v>27</v>
      </c>
      <c r="CS130" s="112">
        <v>25</v>
      </c>
      <c r="CT130" s="112">
        <v>122</v>
      </c>
      <c r="CU130" s="112">
        <v>152</v>
      </c>
      <c r="CV130" s="112">
        <v>274</v>
      </c>
      <c r="CW130" s="112">
        <v>6</v>
      </c>
      <c r="CX130" s="112">
        <v>16</v>
      </c>
      <c r="CY130" s="112">
        <v>0</v>
      </c>
      <c r="CZ130" s="112">
        <v>0</v>
      </c>
      <c r="DA130" s="112">
        <v>0</v>
      </c>
      <c r="DB130" s="112">
        <v>0</v>
      </c>
      <c r="DC130" s="112">
        <v>0</v>
      </c>
      <c r="DD130" s="112">
        <v>0</v>
      </c>
      <c r="DE130" s="112">
        <v>0</v>
      </c>
      <c r="DF130" s="112">
        <v>0</v>
      </c>
      <c r="DG130" s="112">
        <v>0</v>
      </c>
      <c r="DH130" s="112">
        <v>0</v>
      </c>
      <c r="DI130" s="112">
        <v>0</v>
      </c>
      <c r="DJ130" s="112">
        <v>0</v>
      </c>
      <c r="DK130" s="112">
        <v>0</v>
      </c>
      <c r="DL130" s="112">
        <v>0</v>
      </c>
      <c r="DM130" s="112">
        <v>0</v>
      </c>
      <c r="DN130" s="112">
        <v>0</v>
      </c>
      <c r="DO130" s="112">
        <v>0</v>
      </c>
      <c r="DP130" s="112">
        <v>0</v>
      </c>
      <c r="DQ130" s="112">
        <v>0</v>
      </c>
      <c r="DR130" s="112">
        <v>0</v>
      </c>
      <c r="DS130" s="112">
        <v>1</v>
      </c>
      <c r="DT130" s="112">
        <v>0</v>
      </c>
      <c r="DU130" s="112">
        <v>1</v>
      </c>
      <c r="DV130" s="112">
        <v>3</v>
      </c>
      <c r="DW130" s="112">
        <v>8</v>
      </c>
      <c r="DX130" s="112">
        <v>19</v>
      </c>
      <c r="DY130" s="112">
        <v>27</v>
      </c>
      <c r="DZ130" s="112">
        <v>39</v>
      </c>
      <c r="EA130" s="112">
        <v>57</v>
      </c>
      <c r="EB130" s="112">
        <v>0</v>
      </c>
      <c r="EC130" s="112">
        <v>0</v>
      </c>
      <c r="ED130" s="112">
        <v>0</v>
      </c>
      <c r="EE130" s="112">
        <v>0</v>
      </c>
      <c r="EF130" s="112">
        <v>0</v>
      </c>
      <c r="EG130" s="112">
        <v>1</v>
      </c>
      <c r="EH130" s="112">
        <v>0</v>
      </c>
      <c r="EI130" s="112">
        <v>0</v>
      </c>
      <c r="EJ130" s="112">
        <v>0</v>
      </c>
      <c r="EK130" s="112">
        <v>0</v>
      </c>
      <c r="EL130" s="112">
        <v>0</v>
      </c>
      <c r="EM130" s="112">
        <v>0</v>
      </c>
      <c r="EN130" s="112">
        <v>0</v>
      </c>
      <c r="EO130" s="112">
        <v>0</v>
      </c>
      <c r="EP130" s="112">
        <v>0</v>
      </c>
      <c r="EQ130" s="112">
        <v>0</v>
      </c>
      <c r="ER130" s="112">
        <v>0</v>
      </c>
      <c r="ES130" s="112">
        <v>0</v>
      </c>
      <c r="ET130" s="112">
        <v>0</v>
      </c>
      <c r="EU130" s="112">
        <v>0</v>
      </c>
      <c r="EV130" s="112">
        <v>4</v>
      </c>
      <c r="EW130" s="112">
        <v>6</v>
      </c>
      <c r="EX130" s="112">
        <v>1</v>
      </c>
      <c r="EY130" s="112">
        <v>0</v>
      </c>
      <c r="EZ130" s="112">
        <v>44</v>
      </c>
      <c r="FA130" s="112">
        <v>64</v>
      </c>
      <c r="FB130" s="112">
        <v>108</v>
      </c>
      <c r="FC130" s="112">
        <v>1</v>
      </c>
      <c r="FD130" s="112">
        <v>3</v>
      </c>
      <c r="FE130" s="112">
        <v>0</v>
      </c>
      <c r="FF130" s="112">
        <v>4</v>
      </c>
      <c r="FG130" s="112">
        <v>0</v>
      </c>
      <c r="FH130" s="112">
        <v>2</v>
      </c>
      <c r="FI130" s="112">
        <v>0</v>
      </c>
      <c r="FJ130" s="112">
        <v>0</v>
      </c>
      <c r="FK130" s="112">
        <v>0</v>
      </c>
      <c r="FL130" s="112">
        <v>0</v>
      </c>
      <c r="FM130" s="112">
        <v>1</v>
      </c>
      <c r="FN130" s="112">
        <v>9</v>
      </c>
      <c r="FO130" s="112">
        <v>10</v>
      </c>
      <c r="FP130" s="112">
        <v>0</v>
      </c>
      <c r="FQ130" s="112">
        <v>0</v>
      </c>
      <c r="FR130" s="112">
        <v>3</v>
      </c>
      <c r="FS130" s="112">
        <v>2</v>
      </c>
      <c r="FT130" s="112">
        <v>5</v>
      </c>
      <c r="FU130" s="112">
        <v>11</v>
      </c>
      <c r="FV130" s="112">
        <v>11</v>
      </c>
      <c r="FW130" s="112">
        <v>19</v>
      </c>
      <c r="FX130" s="112">
        <v>15</v>
      </c>
      <c r="FY130" s="112">
        <v>17</v>
      </c>
      <c r="FZ130" s="112">
        <v>3</v>
      </c>
      <c r="GA130" s="112">
        <v>0</v>
      </c>
      <c r="GB130" s="205">
        <v>37</v>
      </c>
      <c r="GC130" s="205">
        <v>49</v>
      </c>
      <c r="GD130" s="112">
        <v>86</v>
      </c>
      <c r="GE130" s="112">
        <v>5</v>
      </c>
      <c r="GF130" s="112">
        <v>23</v>
      </c>
      <c r="GG130" s="112">
        <v>37</v>
      </c>
      <c r="GH130" s="112">
        <v>34</v>
      </c>
      <c r="GI130" s="112">
        <v>51</v>
      </c>
      <c r="GJ130" s="112">
        <v>44</v>
      </c>
      <c r="GK130" s="112">
        <v>40</v>
      </c>
      <c r="GL130" s="112">
        <v>36</v>
      </c>
      <c r="GM130" s="112">
        <v>4</v>
      </c>
      <c r="GN130" s="112">
        <v>2</v>
      </c>
      <c r="GO130" s="112">
        <v>2</v>
      </c>
      <c r="GP130" s="112">
        <v>0</v>
      </c>
      <c r="GQ130" s="205">
        <v>139</v>
      </c>
      <c r="GR130" s="205">
        <v>139</v>
      </c>
      <c r="GS130" s="112">
        <v>278</v>
      </c>
      <c r="GT130" s="112">
        <v>0</v>
      </c>
      <c r="GU130" s="112">
        <v>0</v>
      </c>
      <c r="GV130" s="112">
        <v>0</v>
      </c>
      <c r="GW130" s="112">
        <v>4</v>
      </c>
      <c r="GX130" s="112">
        <v>3</v>
      </c>
      <c r="GY130" s="112">
        <v>5</v>
      </c>
      <c r="GZ130" s="112">
        <v>4</v>
      </c>
      <c r="HA130" s="112">
        <v>5</v>
      </c>
      <c r="HB130" s="112">
        <v>1</v>
      </c>
      <c r="HC130" s="112">
        <v>3</v>
      </c>
      <c r="HD130" s="112">
        <v>0</v>
      </c>
      <c r="HE130" s="89">
        <v>0</v>
      </c>
      <c r="HF130" s="200">
        <v>8</v>
      </c>
      <c r="HG130" s="200">
        <v>17</v>
      </c>
      <c r="HH130" s="89">
        <v>25</v>
      </c>
      <c r="HI130" s="112">
        <v>5</v>
      </c>
      <c r="HJ130" s="112">
        <v>13</v>
      </c>
      <c r="HK130" s="112">
        <v>28</v>
      </c>
      <c r="HL130" s="112">
        <v>28</v>
      </c>
      <c r="HM130" s="112">
        <v>15</v>
      </c>
      <c r="HN130" s="112">
        <v>20</v>
      </c>
      <c r="HO130" s="112">
        <v>8</v>
      </c>
      <c r="HP130" s="112">
        <v>14</v>
      </c>
      <c r="HQ130" s="112">
        <v>1</v>
      </c>
      <c r="HR130" s="112">
        <v>2</v>
      </c>
      <c r="HS130" s="112">
        <v>0</v>
      </c>
      <c r="HT130" s="112">
        <v>3</v>
      </c>
      <c r="HU130" s="200">
        <v>57</v>
      </c>
      <c r="HV130" s="200">
        <v>80</v>
      </c>
      <c r="HW130" s="89">
        <v>137</v>
      </c>
      <c r="HX130" s="112">
        <v>8</v>
      </c>
      <c r="HY130" s="112">
        <v>69</v>
      </c>
      <c r="HZ130" s="112">
        <v>27</v>
      </c>
      <c r="IA130" s="112">
        <v>47</v>
      </c>
      <c r="IB130" s="112">
        <v>2</v>
      </c>
      <c r="IC130" s="112">
        <v>10</v>
      </c>
      <c r="ID130" s="112">
        <v>6</v>
      </c>
      <c r="IE130" s="112">
        <v>19</v>
      </c>
      <c r="IF130" s="112">
        <v>5</v>
      </c>
      <c r="IG130" s="112">
        <v>9</v>
      </c>
      <c r="IH130" s="112">
        <v>2</v>
      </c>
      <c r="II130" s="112">
        <v>2</v>
      </c>
      <c r="IJ130" s="112">
        <v>50</v>
      </c>
      <c r="IK130" s="112">
        <v>156</v>
      </c>
      <c r="IL130" s="112">
        <v>206</v>
      </c>
      <c r="IM130" s="112">
        <v>8</v>
      </c>
      <c r="IN130" s="112">
        <v>9</v>
      </c>
      <c r="IO130" s="112">
        <v>3</v>
      </c>
      <c r="IP130" s="112">
        <v>5</v>
      </c>
      <c r="IQ130" s="112">
        <v>0</v>
      </c>
      <c r="IR130" s="112">
        <v>0</v>
      </c>
      <c r="IS130" s="112">
        <v>0</v>
      </c>
      <c r="IT130" s="112">
        <v>0</v>
      </c>
      <c r="IU130" s="112">
        <v>18</v>
      </c>
      <c r="IV130" s="112">
        <v>20</v>
      </c>
      <c r="IW130" s="112">
        <v>29</v>
      </c>
      <c r="IX130" s="112">
        <v>34</v>
      </c>
      <c r="IY130" s="112">
        <v>63</v>
      </c>
      <c r="IZ130" s="112">
        <v>19</v>
      </c>
      <c r="JA130" s="112">
        <v>16</v>
      </c>
      <c r="JB130" s="112">
        <v>6</v>
      </c>
      <c r="JC130" s="112">
        <v>14</v>
      </c>
      <c r="JD130" s="112">
        <v>4</v>
      </c>
      <c r="JE130" s="112">
        <v>0</v>
      </c>
      <c r="JF130" s="112">
        <v>0</v>
      </c>
      <c r="JG130" s="112">
        <v>0</v>
      </c>
      <c r="JH130" s="112">
        <v>93</v>
      </c>
      <c r="JI130" s="112">
        <v>115</v>
      </c>
      <c r="JJ130" s="112">
        <v>122</v>
      </c>
      <c r="JK130" s="112">
        <v>145</v>
      </c>
      <c r="JL130" s="112">
        <v>267</v>
      </c>
      <c r="JM130" s="112">
        <v>4</v>
      </c>
      <c r="JN130" s="112">
        <v>5</v>
      </c>
      <c r="JO130" s="112">
        <v>1</v>
      </c>
      <c r="JP130" s="112">
        <v>5</v>
      </c>
      <c r="JQ130" s="112">
        <v>0</v>
      </c>
      <c r="JR130" s="112">
        <v>0</v>
      </c>
      <c r="JS130" s="112">
        <v>0</v>
      </c>
      <c r="JT130" s="112">
        <v>0</v>
      </c>
      <c r="JU130" s="112">
        <v>2</v>
      </c>
      <c r="JV130" s="112">
        <v>5</v>
      </c>
      <c r="JW130" s="112">
        <v>7</v>
      </c>
      <c r="JX130" s="112">
        <v>15</v>
      </c>
      <c r="JY130" s="112">
        <v>22</v>
      </c>
      <c r="JZ130" s="112">
        <v>24</v>
      </c>
      <c r="KA130" s="112">
        <v>28</v>
      </c>
      <c r="KB130" s="112">
        <v>11</v>
      </c>
      <c r="KC130" s="112">
        <v>20</v>
      </c>
      <c r="KD130" s="112">
        <v>7</v>
      </c>
      <c r="KE130" s="112">
        <v>7</v>
      </c>
      <c r="KF130" s="112">
        <v>0</v>
      </c>
      <c r="KG130" s="112">
        <v>0</v>
      </c>
      <c r="KH130" s="112">
        <v>15</v>
      </c>
      <c r="KI130" s="112">
        <v>20</v>
      </c>
      <c r="KJ130" s="112">
        <v>72</v>
      </c>
      <c r="KK130" s="112">
        <v>97</v>
      </c>
      <c r="KL130" s="112">
        <v>169</v>
      </c>
      <c r="KM130" s="112">
        <v>0</v>
      </c>
      <c r="KN130" s="112">
        <v>0</v>
      </c>
      <c r="KO130" s="112">
        <v>0</v>
      </c>
      <c r="KP130" s="112">
        <v>0</v>
      </c>
      <c r="KQ130" s="112">
        <v>0</v>
      </c>
      <c r="KR130" s="112">
        <v>0</v>
      </c>
      <c r="KS130" s="112">
        <v>0</v>
      </c>
      <c r="KT130" s="112">
        <v>0</v>
      </c>
      <c r="KU130" s="112">
        <v>0</v>
      </c>
      <c r="KV130" s="112">
        <v>0</v>
      </c>
      <c r="KW130" s="112">
        <v>0</v>
      </c>
      <c r="KX130" s="112">
        <v>0</v>
      </c>
      <c r="KY130" s="112">
        <v>0</v>
      </c>
      <c r="KZ130" s="112">
        <v>3</v>
      </c>
      <c r="LA130" s="112">
        <v>1</v>
      </c>
      <c r="LB130" s="112">
        <v>2</v>
      </c>
      <c r="LC130" s="112">
        <v>24</v>
      </c>
      <c r="LD130" s="112">
        <v>30</v>
      </c>
    </row>
    <row r="131" spans="1:316">
      <c r="A131" s="1" t="s">
        <v>2</v>
      </c>
      <c r="B131" s="112">
        <v>12</v>
      </c>
      <c r="O131" s="112">
        <v>4</v>
      </c>
      <c r="P131" s="112">
        <v>5</v>
      </c>
      <c r="Q131" s="112">
        <v>7</v>
      </c>
      <c r="R131" s="112">
        <v>8</v>
      </c>
      <c r="S131" s="112">
        <v>6</v>
      </c>
      <c r="T131" s="112">
        <v>5</v>
      </c>
      <c r="U131" s="112">
        <v>1</v>
      </c>
      <c r="V131" s="112">
        <v>2</v>
      </c>
      <c r="W131" s="112">
        <v>4</v>
      </c>
      <c r="X131" s="112">
        <v>16</v>
      </c>
      <c r="Y131" s="112">
        <v>7</v>
      </c>
      <c r="Z131" s="112">
        <v>38</v>
      </c>
      <c r="AA131" s="112">
        <v>29</v>
      </c>
      <c r="AB131" s="112">
        <v>74</v>
      </c>
      <c r="AC131" s="112">
        <v>103</v>
      </c>
      <c r="AD131" s="112">
        <v>576</v>
      </c>
      <c r="AE131" s="112">
        <v>415</v>
      </c>
      <c r="AF131" s="112">
        <v>1</v>
      </c>
      <c r="AG131" s="112">
        <v>1</v>
      </c>
      <c r="AH131" s="112">
        <v>40</v>
      </c>
      <c r="AI131" s="112">
        <v>17</v>
      </c>
      <c r="AJ131" s="112">
        <v>617</v>
      </c>
      <c r="AK131" s="112">
        <v>433</v>
      </c>
      <c r="AL131" s="112">
        <v>1050</v>
      </c>
      <c r="AM131" s="112">
        <v>281</v>
      </c>
      <c r="AN131" s="112">
        <v>324</v>
      </c>
      <c r="AO131" s="112">
        <v>605</v>
      </c>
      <c r="AP131" s="112">
        <v>12572.5</v>
      </c>
      <c r="AQ131" s="112">
        <v>93</v>
      </c>
      <c r="AR131" s="112">
        <v>77</v>
      </c>
      <c r="AS131" s="112">
        <v>0</v>
      </c>
      <c r="AT131" s="112">
        <v>0</v>
      </c>
      <c r="AU131" s="112">
        <v>0</v>
      </c>
      <c r="AV131" s="112">
        <v>1</v>
      </c>
      <c r="AW131" s="112">
        <v>0</v>
      </c>
      <c r="AX131" s="112">
        <v>0</v>
      </c>
      <c r="AY131" s="112">
        <v>0</v>
      </c>
      <c r="AZ131" s="112">
        <v>0</v>
      </c>
      <c r="BA131" s="112">
        <v>0</v>
      </c>
      <c r="BB131" s="112">
        <v>0</v>
      </c>
      <c r="BC131" s="112">
        <v>0</v>
      </c>
      <c r="BD131" s="112">
        <v>0</v>
      </c>
      <c r="BE131" s="112">
        <v>0</v>
      </c>
      <c r="BF131" s="112">
        <v>0</v>
      </c>
      <c r="BG131" s="112">
        <v>0</v>
      </c>
      <c r="BH131" s="112">
        <v>0</v>
      </c>
      <c r="BI131" s="112">
        <v>0</v>
      </c>
      <c r="BJ131" s="112">
        <v>0</v>
      </c>
      <c r="BK131" s="112">
        <v>0</v>
      </c>
      <c r="BL131" s="112">
        <v>0</v>
      </c>
      <c r="BM131" s="112">
        <v>0</v>
      </c>
      <c r="BN131" s="112">
        <v>0</v>
      </c>
      <c r="BO131" s="112">
        <v>0</v>
      </c>
      <c r="BP131" s="112">
        <v>0</v>
      </c>
      <c r="BQ131" s="112">
        <v>93</v>
      </c>
      <c r="BR131" s="112">
        <v>78</v>
      </c>
      <c r="BS131" s="112">
        <v>171</v>
      </c>
      <c r="BT131" s="112">
        <v>321</v>
      </c>
      <c r="BU131" s="112">
        <v>241</v>
      </c>
      <c r="BV131" s="112">
        <v>0</v>
      </c>
      <c r="BW131" s="112">
        <v>0</v>
      </c>
      <c r="BX131" s="112">
        <v>0</v>
      </c>
      <c r="BY131" s="112">
        <v>0</v>
      </c>
      <c r="BZ131" s="112">
        <v>0</v>
      </c>
      <c r="CA131" s="112">
        <v>0</v>
      </c>
      <c r="CB131" s="112">
        <v>0</v>
      </c>
      <c r="CC131" s="112">
        <v>0</v>
      </c>
      <c r="CD131" s="112">
        <v>0</v>
      </c>
      <c r="CE131" s="112">
        <v>0</v>
      </c>
      <c r="CF131" s="112">
        <v>0</v>
      </c>
      <c r="CG131" s="112">
        <v>0</v>
      </c>
      <c r="CH131" s="112">
        <v>0</v>
      </c>
      <c r="CI131" s="112">
        <v>0</v>
      </c>
      <c r="CJ131" s="112">
        <v>0</v>
      </c>
      <c r="CK131" s="112">
        <v>0</v>
      </c>
      <c r="CL131" s="112">
        <v>0</v>
      </c>
      <c r="CM131" s="112">
        <v>0</v>
      </c>
      <c r="CN131" s="112">
        <v>0</v>
      </c>
      <c r="CO131" s="112">
        <v>0</v>
      </c>
      <c r="CP131" s="112">
        <v>0</v>
      </c>
      <c r="CQ131" s="112">
        <v>0</v>
      </c>
      <c r="CR131" s="112">
        <v>0</v>
      </c>
      <c r="CS131" s="112">
        <v>0</v>
      </c>
      <c r="CT131" s="112">
        <v>321</v>
      </c>
      <c r="CU131" s="112">
        <v>241</v>
      </c>
      <c r="CV131" s="112">
        <v>562</v>
      </c>
      <c r="CW131" s="112">
        <v>8</v>
      </c>
      <c r="CX131" s="112">
        <v>6</v>
      </c>
      <c r="CY131" s="112">
        <v>0</v>
      </c>
      <c r="CZ131" s="112">
        <v>0</v>
      </c>
      <c r="DA131" s="112">
        <v>0</v>
      </c>
      <c r="DB131" s="112">
        <v>0</v>
      </c>
      <c r="DC131" s="112">
        <v>0</v>
      </c>
      <c r="DD131" s="112">
        <v>0</v>
      </c>
      <c r="DE131" s="112">
        <v>0</v>
      </c>
      <c r="DF131" s="112">
        <v>0</v>
      </c>
      <c r="DG131" s="112">
        <v>0</v>
      </c>
      <c r="DH131" s="112">
        <v>0</v>
      </c>
      <c r="DI131" s="112">
        <v>0</v>
      </c>
      <c r="DJ131" s="112">
        <v>0</v>
      </c>
      <c r="DK131" s="112">
        <v>0</v>
      </c>
      <c r="DL131" s="112">
        <v>0</v>
      </c>
      <c r="DM131" s="112">
        <v>0</v>
      </c>
      <c r="DN131" s="112">
        <v>0</v>
      </c>
      <c r="DO131" s="112">
        <v>0</v>
      </c>
      <c r="DP131" s="112">
        <v>0</v>
      </c>
      <c r="DQ131" s="112">
        <v>0</v>
      </c>
      <c r="DR131" s="112">
        <v>0</v>
      </c>
      <c r="DS131" s="112">
        <v>0</v>
      </c>
      <c r="DT131" s="112">
        <v>0</v>
      </c>
      <c r="DU131" s="112">
        <v>0</v>
      </c>
      <c r="DV131" s="112">
        <v>0</v>
      </c>
      <c r="DW131" s="112">
        <v>8</v>
      </c>
      <c r="DX131" s="112">
        <v>6</v>
      </c>
      <c r="DY131" s="112">
        <v>14</v>
      </c>
      <c r="DZ131" s="112">
        <v>37</v>
      </c>
      <c r="EA131" s="112">
        <v>60</v>
      </c>
      <c r="EB131" s="112">
        <v>0</v>
      </c>
      <c r="EC131" s="112">
        <v>0</v>
      </c>
      <c r="ED131" s="112">
        <v>0</v>
      </c>
      <c r="EE131" s="112">
        <v>0</v>
      </c>
      <c r="EF131" s="112">
        <v>0</v>
      </c>
      <c r="EG131" s="112">
        <v>0</v>
      </c>
      <c r="EH131" s="112">
        <v>0</v>
      </c>
      <c r="EI131" s="112">
        <v>0</v>
      </c>
      <c r="EJ131" s="112">
        <v>0</v>
      </c>
      <c r="EK131" s="112">
        <v>0</v>
      </c>
      <c r="EL131" s="112">
        <v>0</v>
      </c>
      <c r="EM131" s="112">
        <v>0</v>
      </c>
      <c r="EN131" s="112">
        <v>0</v>
      </c>
      <c r="EO131" s="112">
        <v>0</v>
      </c>
      <c r="EP131" s="112">
        <v>0</v>
      </c>
      <c r="EQ131" s="112">
        <v>0</v>
      </c>
      <c r="ER131" s="112">
        <v>0</v>
      </c>
      <c r="ES131" s="112">
        <v>0</v>
      </c>
      <c r="ET131" s="112">
        <v>0</v>
      </c>
      <c r="EU131" s="112">
        <v>0</v>
      </c>
      <c r="EV131" s="112">
        <v>0</v>
      </c>
      <c r="EW131" s="112">
        <v>0</v>
      </c>
      <c r="EX131" s="112">
        <v>0</v>
      </c>
      <c r="EY131" s="112">
        <v>1</v>
      </c>
      <c r="EZ131" s="112">
        <v>37</v>
      </c>
      <c r="FA131" s="112">
        <v>61</v>
      </c>
      <c r="FB131" s="112">
        <v>98</v>
      </c>
      <c r="FC131" s="112">
        <v>11</v>
      </c>
      <c r="FD131" s="112">
        <v>8</v>
      </c>
      <c r="FE131" s="112">
        <v>7</v>
      </c>
      <c r="FF131" s="112">
        <v>7</v>
      </c>
      <c r="FG131" s="112">
        <v>0</v>
      </c>
      <c r="FH131" s="112">
        <v>1</v>
      </c>
      <c r="FI131" s="112">
        <v>1</v>
      </c>
      <c r="FJ131" s="112">
        <v>0</v>
      </c>
      <c r="FK131" s="112">
        <v>183</v>
      </c>
      <c r="FL131" s="112">
        <v>201</v>
      </c>
      <c r="FM131" s="112">
        <v>202</v>
      </c>
      <c r="FN131" s="112">
        <v>217</v>
      </c>
      <c r="FO131" s="112">
        <v>419</v>
      </c>
      <c r="FP131" s="112">
        <v>9</v>
      </c>
      <c r="FQ131" s="112">
        <v>7</v>
      </c>
      <c r="FR131" s="112">
        <v>8</v>
      </c>
      <c r="FS131" s="112">
        <v>22</v>
      </c>
      <c r="FT131" s="112">
        <v>27</v>
      </c>
      <c r="FU131" s="112">
        <v>22</v>
      </c>
      <c r="FV131" s="112">
        <v>16</v>
      </c>
      <c r="FW131" s="112">
        <v>30</v>
      </c>
      <c r="FX131" s="112">
        <v>33</v>
      </c>
      <c r="FY131" s="112">
        <v>22</v>
      </c>
      <c r="FZ131" s="112">
        <v>30</v>
      </c>
      <c r="GA131" s="112">
        <v>6</v>
      </c>
      <c r="GB131" s="205">
        <v>123</v>
      </c>
      <c r="GC131" s="205">
        <v>109</v>
      </c>
      <c r="GD131" s="112">
        <v>232</v>
      </c>
      <c r="GE131" s="112">
        <v>97</v>
      </c>
      <c r="GF131" s="112">
        <v>129</v>
      </c>
      <c r="GG131" s="112">
        <v>83</v>
      </c>
      <c r="GH131" s="112">
        <v>59</v>
      </c>
      <c r="GI131" s="112">
        <v>46</v>
      </c>
      <c r="GJ131" s="112">
        <v>33</v>
      </c>
      <c r="GK131" s="112">
        <v>52</v>
      </c>
      <c r="GL131" s="112">
        <v>21</v>
      </c>
      <c r="GM131" s="112">
        <v>31</v>
      </c>
      <c r="GN131" s="112">
        <v>23</v>
      </c>
      <c r="GO131" s="112">
        <v>20</v>
      </c>
      <c r="GP131" s="112">
        <v>8</v>
      </c>
      <c r="GQ131" s="205">
        <v>329</v>
      </c>
      <c r="GR131" s="205">
        <v>273</v>
      </c>
      <c r="GS131" s="112">
        <v>602</v>
      </c>
      <c r="GT131" s="112">
        <v>0</v>
      </c>
      <c r="GU131" s="112">
        <v>0</v>
      </c>
      <c r="GV131" s="112">
        <v>0</v>
      </c>
      <c r="GW131" s="112">
        <v>0</v>
      </c>
      <c r="GX131" s="112">
        <v>3</v>
      </c>
      <c r="GY131" s="112">
        <v>3</v>
      </c>
      <c r="GZ131" s="112">
        <v>4</v>
      </c>
      <c r="HA131" s="112">
        <v>0</v>
      </c>
      <c r="HB131" s="112">
        <v>1</v>
      </c>
      <c r="HC131" s="112">
        <v>3</v>
      </c>
      <c r="HD131" s="112">
        <v>1</v>
      </c>
      <c r="HE131" s="89">
        <v>1</v>
      </c>
      <c r="HF131" s="200">
        <v>9</v>
      </c>
      <c r="HG131" s="200">
        <v>7</v>
      </c>
      <c r="HH131" s="89">
        <v>16</v>
      </c>
      <c r="HI131" s="112">
        <v>3</v>
      </c>
      <c r="HJ131" s="112">
        <v>17</v>
      </c>
      <c r="HK131" s="112">
        <v>44</v>
      </c>
      <c r="HL131" s="112">
        <v>56</v>
      </c>
      <c r="HM131" s="112">
        <v>37</v>
      </c>
      <c r="HN131" s="112">
        <v>47</v>
      </c>
      <c r="HO131" s="112">
        <v>55</v>
      </c>
      <c r="HP131" s="112">
        <v>44</v>
      </c>
      <c r="HQ131" s="112">
        <v>30</v>
      </c>
      <c r="HR131" s="112">
        <v>23</v>
      </c>
      <c r="HS131" s="112">
        <v>4</v>
      </c>
      <c r="HT131" s="112">
        <v>1</v>
      </c>
      <c r="HU131" s="200">
        <v>173</v>
      </c>
      <c r="HV131" s="200">
        <v>188</v>
      </c>
      <c r="HW131" s="89">
        <v>361</v>
      </c>
      <c r="HX131" s="112">
        <v>4</v>
      </c>
      <c r="HY131" s="112">
        <v>3</v>
      </c>
      <c r="HZ131" s="112">
        <v>3</v>
      </c>
      <c r="IA131" s="112">
        <v>6</v>
      </c>
      <c r="IB131" s="112">
        <v>1</v>
      </c>
      <c r="IC131" s="112">
        <v>3</v>
      </c>
      <c r="ID131" s="112">
        <v>1</v>
      </c>
      <c r="IE131" s="112">
        <v>5</v>
      </c>
      <c r="IF131" s="112">
        <v>5</v>
      </c>
      <c r="IG131" s="112">
        <v>2</v>
      </c>
      <c r="IH131" s="112">
        <v>1</v>
      </c>
      <c r="II131" s="112">
        <v>2</v>
      </c>
      <c r="IJ131" s="112">
        <v>15</v>
      </c>
      <c r="IK131" s="112">
        <v>21</v>
      </c>
      <c r="IL131" s="112">
        <v>36</v>
      </c>
      <c r="IM131" s="112">
        <v>20</v>
      </c>
      <c r="IN131" s="112">
        <v>31</v>
      </c>
      <c r="IO131" s="112">
        <v>12</v>
      </c>
      <c r="IP131" s="112">
        <v>4</v>
      </c>
      <c r="IQ131" s="112">
        <v>2</v>
      </c>
      <c r="IR131" s="112">
        <v>3</v>
      </c>
      <c r="IS131" s="112">
        <v>1</v>
      </c>
      <c r="IT131" s="112">
        <v>2</v>
      </c>
      <c r="IU131" s="112">
        <v>51</v>
      </c>
      <c r="IV131" s="112">
        <v>29</v>
      </c>
      <c r="IW131" s="112">
        <v>86</v>
      </c>
      <c r="IX131" s="112">
        <v>69</v>
      </c>
      <c r="IY131" s="112">
        <v>155</v>
      </c>
      <c r="IZ131" s="112">
        <v>34</v>
      </c>
      <c r="JA131" s="112">
        <v>29</v>
      </c>
      <c r="JB131" s="112">
        <v>2</v>
      </c>
      <c r="JC131" s="112">
        <v>1</v>
      </c>
      <c r="JD131" s="112">
        <v>0</v>
      </c>
      <c r="JE131" s="112">
        <v>0</v>
      </c>
      <c r="JF131" s="112">
        <v>3</v>
      </c>
      <c r="JG131" s="112">
        <v>2</v>
      </c>
      <c r="JH131" s="112">
        <v>275</v>
      </c>
      <c r="JI131" s="112">
        <v>142</v>
      </c>
      <c r="JJ131" s="112">
        <v>314</v>
      </c>
      <c r="JK131" s="112">
        <v>174</v>
      </c>
      <c r="JL131" s="112">
        <v>488</v>
      </c>
      <c r="JM131" s="112">
        <v>3</v>
      </c>
      <c r="JN131" s="112">
        <v>1</v>
      </c>
      <c r="JO131" s="112">
        <v>1</v>
      </c>
      <c r="JP131" s="112">
        <v>1</v>
      </c>
      <c r="JQ131" s="112">
        <v>0</v>
      </c>
      <c r="JR131" s="112">
        <v>0</v>
      </c>
      <c r="JS131" s="112">
        <v>1</v>
      </c>
      <c r="JT131" s="112">
        <v>0</v>
      </c>
      <c r="JU131" s="112">
        <v>2</v>
      </c>
      <c r="JV131" s="112">
        <v>1</v>
      </c>
      <c r="JW131" s="112">
        <v>7</v>
      </c>
      <c r="JX131" s="112">
        <v>3</v>
      </c>
      <c r="JY131" s="112">
        <v>10</v>
      </c>
      <c r="JZ131" s="112">
        <v>6</v>
      </c>
      <c r="KA131" s="112">
        <v>12</v>
      </c>
      <c r="KB131" s="112">
        <v>24</v>
      </c>
      <c r="KC131" s="112">
        <v>6</v>
      </c>
      <c r="KD131" s="112">
        <v>0</v>
      </c>
      <c r="KE131" s="112">
        <v>0</v>
      </c>
      <c r="KF131" s="112">
        <v>2</v>
      </c>
      <c r="KG131" s="112">
        <v>1</v>
      </c>
      <c r="KH131" s="112">
        <v>142</v>
      </c>
      <c r="KI131" s="112">
        <v>146</v>
      </c>
      <c r="KJ131" s="112">
        <v>177</v>
      </c>
      <c r="KK131" s="112">
        <v>175</v>
      </c>
      <c r="KL131" s="112">
        <v>352</v>
      </c>
      <c r="KM131" s="112">
        <v>0</v>
      </c>
      <c r="KN131" s="112">
        <v>0</v>
      </c>
      <c r="KO131" s="112">
        <v>0</v>
      </c>
      <c r="KP131" s="112">
        <v>0</v>
      </c>
      <c r="KQ131" s="112">
        <v>0</v>
      </c>
      <c r="KR131" s="112">
        <v>0</v>
      </c>
      <c r="KS131" s="112">
        <v>0</v>
      </c>
      <c r="KT131" s="112">
        <v>0</v>
      </c>
      <c r="KU131" s="112">
        <v>0</v>
      </c>
      <c r="KV131" s="112">
        <v>0</v>
      </c>
      <c r="KW131" s="112">
        <v>0</v>
      </c>
      <c r="KX131" s="112">
        <v>0</v>
      </c>
      <c r="KY131" s="112">
        <v>0</v>
      </c>
      <c r="KZ131" s="112">
        <v>3</v>
      </c>
      <c r="LA131" s="112">
        <v>0</v>
      </c>
      <c r="LB131" s="112">
        <v>0</v>
      </c>
      <c r="LC131" s="112">
        <v>3</v>
      </c>
      <c r="LD131" s="112">
        <v>6</v>
      </c>
    </row>
    <row r="132" spans="1:316">
      <c r="A132" s="1" t="s">
        <v>3</v>
      </c>
      <c r="B132" s="112">
        <v>18</v>
      </c>
      <c r="O132" s="112">
        <v>2</v>
      </c>
      <c r="P132" s="112">
        <v>2</v>
      </c>
      <c r="Q132" s="112">
        <v>2</v>
      </c>
      <c r="R132" s="112">
        <v>8</v>
      </c>
      <c r="S132" s="112">
        <v>4</v>
      </c>
      <c r="T132" s="112">
        <v>14</v>
      </c>
      <c r="U132" s="112">
        <v>2</v>
      </c>
      <c r="V132" s="112">
        <v>6</v>
      </c>
      <c r="W132" s="112">
        <v>5</v>
      </c>
      <c r="X132" s="112">
        <v>7</v>
      </c>
      <c r="Y132" s="112">
        <v>4</v>
      </c>
      <c r="Z132" s="112">
        <v>24</v>
      </c>
      <c r="AA132" s="112">
        <v>19</v>
      </c>
      <c r="AB132" s="112">
        <v>61</v>
      </c>
      <c r="AC132" s="112">
        <v>80</v>
      </c>
      <c r="AD132" s="112">
        <v>63</v>
      </c>
      <c r="AE132" s="112">
        <v>120</v>
      </c>
      <c r="AF132" s="112">
        <v>1</v>
      </c>
      <c r="AG132" s="112">
        <v>3</v>
      </c>
      <c r="AH132" s="112">
        <v>24</v>
      </c>
      <c r="AI132" s="112">
        <v>30</v>
      </c>
      <c r="AJ132" s="112">
        <v>88</v>
      </c>
      <c r="AK132" s="112">
        <v>153</v>
      </c>
      <c r="AL132" s="112">
        <v>241</v>
      </c>
      <c r="AM132" s="112">
        <v>67</v>
      </c>
      <c r="AN132" s="112">
        <v>162</v>
      </c>
      <c r="AO132" s="112">
        <v>229</v>
      </c>
      <c r="AP132" s="112">
        <v>8128</v>
      </c>
      <c r="AQ132" s="112">
        <v>58</v>
      </c>
      <c r="AR132" s="112">
        <v>63</v>
      </c>
      <c r="AS132" s="112">
        <v>0</v>
      </c>
      <c r="AT132" s="112">
        <v>0</v>
      </c>
      <c r="AU132" s="112">
        <v>0</v>
      </c>
      <c r="AV132" s="112">
        <v>1</v>
      </c>
      <c r="AW132" s="112">
        <v>0</v>
      </c>
      <c r="AX132" s="112">
        <v>0</v>
      </c>
      <c r="AY132" s="112">
        <v>0</v>
      </c>
      <c r="AZ132" s="112">
        <v>0</v>
      </c>
      <c r="BA132" s="112">
        <v>0</v>
      </c>
      <c r="BB132" s="112">
        <v>0</v>
      </c>
      <c r="BC132" s="112">
        <v>1</v>
      </c>
      <c r="BD132" s="112">
        <v>0</v>
      </c>
      <c r="BE132" s="112">
        <v>0</v>
      </c>
      <c r="BF132" s="112">
        <v>0</v>
      </c>
      <c r="BG132" s="112">
        <v>0</v>
      </c>
      <c r="BH132" s="112">
        <v>0</v>
      </c>
      <c r="BI132" s="112">
        <v>0</v>
      </c>
      <c r="BJ132" s="112">
        <v>0</v>
      </c>
      <c r="BK132" s="112">
        <v>0</v>
      </c>
      <c r="BL132" s="112">
        <v>0</v>
      </c>
      <c r="BM132" s="112">
        <v>0</v>
      </c>
      <c r="BN132" s="112">
        <v>0</v>
      </c>
      <c r="BO132" s="112">
        <v>0</v>
      </c>
      <c r="BP132" s="112">
        <v>0</v>
      </c>
      <c r="BQ132" s="112">
        <v>59</v>
      </c>
      <c r="BR132" s="112">
        <v>64</v>
      </c>
      <c r="BS132" s="112">
        <v>123</v>
      </c>
      <c r="BT132" s="112">
        <v>28</v>
      </c>
      <c r="BU132" s="112">
        <v>65</v>
      </c>
      <c r="BV132" s="112">
        <v>0</v>
      </c>
      <c r="BW132" s="112">
        <v>0</v>
      </c>
      <c r="BX132" s="112">
        <v>0</v>
      </c>
      <c r="BY132" s="112">
        <v>0</v>
      </c>
      <c r="BZ132" s="112">
        <v>0</v>
      </c>
      <c r="CA132" s="112">
        <v>0</v>
      </c>
      <c r="CB132" s="112">
        <v>0</v>
      </c>
      <c r="CC132" s="112">
        <v>0</v>
      </c>
      <c r="CD132" s="112">
        <v>0</v>
      </c>
      <c r="CE132" s="112">
        <v>0</v>
      </c>
      <c r="CF132" s="112">
        <v>0</v>
      </c>
      <c r="CG132" s="112">
        <v>0</v>
      </c>
      <c r="CH132" s="112">
        <v>0</v>
      </c>
      <c r="CI132" s="112">
        <v>0</v>
      </c>
      <c r="CJ132" s="112">
        <v>0</v>
      </c>
      <c r="CK132" s="112">
        <v>0</v>
      </c>
      <c r="CL132" s="112">
        <v>0</v>
      </c>
      <c r="CM132" s="112">
        <v>0</v>
      </c>
      <c r="CN132" s="112">
        <v>0</v>
      </c>
      <c r="CO132" s="112">
        <v>0</v>
      </c>
      <c r="CP132" s="112">
        <v>0</v>
      </c>
      <c r="CQ132" s="112">
        <v>1</v>
      </c>
      <c r="CR132" s="112">
        <v>0</v>
      </c>
      <c r="CS132" s="112">
        <v>0</v>
      </c>
      <c r="CT132" s="112">
        <v>28</v>
      </c>
      <c r="CU132" s="112">
        <v>66</v>
      </c>
      <c r="CV132" s="112">
        <v>94</v>
      </c>
      <c r="CW132" s="112">
        <v>6</v>
      </c>
      <c r="CX132" s="112">
        <v>14</v>
      </c>
      <c r="CY132" s="112">
        <v>0</v>
      </c>
      <c r="CZ132" s="112">
        <v>0</v>
      </c>
      <c r="DA132" s="112">
        <v>0</v>
      </c>
      <c r="DB132" s="112">
        <v>0</v>
      </c>
      <c r="DC132" s="112">
        <v>0</v>
      </c>
      <c r="DD132" s="112">
        <v>0</v>
      </c>
      <c r="DE132" s="112">
        <v>0</v>
      </c>
      <c r="DF132" s="112">
        <v>0</v>
      </c>
      <c r="DG132" s="112">
        <v>0</v>
      </c>
      <c r="DH132" s="112">
        <v>0</v>
      </c>
      <c r="DI132" s="112">
        <v>0</v>
      </c>
      <c r="DJ132" s="112">
        <v>0</v>
      </c>
      <c r="DK132" s="112">
        <v>0</v>
      </c>
      <c r="DL132" s="112">
        <v>0</v>
      </c>
      <c r="DM132" s="112">
        <v>0</v>
      </c>
      <c r="DN132" s="112">
        <v>0</v>
      </c>
      <c r="DO132" s="112">
        <v>0</v>
      </c>
      <c r="DP132" s="112">
        <v>0</v>
      </c>
      <c r="DQ132" s="112">
        <v>0</v>
      </c>
      <c r="DR132" s="112">
        <v>0</v>
      </c>
      <c r="DS132" s="112">
        <v>0</v>
      </c>
      <c r="DT132" s="112">
        <v>0</v>
      </c>
      <c r="DU132" s="112">
        <v>0</v>
      </c>
      <c r="DV132" s="112">
        <v>0</v>
      </c>
      <c r="DW132" s="112">
        <v>6</v>
      </c>
      <c r="DX132" s="112">
        <v>14</v>
      </c>
      <c r="DY132" s="112">
        <v>20</v>
      </c>
      <c r="DZ132" s="112">
        <v>24</v>
      </c>
      <c r="EA132" s="112">
        <v>31</v>
      </c>
      <c r="EB132" s="112">
        <v>0</v>
      </c>
      <c r="EC132" s="112">
        <v>0</v>
      </c>
      <c r="ED132" s="112">
        <v>0</v>
      </c>
      <c r="EE132" s="112">
        <v>0</v>
      </c>
      <c r="EF132" s="112">
        <v>0</v>
      </c>
      <c r="EG132" s="112">
        <v>0</v>
      </c>
      <c r="EH132" s="112">
        <v>0</v>
      </c>
      <c r="EI132" s="112">
        <v>0</v>
      </c>
      <c r="EJ132" s="112">
        <v>0</v>
      </c>
      <c r="EK132" s="112">
        <v>0</v>
      </c>
      <c r="EL132" s="112">
        <v>0</v>
      </c>
      <c r="EM132" s="112">
        <v>0</v>
      </c>
      <c r="EN132" s="112">
        <v>0</v>
      </c>
      <c r="EO132" s="112">
        <v>0</v>
      </c>
      <c r="EP132" s="112">
        <v>0</v>
      </c>
      <c r="EQ132" s="112">
        <v>0</v>
      </c>
      <c r="ER132" s="112">
        <v>0</v>
      </c>
      <c r="ES132" s="112">
        <v>1</v>
      </c>
      <c r="ET132" s="112">
        <v>0</v>
      </c>
      <c r="EU132" s="112">
        <v>0</v>
      </c>
      <c r="EV132" s="112">
        <v>0</v>
      </c>
      <c r="EW132" s="112">
        <v>0</v>
      </c>
      <c r="EX132" s="112">
        <v>0</v>
      </c>
      <c r="EY132" s="112">
        <v>0</v>
      </c>
      <c r="EZ132" s="112">
        <v>24</v>
      </c>
      <c r="FA132" s="112">
        <v>32</v>
      </c>
      <c r="FB132" s="112">
        <v>56</v>
      </c>
      <c r="FC132" s="112">
        <v>10</v>
      </c>
      <c r="FD132" s="112">
        <v>20</v>
      </c>
      <c r="FE132" s="112">
        <v>1</v>
      </c>
      <c r="FF132" s="112">
        <v>4</v>
      </c>
      <c r="FG132" s="112">
        <v>1</v>
      </c>
      <c r="FH132" s="112">
        <v>5</v>
      </c>
      <c r="FI132" s="112">
        <v>1</v>
      </c>
      <c r="FJ132" s="112">
        <v>3</v>
      </c>
      <c r="FK132" s="112">
        <v>32</v>
      </c>
      <c r="FL132" s="112">
        <v>18</v>
      </c>
      <c r="FM132" s="112">
        <v>45</v>
      </c>
      <c r="FN132" s="112">
        <v>50</v>
      </c>
      <c r="FO132" s="112">
        <v>95</v>
      </c>
      <c r="FP132" s="112">
        <v>0</v>
      </c>
      <c r="FQ132" s="112">
        <v>1</v>
      </c>
      <c r="FR132" s="112">
        <v>6</v>
      </c>
      <c r="FS132" s="112">
        <v>19</v>
      </c>
      <c r="FT132" s="112">
        <v>6</v>
      </c>
      <c r="FU132" s="112">
        <v>21</v>
      </c>
      <c r="FV132" s="112">
        <v>18</v>
      </c>
      <c r="FW132" s="112">
        <v>10</v>
      </c>
      <c r="FX132" s="112">
        <v>18</v>
      </c>
      <c r="FY132" s="112">
        <v>16</v>
      </c>
      <c r="FZ132" s="112">
        <v>14</v>
      </c>
      <c r="GA132" s="112">
        <v>2</v>
      </c>
      <c r="GB132" s="205">
        <v>62</v>
      </c>
      <c r="GC132" s="205">
        <v>69</v>
      </c>
      <c r="GD132" s="112">
        <v>131</v>
      </c>
      <c r="GE132" s="112">
        <v>2</v>
      </c>
      <c r="GF132" s="112">
        <v>2</v>
      </c>
      <c r="GG132" s="112">
        <v>5</v>
      </c>
      <c r="GH132" s="112">
        <v>6</v>
      </c>
      <c r="GI132" s="112">
        <v>3</v>
      </c>
      <c r="GJ132" s="112">
        <v>12</v>
      </c>
      <c r="GK132" s="112">
        <v>10</v>
      </c>
      <c r="GL132" s="112">
        <v>36</v>
      </c>
      <c r="GM132" s="112">
        <v>2</v>
      </c>
      <c r="GN132" s="112">
        <v>9</v>
      </c>
      <c r="GO132" s="112">
        <v>3</v>
      </c>
      <c r="GP132" s="112">
        <v>0</v>
      </c>
      <c r="GQ132" s="205">
        <v>25</v>
      </c>
      <c r="GR132" s="205">
        <v>65</v>
      </c>
      <c r="GS132" s="112">
        <v>90</v>
      </c>
      <c r="GT132" s="112">
        <v>0</v>
      </c>
      <c r="GU132" s="112">
        <v>0</v>
      </c>
      <c r="GV132" s="112">
        <v>0</v>
      </c>
      <c r="GW132" s="112">
        <v>3</v>
      </c>
      <c r="GX132" s="112">
        <v>3</v>
      </c>
      <c r="GY132" s="112">
        <v>6</v>
      </c>
      <c r="GZ132" s="112">
        <v>4</v>
      </c>
      <c r="HA132" s="112">
        <v>3</v>
      </c>
      <c r="HB132" s="112">
        <v>0</v>
      </c>
      <c r="HC132" s="112">
        <v>1</v>
      </c>
      <c r="HD132" s="112">
        <v>0</v>
      </c>
      <c r="HE132" s="89">
        <v>1</v>
      </c>
      <c r="HF132" s="200">
        <v>7</v>
      </c>
      <c r="HG132" s="200">
        <v>14</v>
      </c>
      <c r="HH132" s="89">
        <v>21</v>
      </c>
      <c r="HI132" s="112">
        <v>0</v>
      </c>
      <c r="HJ132" s="112">
        <v>0</v>
      </c>
      <c r="HK132" s="112">
        <v>9</v>
      </c>
      <c r="HL132" s="112">
        <v>13</v>
      </c>
      <c r="HM132" s="112">
        <v>7</v>
      </c>
      <c r="HN132" s="112">
        <v>9</v>
      </c>
      <c r="HO132" s="112">
        <v>2</v>
      </c>
      <c r="HP132" s="112">
        <v>4</v>
      </c>
      <c r="HQ132" s="112">
        <v>2</v>
      </c>
      <c r="HR132" s="112">
        <v>1</v>
      </c>
      <c r="HS132" s="112">
        <v>0</v>
      </c>
      <c r="HT132" s="112">
        <v>0</v>
      </c>
      <c r="HU132" s="200">
        <v>20</v>
      </c>
      <c r="HV132" s="200">
        <v>27</v>
      </c>
      <c r="HW132" s="89">
        <v>47</v>
      </c>
      <c r="HX132" s="112">
        <v>13</v>
      </c>
      <c r="HY132" s="112">
        <v>52</v>
      </c>
      <c r="HZ132" s="112">
        <v>5</v>
      </c>
      <c r="IA132" s="112">
        <v>9</v>
      </c>
      <c r="IB132" s="112">
        <v>5</v>
      </c>
      <c r="IC132" s="112">
        <v>8</v>
      </c>
      <c r="ID132" s="112">
        <v>30</v>
      </c>
      <c r="IE132" s="112">
        <v>62</v>
      </c>
      <c r="IF132" s="112">
        <v>3</v>
      </c>
      <c r="IG132" s="112">
        <v>12</v>
      </c>
      <c r="IH132" s="112">
        <v>4</v>
      </c>
      <c r="II132" s="112">
        <v>3</v>
      </c>
      <c r="IJ132" s="112">
        <v>60</v>
      </c>
      <c r="IK132" s="112">
        <v>146</v>
      </c>
      <c r="IL132" s="112">
        <v>206</v>
      </c>
      <c r="IM132" s="112">
        <v>9</v>
      </c>
      <c r="IN132" s="112">
        <v>9</v>
      </c>
      <c r="IO132" s="112">
        <v>6</v>
      </c>
      <c r="IP132" s="112">
        <v>7</v>
      </c>
      <c r="IQ132" s="112">
        <v>0</v>
      </c>
      <c r="IR132" s="112">
        <v>0</v>
      </c>
      <c r="IS132" s="112">
        <v>2</v>
      </c>
      <c r="IT132" s="112">
        <v>3</v>
      </c>
      <c r="IU132" s="112">
        <v>42</v>
      </c>
      <c r="IV132" s="112">
        <v>44</v>
      </c>
      <c r="IW132" s="112">
        <v>59</v>
      </c>
      <c r="IX132" s="112">
        <v>63</v>
      </c>
      <c r="IY132" s="112">
        <v>122</v>
      </c>
      <c r="IZ132" s="112">
        <v>5</v>
      </c>
      <c r="JA132" s="112">
        <v>4</v>
      </c>
      <c r="JB132" s="112">
        <v>2</v>
      </c>
      <c r="JC132" s="112">
        <v>10</v>
      </c>
      <c r="JD132" s="112">
        <v>0</v>
      </c>
      <c r="JE132" s="112">
        <v>0</v>
      </c>
      <c r="JF132" s="112">
        <v>0</v>
      </c>
      <c r="JG132" s="112">
        <v>2</v>
      </c>
      <c r="JH132" s="112">
        <v>21</v>
      </c>
      <c r="JI132" s="112">
        <v>56</v>
      </c>
      <c r="JJ132" s="112">
        <v>28</v>
      </c>
      <c r="JK132" s="112">
        <v>72</v>
      </c>
      <c r="JL132" s="112">
        <v>100</v>
      </c>
      <c r="JM132" s="112">
        <v>0</v>
      </c>
      <c r="JN132" s="112">
        <v>2</v>
      </c>
      <c r="JO132" s="112">
        <v>2</v>
      </c>
      <c r="JP132" s="112">
        <v>2</v>
      </c>
      <c r="JQ132" s="112">
        <v>0</v>
      </c>
      <c r="JR132" s="112">
        <v>0</v>
      </c>
      <c r="JS132" s="112">
        <v>0</v>
      </c>
      <c r="JT132" s="112">
        <v>4</v>
      </c>
      <c r="JU132" s="112">
        <v>2</v>
      </c>
      <c r="JV132" s="112">
        <v>9</v>
      </c>
      <c r="JW132" s="112">
        <v>4</v>
      </c>
      <c r="JX132" s="112">
        <v>17</v>
      </c>
      <c r="JY132" s="112">
        <v>21</v>
      </c>
      <c r="JZ132" s="112">
        <v>5</v>
      </c>
      <c r="KA132" s="112">
        <v>4</v>
      </c>
      <c r="KB132" s="112">
        <v>0</v>
      </c>
      <c r="KC132" s="112">
        <v>4</v>
      </c>
      <c r="KD132" s="112">
        <v>0</v>
      </c>
      <c r="KE132" s="112">
        <v>0</v>
      </c>
      <c r="KF132" s="112">
        <v>0</v>
      </c>
      <c r="KG132" s="112">
        <v>6</v>
      </c>
      <c r="KH132" s="112">
        <v>15</v>
      </c>
      <c r="KI132" s="112">
        <v>16</v>
      </c>
      <c r="KJ132" s="112">
        <v>37</v>
      </c>
      <c r="KK132" s="112">
        <v>51</v>
      </c>
      <c r="KL132" s="112">
        <v>88</v>
      </c>
      <c r="KM132" s="112">
        <v>0</v>
      </c>
      <c r="KN132" s="112">
        <v>0</v>
      </c>
      <c r="KO132" s="112">
        <v>0</v>
      </c>
      <c r="KP132" s="112">
        <v>0</v>
      </c>
      <c r="KQ132" s="112">
        <v>0</v>
      </c>
      <c r="KR132" s="112">
        <v>0</v>
      </c>
      <c r="KS132" s="112">
        <v>0</v>
      </c>
      <c r="KT132" s="112">
        <v>0</v>
      </c>
      <c r="KU132" s="112">
        <v>0</v>
      </c>
      <c r="KV132" s="112">
        <v>0</v>
      </c>
      <c r="KW132" s="112">
        <v>0</v>
      </c>
      <c r="KX132" s="112">
        <v>0</v>
      </c>
      <c r="KY132" s="112">
        <v>0</v>
      </c>
      <c r="KZ132" s="112">
        <v>5</v>
      </c>
      <c r="LA132" s="112">
        <v>1</v>
      </c>
      <c r="LB132" s="112">
        <v>1</v>
      </c>
      <c r="LC132" s="112">
        <v>93</v>
      </c>
      <c r="LD132" s="112">
        <v>100</v>
      </c>
    </row>
    <row r="133" spans="1:316">
      <c r="A133" s="1" t="s">
        <v>4</v>
      </c>
      <c r="B133" s="112">
        <v>27</v>
      </c>
      <c r="O133" s="112">
        <v>10</v>
      </c>
      <c r="P133" s="112">
        <v>10</v>
      </c>
      <c r="Q133" s="112">
        <v>1</v>
      </c>
      <c r="R133" s="112">
        <v>11</v>
      </c>
      <c r="S133" s="112">
        <v>36</v>
      </c>
      <c r="T133" s="112">
        <v>40</v>
      </c>
      <c r="U133" s="112">
        <v>4</v>
      </c>
      <c r="V133" s="112">
        <v>7</v>
      </c>
      <c r="W133" s="112">
        <v>53</v>
      </c>
      <c r="X133" s="112">
        <v>72</v>
      </c>
      <c r="Y133" s="112">
        <v>81</v>
      </c>
      <c r="Z133" s="112">
        <v>145</v>
      </c>
      <c r="AA133" s="112">
        <v>185</v>
      </c>
      <c r="AB133" s="112">
        <v>285</v>
      </c>
      <c r="AC133" s="112">
        <v>470</v>
      </c>
      <c r="AD133" s="112">
        <v>810</v>
      </c>
      <c r="AE133" s="112">
        <v>992</v>
      </c>
      <c r="AF133" s="112">
        <v>13</v>
      </c>
      <c r="AG133" s="112">
        <v>62</v>
      </c>
      <c r="AH133" s="112">
        <v>87</v>
      </c>
      <c r="AI133" s="112">
        <v>71</v>
      </c>
      <c r="AJ133" s="112">
        <v>910</v>
      </c>
      <c r="AK133" s="112">
        <v>1125</v>
      </c>
      <c r="AL133" s="112">
        <v>2035</v>
      </c>
      <c r="AM133" s="112">
        <v>546</v>
      </c>
      <c r="AN133" s="112">
        <v>830</v>
      </c>
      <c r="AO133" s="112">
        <v>1376</v>
      </c>
      <c r="AP133" s="112">
        <v>22191</v>
      </c>
      <c r="AQ133" s="112">
        <v>96</v>
      </c>
      <c r="AR133" s="112">
        <v>101</v>
      </c>
      <c r="AS133" s="112">
        <v>0</v>
      </c>
      <c r="AT133" s="112">
        <v>0</v>
      </c>
      <c r="AU133" s="112">
        <v>0</v>
      </c>
      <c r="AV133" s="112">
        <v>1</v>
      </c>
      <c r="AW133" s="112">
        <v>2</v>
      </c>
      <c r="AX133" s="112">
        <v>2</v>
      </c>
      <c r="AY133" s="112">
        <v>0</v>
      </c>
      <c r="AZ133" s="112">
        <v>0</v>
      </c>
      <c r="BA133" s="112">
        <v>0</v>
      </c>
      <c r="BB133" s="112">
        <v>0</v>
      </c>
      <c r="BC133" s="112">
        <v>0</v>
      </c>
      <c r="BD133" s="112">
        <v>0</v>
      </c>
      <c r="BE133" s="112">
        <v>0</v>
      </c>
      <c r="BF133" s="112">
        <v>0</v>
      </c>
      <c r="BG133" s="112">
        <v>0</v>
      </c>
      <c r="BH133" s="112">
        <v>0</v>
      </c>
      <c r="BI133" s="112">
        <v>0</v>
      </c>
      <c r="BJ133" s="112">
        <v>0</v>
      </c>
      <c r="BK133" s="112">
        <v>0</v>
      </c>
      <c r="BL133" s="112">
        <v>0</v>
      </c>
      <c r="BM133" s="112">
        <v>2</v>
      </c>
      <c r="BN133" s="112">
        <v>0</v>
      </c>
      <c r="BO133" s="112">
        <v>4</v>
      </c>
      <c r="BP133" s="112">
        <v>1</v>
      </c>
      <c r="BQ133" s="112">
        <v>104</v>
      </c>
      <c r="BR133" s="112">
        <v>105</v>
      </c>
      <c r="BS133" s="112">
        <v>209</v>
      </c>
      <c r="BT133" s="112">
        <v>311</v>
      </c>
      <c r="BU133" s="112">
        <v>278</v>
      </c>
      <c r="BV133" s="112">
        <v>0</v>
      </c>
      <c r="BW133" s="112">
        <v>0</v>
      </c>
      <c r="BX133" s="112">
        <v>4</v>
      </c>
      <c r="BY133" s="112">
        <v>2</v>
      </c>
      <c r="BZ133" s="112">
        <v>1</v>
      </c>
      <c r="CA133" s="112">
        <v>6</v>
      </c>
      <c r="CB133" s="112">
        <v>0</v>
      </c>
      <c r="CC133" s="112">
        <v>1</v>
      </c>
      <c r="CD133" s="112">
        <v>0</v>
      </c>
      <c r="CE133" s="112">
        <v>1</v>
      </c>
      <c r="CF133" s="112">
        <v>1</v>
      </c>
      <c r="CG133" s="112">
        <v>1</v>
      </c>
      <c r="CH133" s="112">
        <v>0</v>
      </c>
      <c r="CI133" s="112">
        <v>1</v>
      </c>
      <c r="CJ133" s="112">
        <v>0</v>
      </c>
      <c r="CK133" s="112">
        <v>1</v>
      </c>
      <c r="CL133" s="112">
        <v>0</v>
      </c>
      <c r="CM133" s="112">
        <v>0</v>
      </c>
      <c r="CN133" s="112">
        <v>3</v>
      </c>
      <c r="CO133" s="112">
        <v>13</v>
      </c>
      <c r="CP133" s="112">
        <v>9</v>
      </c>
      <c r="CQ133" s="112">
        <v>14</v>
      </c>
      <c r="CR133" s="112">
        <v>49</v>
      </c>
      <c r="CS133" s="112">
        <v>56</v>
      </c>
      <c r="CT133" s="112">
        <v>378</v>
      </c>
      <c r="CU133" s="112">
        <v>374</v>
      </c>
      <c r="CV133" s="112">
        <v>752</v>
      </c>
      <c r="CW133" s="112">
        <v>37</v>
      </c>
      <c r="CX133" s="112">
        <v>47</v>
      </c>
      <c r="CY133" s="112">
        <v>0</v>
      </c>
      <c r="CZ133" s="112">
        <v>0</v>
      </c>
      <c r="DA133" s="112">
        <v>0</v>
      </c>
      <c r="DB133" s="112">
        <v>0</v>
      </c>
      <c r="DC133" s="112">
        <v>1</v>
      </c>
      <c r="DD133" s="112">
        <v>1</v>
      </c>
      <c r="DE133" s="112">
        <v>0</v>
      </c>
      <c r="DF133" s="112">
        <v>0</v>
      </c>
      <c r="DG133" s="112">
        <v>0</v>
      </c>
      <c r="DH133" s="112">
        <v>1</v>
      </c>
      <c r="DI133" s="112">
        <v>0</v>
      </c>
      <c r="DJ133" s="112">
        <v>0</v>
      </c>
      <c r="DK133" s="112">
        <v>0</v>
      </c>
      <c r="DL133" s="112">
        <v>0</v>
      </c>
      <c r="DM133" s="112">
        <v>0</v>
      </c>
      <c r="DN133" s="112">
        <v>0</v>
      </c>
      <c r="DO133" s="112">
        <v>0</v>
      </c>
      <c r="DP133" s="112">
        <v>0</v>
      </c>
      <c r="DQ133" s="112">
        <v>0</v>
      </c>
      <c r="DR133" s="112">
        <v>0</v>
      </c>
      <c r="DS133" s="112">
        <v>0</v>
      </c>
      <c r="DT133" s="112">
        <v>0</v>
      </c>
      <c r="DU133" s="112">
        <v>2</v>
      </c>
      <c r="DV133" s="112">
        <v>3</v>
      </c>
      <c r="DW133" s="112">
        <v>40</v>
      </c>
      <c r="DX133" s="112">
        <v>52</v>
      </c>
      <c r="DY133" s="112">
        <v>92</v>
      </c>
      <c r="DZ133" s="112">
        <v>153</v>
      </c>
      <c r="EA133" s="112">
        <v>234</v>
      </c>
      <c r="EB133" s="112">
        <v>0</v>
      </c>
      <c r="EC133" s="112">
        <v>0</v>
      </c>
      <c r="ED133" s="112">
        <v>0</v>
      </c>
      <c r="EE133" s="112">
        <v>0</v>
      </c>
      <c r="EF133" s="112">
        <v>0</v>
      </c>
      <c r="EG133" s="112">
        <v>0</v>
      </c>
      <c r="EH133" s="112">
        <v>0</v>
      </c>
      <c r="EI133" s="112">
        <v>1</v>
      </c>
      <c r="EJ133" s="112">
        <v>0</v>
      </c>
      <c r="EK133" s="112">
        <v>0</v>
      </c>
      <c r="EL133" s="112">
        <v>0</v>
      </c>
      <c r="EM133" s="112">
        <v>0</v>
      </c>
      <c r="EN133" s="112">
        <v>0</v>
      </c>
      <c r="EO133" s="112">
        <v>0</v>
      </c>
      <c r="EP133" s="112">
        <v>0</v>
      </c>
      <c r="EQ133" s="112">
        <v>2</v>
      </c>
      <c r="ER133" s="112">
        <v>0</v>
      </c>
      <c r="ES133" s="112">
        <v>0</v>
      </c>
      <c r="ET133" s="112">
        <v>0</v>
      </c>
      <c r="EU133" s="112">
        <v>0</v>
      </c>
      <c r="EV133" s="112">
        <v>0</v>
      </c>
      <c r="EW133" s="112">
        <v>0</v>
      </c>
      <c r="EX133" s="112">
        <v>2</v>
      </c>
      <c r="EY133" s="112">
        <v>5</v>
      </c>
      <c r="EZ133" s="112">
        <v>155</v>
      </c>
      <c r="FA133" s="112">
        <v>242</v>
      </c>
      <c r="FB133" s="112">
        <v>397</v>
      </c>
      <c r="FC133" s="112">
        <v>8</v>
      </c>
      <c r="FD133" s="112">
        <v>11</v>
      </c>
      <c r="FE133" s="112">
        <v>4</v>
      </c>
      <c r="FF133" s="112">
        <v>7</v>
      </c>
      <c r="FG133" s="112">
        <v>2</v>
      </c>
      <c r="FH133" s="112">
        <v>4</v>
      </c>
      <c r="FI133" s="112">
        <v>12</v>
      </c>
      <c r="FJ133" s="112">
        <v>20</v>
      </c>
      <c r="FK133" s="112">
        <v>160</v>
      </c>
      <c r="FL133" s="112">
        <v>224</v>
      </c>
      <c r="FM133" s="112">
        <v>186</v>
      </c>
      <c r="FN133" s="112">
        <v>266</v>
      </c>
      <c r="FO133" s="112">
        <v>452</v>
      </c>
      <c r="FP133" s="112">
        <v>2</v>
      </c>
      <c r="FQ133" s="112">
        <v>1</v>
      </c>
      <c r="FR133" s="112">
        <v>7</v>
      </c>
      <c r="FS133" s="112">
        <v>9</v>
      </c>
      <c r="FT133" s="112">
        <v>17</v>
      </c>
      <c r="FU133" s="112">
        <v>28</v>
      </c>
      <c r="FV133" s="112">
        <v>44</v>
      </c>
      <c r="FW133" s="112">
        <v>32</v>
      </c>
      <c r="FX133" s="112">
        <v>18</v>
      </c>
      <c r="FY133" s="112">
        <v>27</v>
      </c>
      <c r="FZ133" s="112">
        <v>17</v>
      </c>
      <c r="GA133" s="112">
        <v>9</v>
      </c>
      <c r="GB133" s="205">
        <v>105</v>
      </c>
      <c r="GC133" s="205">
        <v>106</v>
      </c>
      <c r="GD133" s="112">
        <v>211</v>
      </c>
      <c r="GE133" s="112">
        <v>41</v>
      </c>
      <c r="GF133" s="112">
        <v>64</v>
      </c>
      <c r="GG133" s="112">
        <v>106</v>
      </c>
      <c r="GH133" s="112">
        <v>115</v>
      </c>
      <c r="GI133" s="112">
        <v>127</v>
      </c>
      <c r="GJ133" s="112">
        <v>143</v>
      </c>
      <c r="GK133" s="112">
        <v>93</v>
      </c>
      <c r="GL133" s="112">
        <v>53</v>
      </c>
      <c r="GM133" s="112">
        <v>36</v>
      </c>
      <c r="GN133" s="112">
        <v>17</v>
      </c>
      <c r="GO133" s="112">
        <v>16</v>
      </c>
      <c r="GP133" s="112">
        <v>8</v>
      </c>
      <c r="GQ133" s="205">
        <v>419</v>
      </c>
      <c r="GR133" s="205">
        <v>400</v>
      </c>
      <c r="GS133" s="112">
        <v>819</v>
      </c>
      <c r="GT133" s="112">
        <v>1</v>
      </c>
      <c r="GU133" s="112">
        <v>7</v>
      </c>
      <c r="GV133" s="112">
        <v>5</v>
      </c>
      <c r="GW133" s="112">
        <v>29</v>
      </c>
      <c r="GX133" s="112">
        <v>11</v>
      </c>
      <c r="GY133" s="112">
        <v>35</v>
      </c>
      <c r="GZ133" s="112">
        <v>14</v>
      </c>
      <c r="HA133" s="112">
        <v>23</v>
      </c>
      <c r="HB133" s="112">
        <v>8</v>
      </c>
      <c r="HC133" s="112">
        <v>2</v>
      </c>
      <c r="HD133" s="112">
        <v>2</v>
      </c>
      <c r="HE133" s="89">
        <v>1</v>
      </c>
      <c r="HF133" s="200">
        <v>41</v>
      </c>
      <c r="HG133" s="200">
        <v>97</v>
      </c>
      <c r="HH133" s="89">
        <v>138</v>
      </c>
      <c r="HI133" s="112">
        <v>32</v>
      </c>
      <c r="HJ133" s="112">
        <v>48</v>
      </c>
      <c r="HK133" s="112">
        <v>43</v>
      </c>
      <c r="HL133" s="112">
        <v>116</v>
      </c>
      <c r="HM133" s="112">
        <v>39</v>
      </c>
      <c r="HN133" s="112">
        <v>55</v>
      </c>
      <c r="HO133" s="112">
        <v>30</v>
      </c>
      <c r="HP133" s="112">
        <v>32</v>
      </c>
      <c r="HQ133" s="112">
        <v>10</v>
      </c>
      <c r="HR133" s="112">
        <v>17</v>
      </c>
      <c r="HS133" s="112">
        <v>8</v>
      </c>
      <c r="HT133" s="112">
        <v>9</v>
      </c>
      <c r="HU133" s="200">
        <v>162</v>
      </c>
      <c r="HV133" s="200">
        <v>277</v>
      </c>
      <c r="HW133" s="89">
        <v>439</v>
      </c>
      <c r="HX133" s="112">
        <v>70</v>
      </c>
      <c r="HY133" s="112">
        <v>95</v>
      </c>
      <c r="HZ133" s="112">
        <v>66</v>
      </c>
      <c r="IA133" s="112">
        <v>92</v>
      </c>
      <c r="IB133" s="112">
        <v>84</v>
      </c>
      <c r="IC133" s="112">
        <v>149</v>
      </c>
      <c r="ID133" s="112">
        <v>64</v>
      </c>
      <c r="IE133" s="112">
        <v>108</v>
      </c>
      <c r="IF133" s="112">
        <v>45</v>
      </c>
      <c r="IG133" s="112">
        <v>93</v>
      </c>
      <c r="IH133" s="112">
        <v>29</v>
      </c>
      <c r="II133" s="112">
        <v>41</v>
      </c>
      <c r="IJ133" s="112">
        <v>358</v>
      </c>
      <c r="IK133" s="112">
        <v>578</v>
      </c>
      <c r="IL133" s="112">
        <v>936</v>
      </c>
      <c r="IM133" s="112">
        <v>38</v>
      </c>
      <c r="IN133" s="112">
        <v>31</v>
      </c>
      <c r="IO133" s="112">
        <v>24</v>
      </c>
      <c r="IP133" s="112">
        <v>25</v>
      </c>
      <c r="IQ133" s="112">
        <v>3</v>
      </c>
      <c r="IR133" s="112">
        <v>2</v>
      </c>
      <c r="IS133" s="112">
        <v>7</v>
      </c>
      <c r="IT133" s="112">
        <v>5</v>
      </c>
      <c r="IU133" s="112">
        <v>36</v>
      </c>
      <c r="IV133" s="112">
        <v>45</v>
      </c>
      <c r="IW133" s="112">
        <v>108</v>
      </c>
      <c r="IX133" s="112">
        <v>108</v>
      </c>
      <c r="IY133" s="112">
        <v>216</v>
      </c>
      <c r="IZ133" s="112">
        <v>32</v>
      </c>
      <c r="JA133" s="112">
        <v>41</v>
      </c>
      <c r="JB133" s="112">
        <v>10</v>
      </c>
      <c r="JC133" s="112">
        <v>12</v>
      </c>
      <c r="JD133" s="112">
        <v>3</v>
      </c>
      <c r="JE133" s="112">
        <v>8</v>
      </c>
      <c r="JF133" s="112">
        <v>4</v>
      </c>
      <c r="JG133" s="112">
        <v>2</v>
      </c>
      <c r="JH133" s="112">
        <v>372</v>
      </c>
      <c r="JI133" s="112">
        <v>356</v>
      </c>
      <c r="JJ133" s="112">
        <v>421</v>
      </c>
      <c r="JK133" s="112">
        <v>419</v>
      </c>
      <c r="JL133" s="112">
        <v>840</v>
      </c>
      <c r="JM133" s="112">
        <v>15</v>
      </c>
      <c r="JN133" s="112">
        <v>25</v>
      </c>
      <c r="JO133" s="112">
        <v>12</v>
      </c>
      <c r="JP133" s="112">
        <v>5</v>
      </c>
      <c r="JQ133" s="112">
        <v>1</v>
      </c>
      <c r="JR133" s="112">
        <v>2</v>
      </c>
      <c r="JS133" s="112">
        <v>4</v>
      </c>
      <c r="JT133" s="112">
        <v>0</v>
      </c>
      <c r="JU133" s="112">
        <v>12</v>
      </c>
      <c r="JV133" s="112">
        <v>70</v>
      </c>
      <c r="JW133" s="112">
        <v>44</v>
      </c>
      <c r="JX133" s="112">
        <v>102</v>
      </c>
      <c r="JY133" s="112">
        <v>146</v>
      </c>
      <c r="JZ133" s="112">
        <v>75</v>
      </c>
      <c r="KA133" s="112">
        <v>115</v>
      </c>
      <c r="KB133" s="112">
        <v>44</v>
      </c>
      <c r="KC133" s="112">
        <v>66</v>
      </c>
      <c r="KD133" s="112">
        <v>1</v>
      </c>
      <c r="KE133" s="112">
        <v>2</v>
      </c>
      <c r="KF133" s="112">
        <v>4</v>
      </c>
      <c r="KG133" s="112">
        <v>8</v>
      </c>
      <c r="KH133" s="112">
        <v>40</v>
      </c>
      <c r="KI133" s="112">
        <v>56</v>
      </c>
      <c r="KJ133" s="112">
        <v>266</v>
      </c>
      <c r="KK133" s="112">
        <v>393</v>
      </c>
      <c r="KL133" s="112">
        <v>659</v>
      </c>
      <c r="KM133" s="112">
        <v>0</v>
      </c>
      <c r="KN133" s="112">
        <v>0</v>
      </c>
      <c r="KO133" s="112">
        <v>0</v>
      </c>
      <c r="KP133" s="112">
        <v>0</v>
      </c>
      <c r="KQ133" s="112">
        <v>0</v>
      </c>
      <c r="KR133" s="112">
        <v>0</v>
      </c>
      <c r="KS133" s="112">
        <v>0</v>
      </c>
      <c r="KT133" s="112">
        <v>0</v>
      </c>
      <c r="KU133" s="112">
        <v>0</v>
      </c>
      <c r="KV133" s="112">
        <v>0</v>
      </c>
      <c r="KW133" s="112">
        <v>0</v>
      </c>
      <c r="KX133" s="112">
        <v>0</v>
      </c>
      <c r="KY133" s="112">
        <v>0</v>
      </c>
      <c r="KZ133" s="112">
        <v>19</v>
      </c>
      <c r="LA133" s="112">
        <v>7</v>
      </c>
      <c r="LB133" s="112">
        <v>0</v>
      </c>
      <c r="LC133" s="112">
        <v>96</v>
      </c>
      <c r="LD133" s="112">
        <v>122</v>
      </c>
    </row>
    <row r="134" spans="1:316">
      <c r="A134" s="1" t="s">
        <v>8</v>
      </c>
      <c r="B134" s="112">
        <v>4</v>
      </c>
      <c r="O134" s="112">
        <v>1</v>
      </c>
      <c r="P134" s="112">
        <v>0</v>
      </c>
      <c r="Q134" s="112">
        <v>0</v>
      </c>
      <c r="R134" s="112">
        <v>0</v>
      </c>
      <c r="S134" s="112">
        <v>1</v>
      </c>
      <c r="T134" s="112">
        <v>4</v>
      </c>
      <c r="U134" s="112">
        <v>1</v>
      </c>
      <c r="V134" s="112">
        <v>0</v>
      </c>
      <c r="W134" s="112">
        <v>0</v>
      </c>
      <c r="X134" s="112">
        <v>2</v>
      </c>
      <c r="Y134" s="112">
        <v>1</v>
      </c>
      <c r="Z134" s="112">
        <v>3</v>
      </c>
      <c r="AA134" s="112">
        <v>4</v>
      </c>
      <c r="AB134" s="112">
        <v>9</v>
      </c>
      <c r="AC134" s="112">
        <v>13</v>
      </c>
      <c r="AD134" s="112">
        <v>200</v>
      </c>
      <c r="AE134" s="112">
        <v>175</v>
      </c>
      <c r="AF134" s="112">
        <v>1</v>
      </c>
      <c r="AG134" s="112">
        <v>0</v>
      </c>
      <c r="AH134" s="112">
        <v>16</v>
      </c>
      <c r="AI134" s="112">
        <v>17</v>
      </c>
      <c r="AJ134" s="112">
        <v>217</v>
      </c>
      <c r="AK134" s="112">
        <v>192</v>
      </c>
      <c r="AL134" s="112">
        <v>409</v>
      </c>
      <c r="AM134" s="112">
        <v>77</v>
      </c>
      <c r="AN134" s="112">
        <v>96</v>
      </c>
      <c r="AO134" s="112">
        <v>173</v>
      </c>
      <c r="AP134" s="112">
        <v>1341</v>
      </c>
      <c r="AQ134" s="112">
        <v>16</v>
      </c>
      <c r="AR134" s="112">
        <v>6</v>
      </c>
      <c r="AS134" s="112">
        <v>0</v>
      </c>
      <c r="AT134" s="112">
        <v>0</v>
      </c>
      <c r="AU134" s="112">
        <v>0</v>
      </c>
      <c r="AV134" s="112">
        <v>0</v>
      </c>
      <c r="AW134" s="112">
        <v>0</v>
      </c>
      <c r="AX134" s="112">
        <v>0</v>
      </c>
      <c r="AY134" s="112">
        <v>0</v>
      </c>
      <c r="AZ134" s="112">
        <v>0</v>
      </c>
      <c r="BA134" s="112">
        <v>0</v>
      </c>
      <c r="BB134" s="112">
        <v>0</v>
      </c>
      <c r="BC134" s="112">
        <v>0</v>
      </c>
      <c r="BD134" s="112">
        <v>0</v>
      </c>
      <c r="BE134" s="112">
        <v>0</v>
      </c>
      <c r="BF134" s="112">
        <v>0</v>
      </c>
      <c r="BG134" s="112">
        <v>0</v>
      </c>
      <c r="BH134" s="112">
        <v>0</v>
      </c>
      <c r="BI134" s="112">
        <v>0</v>
      </c>
      <c r="BJ134" s="112">
        <v>0</v>
      </c>
      <c r="BK134" s="112">
        <v>0</v>
      </c>
      <c r="BL134" s="112">
        <v>0</v>
      </c>
      <c r="BM134" s="112">
        <v>0</v>
      </c>
      <c r="BN134" s="112">
        <v>0</v>
      </c>
      <c r="BO134" s="112">
        <v>0</v>
      </c>
      <c r="BP134" s="112">
        <v>0</v>
      </c>
      <c r="BQ134" s="112">
        <v>16</v>
      </c>
      <c r="BR134" s="112">
        <v>6</v>
      </c>
      <c r="BS134" s="112">
        <v>22</v>
      </c>
      <c r="BT134" s="112">
        <v>119</v>
      </c>
      <c r="BU134" s="112">
        <v>97</v>
      </c>
      <c r="BV134" s="112">
        <v>0</v>
      </c>
      <c r="BW134" s="112">
        <v>0</v>
      </c>
      <c r="BX134" s="112">
        <v>1</v>
      </c>
      <c r="BY134" s="112">
        <v>9</v>
      </c>
      <c r="BZ134" s="112">
        <v>20</v>
      </c>
      <c r="CA134" s="112">
        <v>0</v>
      </c>
      <c r="CB134" s="112">
        <v>0</v>
      </c>
      <c r="CC134" s="112">
        <v>0</v>
      </c>
      <c r="CD134" s="112">
        <v>0</v>
      </c>
      <c r="CE134" s="112">
        <v>0</v>
      </c>
      <c r="CF134" s="112">
        <v>2</v>
      </c>
      <c r="CG134" s="112">
        <v>0</v>
      </c>
      <c r="CH134" s="112">
        <v>0</v>
      </c>
      <c r="CI134" s="112">
        <v>7</v>
      </c>
      <c r="CJ134" s="112">
        <v>0</v>
      </c>
      <c r="CK134" s="112">
        <v>0</v>
      </c>
      <c r="CL134" s="112">
        <v>0</v>
      </c>
      <c r="CM134" s="112">
        <v>0</v>
      </c>
      <c r="CN134" s="112">
        <v>1</v>
      </c>
      <c r="CO134" s="112">
        <v>1</v>
      </c>
      <c r="CP134" s="112">
        <v>0</v>
      </c>
      <c r="CQ134" s="112">
        <v>0</v>
      </c>
      <c r="CR134" s="112">
        <v>58</v>
      </c>
      <c r="CS134" s="112">
        <v>61</v>
      </c>
      <c r="CT134" s="112">
        <v>201</v>
      </c>
      <c r="CU134" s="112">
        <v>175</v>
      </c>
      <c r="CV134" s="112">
        <v>376</v>
      </c>
      <c r="CW134" s="112">
        <v>3</v>
      </c>
      <c r="CX134" s="112">
        <v>5</v>
      </c>
      <c r="CY134" s="112">
        <v>0</v>
      </c>
      <c r="CZ134" s="112">
        <v>0</v>
      </c>
      <c r="DA134" s="112">
        <v>0</v>
      </c>
      <c r="DB134" s="112">
        <v>0</v>
      </c>
      <c r="DC134" s="112">
        <v>0</v>
      </c>
      <c r="DD134" s="112">
        <v>0</v>
      </c>
      <c r="DE134" s="112">
        <v>0</v>
      </c>
      <c r="DF134" s="112">
        <v>0</v>
      </c>
      <c r="DG134" s="112">
        <v>0</v>
      </c>
      <c r="DH134" s="112">
        <v>0</v>
      </c>
      <c r="DI134" s="112">
        <v>0</v>
      </c>
      <c r="DJ134" s="112">
        <v>0</v>
      </c>
      <c r="DK134" s="112">
        <v>0</v>
      </c>
      <c r="DL134" s="112">
        <v>0</v>
      </c>
      <c r="DM134" s="112">
        <v>0</v>
      </c>
      <c r="DN134" s="112">
        <v>0</v>
      </c>
      <c r="DO134" s="112">
        <v>0</v>
      </c>
      <c r="DP134" s="112">
        <v>0</v>
      </c>
      <c r="DQ134" s="112">
        <v>0</v>
      </c>
      <c r="DR134" s="112">
        <v>0</v>
      </c>
      <c r="DS134" s="112">
        <v>0</v>
      </c>
      <c r="DT134" s="112">
        <v>0</v>
      </c>
      <c r="DU134" s="112">
        <v>0</v>
      </c>
      <c r="DV134" s="112">
        <v>0</v>
      </c>
      <c r="DW134" s="112">
        <v>3</v>
      </c>
      <c r="DX134" s="112">
        <v>5</v>
      </c>
      <c r="DY134" s="112">
        <v>8</v>
      </c>
      <c r="DZ134" s="112">
        <v>16</v>
      </c>
      <c r="EA134" s="112">
        <v>21</v>
      </c>
      <c r="EB134" s="112">
        <v>0</v>
      </c>
      <c r="EC134" s="112">
        <v>0</v>
      </c>
      <c r="ED134" s="112">
        <v>0</v>
      </c>
      <c r="EE134" s="112">
        <v>0</v>
      </c>
      <c r="EF134" s="112">
        <v>0</v>
      </c>
      <c r="EG134" s="112">
        <v>0</v>
      </c>
      <c r="EH134" s="112">
        <v>0</v>
      </c>
      <c r="EI134" s="112">
        <v>0</v>
      </c>
      <c r="EJ134" s="112">
        <v>0</v>
      </c>
      <c r="EK134" s="112">
        <v>0</v>
      </c>
      <c r="EL134" s="112">
        <v>0</v>
      </c>
      <c r="EM134" s="112">
        <v>0</v>
      </c>
      <c r="EN134" s="112">
        <v>0</v>
      </c>
      <c r="EO134" s="112">
        <v>0</v>
      </c>
      <c r="EP134" s="112">
        <v>0</v>
      </c>
      <c r="EQ134" s="112">
        <v>0</v>
      </c>
      <c r="ER134" s="112">
        <v>0</v>
      </c>
      <c r="ES134" s="112">
        <v>0</v>
      </c>
      <c r="ET134" s="112">
        <v>1</v>
      </c>
      <c r="EU134" s="112">
        <v>0</v>
      </c>
      <c r="EV134" s="112">
        <v>0</v>
      </c>
      <c r="EW134" s="112">
        <v>0</v>
      </c>
      <c r="EX134" s="112">
        <v>0</v>
      </c>
      <c r="EY134" s="112">
        <v>1</v>
      </c>
      <c r="EZ134" s="112">
        <v>17</v>
      </c>
      <c r="FA134" s="112">
        <v>22</v>
      </c>
      <c r="FB134" s="112">
        <v>39</v>
      </c>
      <c r="FC134" s="112">
        <v>0</v>
      </c>
      <c r="FD134" s="112">
        <v>0</v>
      </c>
      <c r="FE134" s="112">
        <v>2</v>
      </c>
      <c r="FF134" s="112">
        <v>2</v>
      </c>
      <c r="FG134" s="112">
        <v>0</v>
      </c>
      <c r="FH134" s="112">
        <v>0</v>
      </c>
      <c r="FI134" s="112">
        <v>0</v>
      </c>
      <c r="FJ134" s="112">
        <v>0</v>
      </c>
      <c r="FK134" s="112">
        <v>27</v>
      </c>
      <c r="FL134" s="112">
        <v>6</v>
      </c>
      <c r="FM134" s="112">
        <v>29</v>
      </c>
      <c r="FN134" s="112">
        <v>8</v>
      </c>
      <c r="FO134" s="112">
        <v>37</v>
      </c>
      <c r="FP134" s="112">
        <v>0</v>
      </c>
      <c r="FQ134" s="112">
        <v>0</v>
      </c>
      <c r="FR134" s="112">
        <v>0</v>
      </c>
      <c r="FS134" s="112">
        <v>1</v>
      </c>
      <c r="FT134" s="112">
        <v>8</v>
      </c>
      <c r="FU134" s="112">
        <v>3</v>
      </c>
      <c r="FV134" s="112">
        <v>3</v>
      </c>
      <c r="FW134" s="112">
        <v>2</v>
      </c>
      <c r="FX134" s="112">
        <v>4</v>
      </c>
      <c r="FY134" s="112">
        <v>0</v>
      </c>
      <c r="FZ134" s="112">
        <v>1</v>
      </c>
      <c r="GA134" s="112">
        <v>0</v>
      </c>
      <c r="GB134" s="205">
        <v>16</v>
      </c>
      <c r="GC134" s="205">
        <v>6</v>
      </c>
      <c r="GD134" s="112">
        <v>22</v>
      </c>
      <c r="GE134" s="112">
        <v>19</v>
      </c>
      <c r="GF134" s="112">
        <v>28</v>
      </c>
      <c r="GG134" s="112">
        <v>32</v>
      </c>
      <c r="GH134" s="112">
        <v>49</v>
      </c>
      <c r="GI134" s="112">
        <v>66</v>
      </c>
      <c r="GJ134" s="112">
        <v>64</v>
      </c>
      <c r="GK134" s="112">
        <v>69</v>
      </c>
      <c r="GL134" s="112">
        <v>32</v>
      </c>
      <c r="GM134" s="112">
        <v>9</v>
      </c>
      <c r="GN134" s="112">
        <v>2</v>
      </c>
      <c r="GO134" s="112">
        <v>6</v>
      </c>
      <c r="GP134" s="112">
        <v>0</v>
      </c>
      <c r="GQ134" s="205">
        <v>201</v>
      </c>
      <c r="GR134" s="205">
        <v>175</v>
      </c>
      <c r="GS134" s="112">
        <v>376</v>
      </c>
      <c r="GT134" s="112">
        <v>0</v>
      </c>
      <c r="GU134" s="112">
        <v>0</v>
      </c>
      <c r="GV134" s="112">
        <v>0</v>
      </c>
      <c r="GW134" s="112">
        <v>1</v>
      </c>
      <c r="GX134" s="112">
        <v>0</v>
      </c>
      <c r="GY134" s="112">
        <v>2</v>
      </c>
      <c r="GZ134" s="112">
        <v>2</v>
      </c>
      <c r="HA134" s="112">
        <v>1</v>
      </c>
      <c r="HB134" s="112">
        <v>1</v>
      </c>
      <c r="HC134" s="112">
        <v>1</v>
      </c>
      <c r="HD134" s="112">
        <v>0</v>
      </c>
      <c r="HE134" s="89">
        <v>0</v>
      </c>
      <c r="HF134" s="200">
        <v>3</v>
      </c>
      <c r="HG134" s="200">
        <v>5</v>
      </c>
      <c r="HH134" s="89">
        <v>8</v>
      </c>
      <c r="HI134" s="112">
        <v>4</v>
      </c>
      <c r="HJ134" s="112">
        <v>1</v>
      </c>
      <c r="HK134" s="112">
        <v>4</v>
      </c>
      <c r="HL134" s="112">
        <v>6</v>
      </c>
      <c r="HM134" s="112">
        <v>0</v>
      </c>
      <c r="HN134" s="112">
        <v>6</v>
      </c>
      <c r="HO134" s="112">
        <v>8</v>
      </c>
      <c r="HP134" s="112">
        <v>6</v>
      </c>
      <c r="HQ134" s="112">
        <v>1</v>
      </c>
      <c r="HR134" s="112">
        <v>2</v>
      </c>
      <c r="HS134" s="112">
        <v>0</v>
      </c>
      <c r="HT134" s="112">
        <v>1</v>
      </c>
      <c r="HU134" s="200">
        <v>17</v>
      </c>
      <c r="HV134" s="200">
        <v>22</v>
      </c>
      <c r="HW134" s="89">
        <v>39</v>
      </c>
      <c r="HX134" s="112">
        <v>4</v>
      </c>
      <c r="HY134" s="112">
        <v>8</v>
      </c>
      <c r="HZ134" s="112">
        <v>11</v>
      </c>
      <c r="IA134" s="112">
        <v>14</v>
      </c>
      <c r="IB134" s="112">
        <v>21</v>
      </c>
      <c r="IC134" s="112">
        <v>27</v>
      </c>
      <c r="ID134" s="112">
        <v>11</v>
      </c>
      <c r="IE134" s="112">
        <v>11</v>
      </c>
      <c r="IF134" s="112">
        <v>6</v>
      </c>
      <c r="IG134" s="112">
        <v>4</v>
      </c>
      <c r="IH134" s="112">
        <v>2</v>
      </c>
      <c r="II134" s="112">
        <v>0</v>
      </c>
      <c r="IJ134" s="112">
        <v>55</v>
      </c>
      <c r="IK134" s="112">
        <v>64</v>
      </c>
      <c r="IL134" s="112">
        <v>119</v>
      </c>
      <c r="IM134" s="112">
        <v>1</v>
      </c>
      <c r="IN134" s="112">
        <v>1</v>
      </c>
      <c r="IO134" s="112">
        <v>2</v>
      </c>
      <c r="IP134" s="112">
        <v>0</v>
      </c>
      <c r="IQ134" s="112">
        <v>0</v>
      </c>
      <c r="IR134" s="112">
        <v>0</v>
      </c>
      <c r="IS134" s="112">
        <v>1</v>
      </c>
      <c r="IT134" s="112">
        <v>1</v>
      </c>
      <c r="IU134" s="112">
        <v>9</v>
      </c>
      <c r="IV134" s="112">
        <v>7</v>
      </c>
      <c r="IW134" s="112">
        <v>13</v>
      </c>
      <c r="IX134" s="112">
        <v>9</v>
      </c>
      <c r="IY134" s="112">
        <v>22</v>
      </c>
      <c r="IZ134" s="112">
        <v>41</v>
      </c>
      <c r="JA134" s="112">
        <v>24</v>
      </c>
      <c r="JB134" s="112">
        <v>35</v>
      </c>
      <c r="JC134" s="112">
        <v>39</v>
      </c>
      <c r="JD134" s="112">
        <v>1</v>
      </c>
      <c r="JE134" s="112">
        <v>10</v>
      </c>
      <c r="JF134" s="112">
        <v>26</v>
      </c>
      <c r="JG134" s="112">
        <v>18</v>
      </c>
      <c r="JH134" s="112">
        <v>98</v>
      </c>
      <c r="JI134" s="112">
        <v>82</v>
      </c>
      <c r="JJ134" s="112">
        <v>201</v>
      </c>
      <c r="JK134" s="112">
        <v>173</v>
      </c>
      <c r="JL134" s="112">
        <v>374</v>
      </c>
      <c r="JM134" s="112">
        <v>0</v>
      </c>
      <c r="JN134" s="112">
        <v>0</v>
      </c>
      <c r="JO134" s="112">
        <v>1</v>
      </c>
      <c r="JP134" s="112">
        <v>1</v>
      </c>
      <c r="JQ134" s="112">
        <v>0</v>
      </c>
      <c r="JR134" s="112">
        <v>0</v>
      </c>
      <c r="JS134" s="112">
        <v>1</v>
      </c>
      <c r="JT134" s="112">
        <v>1</v>
      </c>
      <c r="JU134" s="112">
        <v>1</v>
      </c>
      <c r="JV134" s="112">
        <v>3</v>
      </c>
      <c r="JW134" s="112">
        <v>3</v>
      </c>
      <c r="JX134" s="112">
        <v>5</v>
      </c>
      <c r="JY134" s="112">
        <v>8</v>
      </c>
      <c r="JZ134" s="112">
        <v>3</v>
      </c>
      <c r="KA134" s="112">
        <v>7</v>
      </c>
      <c r="KB134" s="112">
        <v>6</v>
      </c>
      <c r="KC134" s="112">
        <v>5</v>
      </c>
      <c r="KD134" s="112">
        <v>0</v>
      </c>
      <c r="KE134" s="112">
        <v>0</v>
      </c>
      <c r="KF134" s="112">
        <v>8</v>
      </c>
      <c r="KG134" s="112">
        <v>5</v>
      </c>
      <c r="KH134" s="112">
        <v>0</v>
      </c>
      <c r="KI134" s="112">
        <v>5</v>
      </c>
      <c r="KJ134" s="112">
        <v>22</v>
      </c>
      <c r="KK134" s="112">
        <v>30</v>
      </c>
      <c r="KL134" s="112">
        <v>52</v>
      </c>
      <c r="KM134" s="112">
        <v>0</v>
      </c>
      <c r="KN134" s="112">
        <v>0</v>
      </c>
      <c r="KO134" s="112">
        <v>0</v>
      </c>
      <c r="KP134" s="112">
        <v>0</v>
      </c>
      <c r="KQ134" s="112">
        <v>0</v>
      </c>
      <c r="KR134" s="112">
        <v>0</v>
      </c>
      <c r="KS134" s="112">
        <v>0</v>
      </c>
      <c r="KT134" s="112">
        <v>0</v>
      </c>
      <c r="KU134" s="112">
        <v>0</v>
      </c>
      <c r="KV134" s="112">
        <v>0</v>
      </c>
      <c r="KW134" s="112">
        <v>0</v>
      </c>
      <c r="KX134" s="112">
        <v>0</v>
      </c>
      <c r="KY134" s="112">
        <v>0</v>
      </c>
      <c r="KZ134" s="112">
        <v>0</v>
      </c>
      <c r="LA134" s="112">
        <v>0</v>
      </c>
      <c r="LB134" s="112">
        <v>0</v>
      </c>
      <c r="LC134" s="112">
        <v>1</v>
      </c>
      <c r="LD134" s="112">
        <v>1</v>
      </c>
    </row>
    <row r="135" spans="1:316">
      <c r="A135" s="1" t="s">
        <v>5</v>
      </c>
      <c r="B135" s="112">
        <v>12</v>
      </c>
      <c r="O135" s="112">
        <v>46</v>
      </c>
      <c r="P135" s="112">
        <v>19</v>
      </c>
      <c r="Q135" s="112">
        <v>5</v>
      </c>
      <c r="R135" s="112">
        <v>5</v>
      </c>
      <c r="S135" s="112">
        <v>11</v>
      </c>
      <c r="T135" s="112">
        <v>12</v>
      </c>
      <c r="U135" s="112">
        <v>6</v>
      </c>
      <c r="V135" s="112">
        <v>5</v>
      </c>
      <c r="W135" s="112">
        <v>22</v>
      </c>
      <c r="X135" s="112">
        <v>18</v>
      </c>
      <c r="Y135" s="112">
        <v>11</v>
      </c>
      <c r="Z135" s="112">
        <v>19</v>
      </c>
      <c r="AA135" s="112">
        <v>101</v>
      </c>
      <c r="AB135" s="112">
        <v>78</v>
      </c>
      <c r="AC135" s="112">
        <v>179</v>
      </c>
      <c r="AD135" s="112">
        <v>611</v>
      </c>
      <c r="AE135" s="112">
        <v>480</v>
      </c>
      <c r="AF135" s="112">
        <v>5</v>
      </c>
      <c r="AG135" s="112">
        <v>9</v>
      </c>
      <c r="AH135" s="112">
        <v>61</v>
      </c>
      <c r="AI135" s="112">
        <v>56</v>
      </c>
      <c r="AJ135" s="112">
        <v>677</v>
      </c>
      <c r="AK135" s="112">
        <v>545</v>
      </c>
      <c r="AL135" s="112">
        <v>1222</v>
      </c>
      <c r="AM135" s="112">
        <v>182</v>
      </c>
      <c r="AN135" s="112">
        <v>237</v>
      </c>
      <c r="AO135" s="112">
        <v>419</v>
      </c>
      <c r="AP135" s="112">
        <v>12311</v>
      </c>
      <c r="AQ135" s="112">
        <v>56</v>
      </c>
      <c r="AR135" s="112">
        <v>38</v>
      </c>
      <c r="AS135" s="112">
        <v>0</v>
      </c>
      <c r="AT135" s="112">
        <v>0</v>
      </c>
      <c r="AU135" s="112">
        <v>0</v>
      </c>
      <c r="AV135" s="112">
        <v>0</v>
      </c>
      <c r="AW135" s="112">
        <v>1</v>
      </c>
      <c r="AX135" s="112">
        <v>0</v>
      </c>
      <c r="AY135" s="112">
        <v>0</v>
      </c>
      <c r="AZ135" s="112">
        <v>0</v>
      </c>
      <c r="BA135" s="112">
        <v>0</v>
      </c>
      <c r="BB135" s="112">
        <v>0</v>
      </c>
      <c r="BC135" s="112">
        <v>0</v>
      </c>
      <c r="BD135" s="112">
        <v>0</v>
      </c>
      <c r="BE135" s="112">
        <v>0</v>
      </c>
      <c r="BF135" s="112">
        <v>0</v>
      </c>
      <c r="BG135" s="112">
        <v>0</v>
      </c>
      <c r="BH135" s="112">
        <v>0</v>
      </c>
      <c r="BI135" s="112">
        <v>0</v>
      </c>
      <c r="BJ135" s="112">
        <v>0</v>
      </c>
      <c r="BK135" s="112">
        <v>0</v>
      </c>
      <c r="BL135" s="112">
        <v>0</v>
      </c>
      <c r="BM135" s="112">
        <v>0</v>
      </c>
      <c r="BN135" s="112">
        <v>0</v>
      </c>
      <c r="BO135" s="112">
        <v>0</v>
      </c>
      <c r="BP135" s="112">
        <v>0</v>
      </c>
      <c r="BQ135" s="112">
        <v>57</v>
      </c>
      <c r="BR135" s="112">
        <v>38</v>
      </c>
      <c r="BS135" s="112">
        <v>95</v>
      </c>
      <c r="BT135" s="112">
        <v>174</v>
      </c>
      <c r="BU135" s="112">
        <v>121</v>
      </c>
      <c r="BV135" s="112">
        <v>0</v>
      </c>
      <c r="BW135" s="112">
        <v>0</v>
      </c>
      <c r="BX135" s="112">
        <v>0</v>
      </c>
      <c r="BY135" s="112">
        <v>0</v>
      </c>
      <c r="BZ135" s="112">
        <v>0</v>
      </c>
      <c r="CA135" s="112">
        <v>0</v>
      </c>
      <c r="CB135" s="112">
        <v>0</v>
      </c>
      <c r="CC135" s="112">
        <v>0</v>
      </c>
      <c r="CD135" s="112">
        <v>0</v>
      </c>
      <c r="CE135" s="112">
        <v>0</v>
      </c>
      <c r="CF135" s="112">
        <v>0</v>
      </c>
      <c r="CG135" s="112">
        <v>1</v>
      </c>
      <c r="CH135" s="112">
        <v>0</v>
      </c>
      <c r="CI135" s="112">
        <v>0</v>
      </c>
      <c r="CJ135" s="112">
        <v>0</v>
      </c>
      <c r="CK135" s="112">
        <v>0</v>
      </c>
      <c r="CL135" s="112">
        <v>0</v>
      </c>
      <c r="CM135" s="112">
        <v>0</v>
      </c>
      <c r="CN135" s="112">
        <v>0</v>
      </c>
      <c r="CO135" s="112">
        <v>0</v>
      </c>
      <c r="CP135" s="112">
        <v>0</v>
      </c>
      <c r="CQ135" s="112">
        <v>0</v>
      </c>
      <c r="CR135" s="112">
        <v>25</v>
      </c>
      <c r="CS135" s="112">
        <v>10</v>
      </c>
      <c r="CT135" s="112">
        <v>199</v>
      </c>
      <c r="CU135" s="112">
        <v>132</v>
      </c>
      <c r="CV135" s="112">
        <v>331</v>
      </c>
      <c r="CW135" s="112">
        <v>18</v>
      </c>
      <c r="CX135" s="112">
        <v>19</v>
      </c>
      <c r="CY135" s="112">
        <v>0</v>
      </c>
      <c r="CZ135" s="112">
        <v>0</v>
      </c>
      <c r="DA135" s="112">
        <v>0</v>
      </c>
      <c r="DB135" s="112">
        <v>0</v>
      </c>
      <c r="DC135" s="112">
        <v>0</v>
      </c>
      <c r="DD135" s="112">
        <v>0</v>
      </c>
      <c r="DE135" s="112">
        <v>0</v>
      </c>
      <c r="DF135" s="112">
        <v>0</v>
      </c>
      <c r="DG135" s="112">
        <v>0</v>
      </c>
      <c r="DH135" s="112">
        <v>0</v>
      </c>
      <c r="DI135" s="112">
        <v>0</v>
      </c>
      <c r="DJ135" s="112">
        <v>0</v>
      </c>
      <c r="DK135" s="112">
        <v>0</v>
      </c>
      <c r="DL135" s="112">
        <v>0</v>
      </c>
      <c r="DM135" s="112">
        <v>0</v>
      </c>
      <c r="DN135" s="112">
        <v>0</v>
      </c>
      <c r="DO135" s="112">
        <v>0</v>
      </c>
      <c r="DP135" s="112">
        <v>0</v>
      </c>
      <c r="DQ135" s="112">
        <v>0</v>
      </c>
      <c r="DR135" s="112">
        <v>0</v>
      </c>
      <c r="DS135" s="112">
        <v>0</v>
      </c>
      <c r="DT135" s="112">
        <v>0</v>
      </c>
      <c r="DU135" s="112">
        <v>0</v>
      </c>
      <c r="DV135" s="112">
        <v>0</v>
      </c>
      <c r="DW135" s="112">
        <v>18</v>
      </c>
      <c r="DX135" s="112">
        <v>19</v>
      </c>
      <c r="DY135" s="112">
        <v>37</v>
      </c>
      <c r="DZ135" s="112">
        <v>39</v>
      </c>
      <c r="EA135" s="112">
        <v>55</v>
      </c>
      <c r="EB135" s="112">
        <v>0</v>
      </c>
      <c r="EC135" s="112">
        <v>0</v>
      </c>
      <c r="ED135" s="112">
        <v>0</v>
      </c>
      <c r="EE135" s="112">
        <v>0</v>
      </c>
      <c r="EF135" s="112">
        <v>0</v>
      </c>
      <c r="EG135" s="112">
        <v>0</v>
      </c>
      <c r="EH135" s="112">
        <v>0</v>
      </c>
      <c r="EI135" s="112">
        <v>0</v>
      </c>
      <c r="EJ135" s="112">
        <v>0</v>
      </c>
      <c r="EK135" s="112">
        <v>0</v>
      </c>
      <c r="EL135" s="112">
        <v>0</v>
      </c>
      <c r="EM135" s="112">
        <v>0</v>
      </c>
      <c r="EN135" s="112">
        <v>1</v>
      </c>
      <c r="EO135" s="112">
        <v>0</v>
      </c>
      <c r="EP135" s="112">
        <v>0</v>
      </c>
      <c r="EQ135" s="112">
        <v>0</v>
      </c>
      <c r="ER135" s="112">
        <v>0</v>
      </c>
      <c r="ES135" s="112">
        <v>0</v>
      </c>
      <c r="ET135" s="112">
        <v>0</v>
      </c>
      <c r="EU135" s="112">
        <v>0</v>
      </c>
      <c r="EV135" s="112">
        <v>0</v>
      </c>
      <c r="EW135" s="112">
        <v>0</v>
      </c>
      <c r="EX135" s="112">
        <v>0</v>
      </c>
      <c r="EY135" s="112">
        <v>0</v>
      </c>
      <c r="EZ135" s="112">
        <v>40</v>
      </c>
      <c r="FA135" s="112">
        <v>55</v>
      </c>
      <c r="FB135" s="112">
        <v>95</v>
      </c>
      <c r="FC135" s="112">
        <v>1</v>
      </c>
      <c r="FD135" s="112">
        <v>0</v>
      </c>
      <c r="FE135" s="112">
        <v>2</v>
      </c>
      <c r="FF135" s="112">
        <v>0</v>
      </c>
      <c r="FG135" s="112">
        <v>0</v>
      </c>
      <c r="FH135" s="112">
        <v>0</v>
      </c>
      <c r="FI135" s="112">
        <v>2</v>
      </c>
      <c r="FJ135" s="112">
        <v>1</v>
      </c>
      <c r="FK135" s="112">
        <v>526</v>
      </c>
      <c r="FL135" s="112">
        <v>352</v>
      </c>
      <c r="FM135" s="112">
        <v>531</v>
      </c>
      <c r="FN135" s="112">
        <v>353</v>
      </c>
      <c r="FO135" s="112">
        <v>884</v>
      </c>
      <c r="FP135" s="112">
        <v>0</v>
      </c>
      <c r="FQ135" s="112">
        <v>1</v>
      </c>
      <c r="FR135" s="112">
        <v>3</v>
      </c>
      <c r="FS135" s="112">
        <v>7</v>
      </c>
      <c r="FT135" s="112">
        <v>8</v>
      </c>
      <c r="FU135" s="112">
        <v>7</v>
      </c>
      <c r="FV135" s="112">
        <v>11</v>
      </c>
      <c r="FW135" s="112">
        <v>6</v>
      </c>
      <c r="FX135" s="112">
        <v>23</v>
      </c>
      <c r="FY135" s="112">
        <v>13</v>
      </c>
      <c r="FZ135" s="112">
        <v>14</v>
      </c>
      <c r="GA135" s="112">
        <v>5</v>
      </c>
      <c r="GB135" s="205">
        <v>59</v>
      </c>
      <c r="GC135" s="205">
        <v>39</v>
      </c>
      <c r="GD135" s="112">
        <v>98</v>
      </c>
      <c r="GE135" s="112">
        <v>131</v>
      </c>
      <c r="GF135" s="112">
        <v>97</v>
      </c>
      <c r="GG135" s="112">
        <v>264</v>
      </c>
      <c r="GH135" s="112">
        <v>169</v>
      </c>
      <c r="GI135" s="112">
        <v>73</v>
      </c>
      <c r="GJ135" s="112">
        <v>33</v>
      </c>
      <c r="GK135" s="112">
        <v>38</v>
      </c>
      <c r="GL135" s="112">
        <v>19</v>
      </c>
      <c r="GM135" s="112">
        <v>31</v>
      </c>
      <c r="GN135" s="112">
        <v>11</v>
      </c>
      <c r="GO135" s="112">
        <v>4</v>
      </c>
      <c r="GP135" s="112">
        <v>0</v>
      </c>
      <c r="GQ135" s="205">
        <v>541</v>
      </c>
      <c r="GR135" s="205">
        <v>329</v>
      </c>
      <c r="GS135" s="112">
        <v>870</v>
      </c>
      <c r="GT135" s="112">
        <v>0</v>
      </c>
      <c r="GU135" s="112">
        <v>0</v>
      </c>
      <c r="GV135" s="112">
        <v>1</v>
      </c>
      <c r="GW135" s="112">
        <v>4</v>
      </c>
      <c r="GX135" s="112">
        <v>6</v>
      </c>
      <c r="GY135" s="112">
        <v>5</v>
      </c>
      <c r="GZ135" s="112">
        <v>2</v>
      </c>
      <c r="HA135" s="112">
        <v>7</v>
      </c>
      <c r="HB135" s="112">
        <v>6</v>
      </c>
      <c r="HC135" s="112">
        <v>0</v>
      </c>
      <c r="HD135" s="112">
        <v>0</v>
      </c>
      <c r="HE135" s="89">
        <v>0</v>
      </c>
      <c r="HF135" s="200">
        <v>15</v>
      </c>
      <c r="HG135" s="200">
        <v>16</v>
      </c>
      <c r="HH135" s="89">
        <v>31</v>
      </c>
      <c r="HI135" s="112">
        <v>2</v>
      </c>
      <c r="HJ135" s="112">
        <v>7</v>
      </c>
      <c r="HK135" s="112">
        <v>34</v>
      </c>
      <c r="HL135" s="112">
        <v>34</v>
      </c>
      <c r="HM135" s="112">
        <v>15</v>
      </c>
      <c r="HN135" s="112">
        <v>13</v>
      </c>
      <c r="HO135" s="112">
        <v>12</v>
      </c>
      <c r="HP135" s="112">
        <v>4</v>
      </c>
      <c r="HQ135" s="112">
        <v>4</v>
      </c>
      <c r="HR135" s="112">
        <v>2</v>
      </c>
      <c r="HS135" s="112">
        <v>0</v>
      </c>
      <c r="HT135" s="112">
        <v>1</v>
      </c>
      <c r="HU135" s="200">
        <v>67</v>
      </c>
      <c r="HV135" s="200">
        <v>61</v>
      </c>
      <c r="HW135" s="89">
        <v>128</v>
      </c>
      <c r="HX135" s="112">
        <v>27</v>
      </c>
      <c r="HY135" s="112">
        <v>31</v>
      </c>
      <c r="HZ135" s="112">
        <v>43</v>
      </c>
      <c r="IA135" s="112">
        <v>43</v>
      </c>
      <c r="IB135" s="112">
        <v>19</v>
      </c>
      <c r="IC135" s="112">
        <v>23</v>
      </c>
      <c r="ID135" s="112">
        <v>14</v>
      </c>
      <c r="IE135" s="112">
        <v>13</v>
      </c>
      <c r="IF135" s="112">
        <v>14</v>
      </c>
      <c r="IG135" s="112">
        <v>18</v>
      </c>
      <c r="IH135" s="112">
        <v>5</v>
      </c>
      <c r="II135" s="112">
        <v>5</v>
      </c>
      <c r="IJ135" s="112">
        <v>122</v>
      </c>
      <c r="IK135" s="112">
        <v>133</v>
      </c>
      <c r="IL135" s="112">
        <v>255</v>
      </c>
      <c r="IM135" s="112">
        <v>13</v>
      </c>
      <c r="IN135" s="112">
        <v>4</v>
      </c>
      <c r="IO135" s="112">
        <v>7</v>
      </c>
      <c r="IP135" s="112">
        <v>5</v>
      </c>
      <c r="IQ135" s="112">
        <v>1</v>
      </c>
      <c r="IR135" s="112">
        <v>0</v>
      </c>
      <c r="IS135" s="112">
        <v>0</v>
      </c>
      <c r="IT135" s="112">
        <v>0</v>
      </c>
      <c r="IU135" s="112">
        <v>38</v>
      </c>
      <c r="IV135" s="112">
        <v>27</v>
      </c>
      <c r="IW135" s="112">
        <v>59</v>
      </c>
      <c r="IX135" s="112">
        <v>36</v>
      </c>
      <c r="IY135" s="112">
        <v>95</v>
      </c>
      <c r="IZ135" s="112">
        <v>14</v>
      </c>
      <c r="JA135" s="112">
        <v>6</v>
      </c>
      <c r="JB135" s="112">
        <v>13</v>
      </c>
      <c r="JC135" s="112">
        <v>8</v>
      </c>
      <c r="JD135" s="112">
        <v>1</v>
      </c>
      <c r="JE135" s="112">
        <v>0</v>
      </c>
      <c r="JF135" s="112">
        <v>0</v>
      </c>
      <c r="JG135" s="112">
        <v>2</v>
      </c>
      <c r="JH135" s="112">
        <v>571</v>
      </c>
      <c r="JI135" s="112">
        <v>378</v>
      </c>
      <c r="JJ135" s="112">
        <v>599</v>
      </c>
      <c r="JK135" s="112">
        <v>394</v>
      </c>
      <c r="JL135" s="112">
        <v>993</v>
      </c>
      <c r="JM135" s="112">
        <v>5</v>
      </c>
      <c r="JN135" s="112">
        <v>6</v>
      </c>
      <c r="JO135" s="112">
        <v>5</v>
      </c>
      <c r="JP135" s="112">
        <v>1</v>
      </c>
      <c r="JQ135" s="112">
        <v>0</v>
      </c>
      <c r="JR135" s="112">
        <v>0</v>
      </c>
      <c r="JS135" s="112">
        <v>0</v>
      </c>
      <c r="JT135" s="112">
        <v>0</v>
      </c>
      <c r="JU135" s="112">
        <v>11</v>
      </c>
      <c r="JV135" s="112">
        <v>15</v>
      </c>
      <c r="JW135" s="112">
        <v>21</v>
      </c>
      <c r="JX135" s="112">
        <v>22</v>
      </c>
      <c r="JY135" s="112">
        <v>43</v>
      </c>
      <c r="JZ135" s="112">
        <v>23</v>
      </c>
      <c r="KA135" s="112">
        <v>20</v>
      </c>
      <c r="KB135" s="112">
        <v>5</v>
      </c>
      <c r="KC135" s="112">
        <v>8</v>
      </c>
      <c r="KD135" s="112">
        <v>0</v>
      </c>
      <c r="KE135" s="112">
        <v>0</v>
      </c>
      <c r="KF135" s="112">
        <v>1</v>
      </c>
      <c r="KG135" s="112">
        <v>0</v>
      </c>
      <c r="KH135" s="112">
        <v>43</v>
      </c>
      <c r="KI135" s="112">
        <v>58</v>
      </c>
      <c r="KJ135" s="112">
        <v>94</v>
      </c>
      <c r="KK135" s="112">
        <v>129</v>
      </c>
      <c r="KL135" s="112">
        <v>223</v>
      </c>
      <c r="KM135" s="112">
        <v>0</v>
      </c>
      <c r="KN135" s="112">
        <v>0</v>
      </c>
      <c r="KO135" s="112">
        <v>0</v>
      </c>
      <c r="KP135" s="112">
        <v>0</v>
      </c>
      <c r="KQ135" s="112">
        <v>0</v>
      </c>
      <c r="KR135" s="112">
        <v>0</v>
      </c>
      <c r="KS135" s="112">
        <v>0</v>
      </c>
      <c r="KT135" s="112">
        <v>0</v>
      </c>
      <c r="KU135" s="112">
        <v>0</v>
      </c>
      <c r="KV135" s="112">
        <v>0</v>
      </c>
      <c r="KW135" s="112">
        <v>0</v>
      </c>
      <c r="KX135" s="112">
        <v>0</v>
      </c>
      <c r="KY135" s="112">
        <v>0</v>
      </c>
      <c r="KZ135" s="112">
        <v>1</v>
      </c>
      <c r="LA135" s="112">
        <v>0</v>
      </c>
      <c r="LB135" s="112">
        <v>1</v>
      </c>
      <c r="LC135" s="112">
        <v>47</v>
      </c>
      <c r="LD135" s="112">
        <v>49</v>
      </c>
    </row>
    <row r="136" spans="1:316">
      <c r="A136" s="1" t="s">
        <v>6</v>
      </c>
      <c r="B136" s="112">
        <v>5</v>
      </c>
      <c r="O136" s="112">
        <v>2</v>
      </c>
      <c r="P136" s="112">
        <v>0</v>
      </c>
      <c r="Q136" s="112">
        <v>0</v>
      </c>
      <c r="R136" s="112">
        <v>2</v>
      </c>
      <c r="S136" s="112">
        <v>2</v>
      </c>
      <c r="T136" s="112">
        <v>2</v>
      </c>
      <c r="U136" s="112">
        <v>0</v>
      </c>
      <c r="V136" s="112">
        <v>1</v>
      </c>
      <c r="W136" s="112">
        <v>0</v>
      </c>
      <c r="X136" s="112">
        <v>0</v>
      </c>
      <c r="Y136" s="112">
        <v>1</v>
      </c>
      <c r="Z136" s="112">
        <v>3</v>
      </c>
      <c r="AA136" s="112">
        <v>5</v>
      </c>
      <c r="AB136" s="112">
        <v>8</v>
      </c>
      <c r="AC136" s="112">
        <v>13</v>
      </c>
      <c r="AD136" s="112">
        <v>38</v>
      </c>
      <c r="AE136" s="112">
        <v>72</v>
      </c>
      <c r="AF136" s="112">
        <v>0</v>
      </c>
      <c r="AG136" s="112">
        <v>4</v>
      </c>
      <c r="AH136" s="112">
        <v>5</v>
      </c>
      <c r="AI136" s="112">
        <v>4</v>
      </c>
      <c r="AJ136" s="112">
        <v>43</v>
      </c>
      <c r="AK136" s="112">
        <v>80</v>
      </c>
      <c r="AL136" s="112">
        <v>123</v>
      </c>
      <c r="AM136" s="112">
        <v>11</v>
      </c>
      <c r="AN136" s="112">
        <v>42</v>
      </c>
      <c r="AO136" s="112">
        <v>53</v>
      </c>
      <c r="AP136" s="112">
        <v>2574</v>
      </c>
      <c r="AQ136" s="112">
        <v>7</v>
      </c>
      <c r="AR136" s="112">
        <v>15</v>
      </c>
      <c r="AS136" s="112">
        <v>0</v>
      </c>
      <c r="AT136" s="112">
        <v>0</v>
      </c>
      <c r="AU136" s="112">
        <v>0</v>
      </c>
      <c r="AV136" s="112">
        <v>0</v>
      </c>
      <c r="AW136" s="112">
        <v>0</v>
      </c>
      <c r="AX136" s="112">
        <v>0</v>
      </c>
      <c r="AY136" s="112">
        <v>0</v>
      </c>
      <c r="AZ136" s="112">
        <v>0</v>
      </c>
      <c r="BA136" s="112">
        <v>0</v>
      </c>
      <c r="BB136" s="112">
        <v>0</v>
      </c>
      <c r="BC136" s="112">
        <v>0</v>
      </c>
      <c r="BD136" s="112">
        <v>0</v>
      </c>
      <c r="BE136" s="112">
        <v>0</v>
      </c>
      <c r="BF136" s="112">
        <v>1</v>
      </c>
      <c r="BG136" s="112">
        <v>0</v>
      </c>
      <c r="BH136" s="112">
        <v>0</v>
      </c>
      <c r="BI136" s="112">
        <v>0</v>
      </c>
      <c r="BJ136" s="112">
        <v>0</v>
      </c>
      <c r="BK136" s="112">
        <v>0</v>
      </c>
      <c r="BL136" s="112">
        <v>0</v>
      </c>
      <c r="BM136" s="112">
        <v>0</v>
      </c>
      <c r="BN136" s="112">
        <v>0</v>
      </c>
      <c r="BO136" s="112">
        <v>3</v>
      </c>
      <c r="BP136" s="112">
        <v>3</v>
      </c>
      <c r="BQ136" s="112">
        <v>10</v>
      </c>
      <c r="BR136" s="112">
        <v>19</v>
      </c>
      <c r="BS136" s="112">
        <v>29</v>
      </c>
      <c r="BT136" s="112">
        <v>9</v>
      </c>
      <c r="BU136" s="112">
        <v>13</v>
      </c>
      <c r="BV136" s="112">
        <v>0</v>
      </c>
      <c r="BW136" s="112">
        <v>0</v>
      </c>
      <c r="BX136" s="112">
        <v>0</v>
      </c>
      <c r="BY136" s="112">
        <v>0</v>
      </c>
      <c r="BZ136" s="112">
        <v>0</v>
      </c>
      <c r="CA136" s="112">
        <v>0</v>
      </c>
      <c r="CB136" s="112">
        <v>0</v>
      </c>
      <c r="CC136" s="112">
        <v>0</v>
      </c>
      <c r="CD136" s="112">
        <v>0</v>
      </c>
      <c r="CE136" s="112">
        <v>0</v>
      </c>
      <c r="CF136" s="112">
        <v>0</v>
      </c>
      <c r="CG136" s="112">
        <v>0</v>
      </c>
      <c r="CH136" s="112">
        <v>0</v>
      </c>
      <c r="CI136" s="112">
        <v>0</v>
      </c>
      <c r="CJ136" s="112">
        <v>0</v>
      </c>
      <c r="CK136" s="112">
        <v>0</v>
      </c>
      <c r="CL136" s="112">
        <v>0</v>
      </c>
      <c r="CM136" s="112">
        <v>0</v>
      </c>
      <c r="CN136" s="112">
        <v>0</v>
      </c>
      <c r="CO136" s="112">
        <v>0</v>
      </c>
      <c r="CP136" s="112">
        <v>0</v>
      </c>
      <c r="CQ136" s="112">
        <v>0</v>
      </c>
      <c r="CR136" s="112">
        <v>30</v>
      </c>
      <c r="CS136" s="112">
        <v>56</v>
      </c>
      <c r="CT136" s="112">
        <v>39</v>
      </c>
      <c r="CU136" s="112">
        <v>69</v>
      </c>
      <c r="CV136" s="112">
        <v>108</v>
      </c>
      <c r="CW136" s="112">
        <v>2</v>
      </c>
      <c r="CX136" s="112">
        <v>4</v>
      </c>
      <c r="CY136" s="112">
        <v>0</v>
      </c>
      <c r="CZ136" s="112">
        <v>0</v>
      </c>
      <c r="DA136" s="112">
        <v>0</v>
      </c>
      <c r="DB136" s="112">
        <v>0</v>
      </c>
      <c r="DC136" s="112">
        <v>0</v>
      </c>
      <c r="DD136" s="112">
        <v>0</v>
      </c>
      <c r="DE136" s="112">
        <v>0</v>
      </c>
      <c r="DF136" s="112">
        <v>0</v>
      </c>
      <c r="DG136" s="112">
        <v>0</v>
      </c>
      <c r="DH136" s="112">
        <v>0</v>
      </c>
      <c r="DI136" s="112">
        <v>0</v>
      </c>
      <c r="DJ136" s="112">
        <v>0</v>
      </c>
      <c r="DK136" s="112">
        <v>0</v>
      </c>
      <c r="DL136" s="112">
        <v>0</v>
      </c>
      <c r="DM136" s="112">
        <v>0</v>
      </c>
      <c r="DN136" s="112">
        <v>0</v>
      </c>
      <c r="DO136" s="112">
        <v>0</v>
      </c>
      <c r="DP136" s="112">
        <v>0</v>
      </c>
      <c r="DQ136" s="112">
        <v>0</v>
      </c>
      <c r="DR136" s="112">
        <v>0</v>
      </c>
      <c r="DS136" s="112">
        <v>0</v>
      </c>
      <c r="DT136" s="112">
        <v>0</v>
      </c>
      <c r="DU136" s="112">
        <v>0</v>
      </c>
      <c r="DV136" s="112">
        <v>2</v>
      </c>
      <c r="DW136" s="112">
        <v>2</v>
      </c>
      <c r="DX136" s="112">
        <v>6</v>
      </c>
      <c r="DY136" s="112">
        <v>8</v>
      </c>
      <c r="DZ136" s="112">
        <v>5</v>
      </c>
      <c r="EA136" s="112">
        <v>3</v>
      </c>
      <c r="EB136" s="112">
        <v>0</v>
      </c>
      <c r="EC136" s="112">
        <v>0</v>
      </c>
      <c r="ED136" s="112">
        <v>0</v>
      </c>
      <c r="EE136" s="112">
        <v>0</v>
      </c>
      <c r="EF136" s="112">
        <v>0</v>
      </c>
      <c r="EG136" s="112">
        <v>0</v>
      </c>
      <c r="EH136" s="112">
        <v>0</v>
      </c>
      <c r="EI136" s="112">
        <v>0</v>
      </c>
      <c r="EJ136" s="112">
        <v>0</v>
      </c>
      <c r="EK136" s="112">
        <v>0</v>
      </c>
      <c r="EL136" s="112">
        <v>0</v>
      </c>
      <c r="EM136" s="112">
        <v>0</v>
      </c>
      <c r="EN136" s="112">
        <v>0</v>
      </c>
      <c r="EO136" s="112">
        <v>0</v>
      </c>
      <c r="EP136" s="112">
        <v>0</v>
      </c>
      <c r="EQ136" s="112">
        <v>0</v>
      </c>
      <c r="ER136" s="112">
        <v>0</v>
      </c>
      <c r="ES136" s="112">
        <v>0</v>
      </c>
      <c r="ET136" s="112">
        <v>0</v>
      </c>
      <c r="EU136" s="112">
        <v>1</v>
      </c>
      <c r="EV136" s="112">
        <v>0</v>
      </c>
      <c r="EW136" s="112">
        <v>0</v>
      </c>
      <c r="EX136" s="112">
        <v>2</v>
      </c>
      <c r="EY136" s="112">
        <v>0</v>
      </c>
      <c r="EZ136" s="112">
        <v>7</v>
      </c>
      <c r="FA136" s="112">
        <v>4</v>
      </c>
      <c r="FB136" s="112">
        <v>11</v>
      </c>
      <c r="FC136" s="112">
        <v>0</v>
      </c>
      <c r="FD136" s="112">
        <v>0</v>
      </c>
      <c r="FE136" s="112">
        <v>0</v>
      </c>
      <c r="FF136" s="112">
        <v>2</v>
      </c>
      <c r="FG136" s="112">
        <v>0</v>
      </c>
      <c r="FH136" s="112">
        <v>0</v>
      </c>
      <c r="FI136" s="112">
        <v>0</v>
      </c>
      <c r="FJ136" s="112">
        <v>0</v>
      </c>
      <c r="FK136" s="112">
        <v>21</v>
      </c>
      <c r="FL136" s="112">
        <v>21</v>
      </c>
      <c r="FM136" s="112">
        <v>21</v>
      </c>
      <c r="FN136" s="112">
        <v>23</v>
      </c>
      <c r="FO136" s="112">
        <v>44</v>
      </c>
      <c r="FP136" s="112">
        <v>0</v>
      </c>
      <c r="FQ136" s="112">
        <v>0</v>
      </c>
      <c r="FR136" s="112">
        <v>0</v>
      </c>
      <c r="FS136" s="112">
        <v>1</v>
      </c>
      <c r="FT136" s="112">
        <v>3</v>
      </c>
      <c r="FU136" s="112">
        <v>3</v>
      </c>
      <c r="FV136" s="112">
        <v>3</v>
      </c>
      <c r="FW136" s="112">
        <v>9</v>
      </c>
      <c r="FX136" s="112">
        <v>3</v>
      </c>
      <c r="FY136" s="112">
        <v>4</v>
      </c>
      <c r="FZ136" s="112">
        <v>1</v>
      </c>
      <c r="GA136" s="112">
        <v>2</v>
      </c>
      <c r="GB136" s="205">
        <v>10</v>
      </c>
      <c r="GC136" s="205">
        <v>19</v>
      </c>
      <c r="GD136" s="112">
        <v>29</v>
      </c>
      <c r="GE136" s="112">
        <v>5</v>
      </c>
      <c r="GF136" s="112">
        <v>2</v>
      </c>
      <c r="GG136" s="112">
        <v>6</v>
      </c>
      <c r="GH136" s="112">
        <v>8</v>
      </c>
      <c r="GI136" s="112">
        <v>6</v>
      </c>
      <c r="GJ136" s="112">
        <v>5</v>
      </c>
      <c r="GK136" s="112">
        <v>4</v>
      </c>
      <c r="GL136" s="112">
        <v>4</v>
      </c>
      <c r="GM136" s="112">
        <v>2</v>
      </c>
      <c r="GN136" s="112">
        <v>3</v>
      </c>
      <c r="GO136" s="112">
        <v>0</v>
      </c>
      <c r="GP136" s="112">
        <v>0</v>
      </c>
      <c r="GQ136" s="205">
        <v>23</v>
      </c>
      <c r="GR136" s="205">
        <v>22</v>
      </c>
      <c r="GS136" s="112">
        <v>45</v>
      </c>
      <c r="GT136" s="112">
        <v>0</v>
      </c>
      <c r="GU136" s="112">
        <v>0</v>
      </c>
      <c r="GV136" s="112">
        <v>0</v>
      </c>
      <c r="GW136" s="112">
        <v>0</v>
      </c>
      <c r="GX136" s="112">
        <v>2</v>
      </c>
      <c r="GY136" s="112">
        <v>1</v>
      </c>
      <c r="GZ136" s="112">
        <v>0</v>
      </c>
      <c r="HA136" s="112">
        <v>2</v>
      </c>
      <c r="HB136" s="112">
        <v>0</v>
      </c>
      <c r="HC136" s="112">
        <v>2</v>
      </c>
      <c r="HD136" s="112">
        <v>0</v>
      </c>
      <c r="HE136" s="89">
        <v>0</v>
      </c>
      <c r="HF136" s="200">
        <v>2</v>
      </c>
      <c r="HG136" s="200">
        <v>5</v>
      </c>
      <c r="HH136" s="89">
        <v>7</v>
      </c>
      <c r="HI136" s="112">
        <v>0</v>
      </c>
      <c r="HJ136" s="112">
        <v>1</v>
      </c>
      <c r="HK136" s="112">
        <v>2</v>
      </c>
      <c r="HL136" s="112">
        <v>0</v>
      </c>
      <c r="HM136" s="112">
        <v>1</v>
      </c>
      <c r="HN136" s="112">
        <v>3</v>
      </c>
      <c r="HO136" s="112">
        <v>0</v>
      </c>
      <c r="HP136" s="112">
        <v>0</v>
      </c>
      <c r="HQ136" s="112">
        <v>0</v>
      </c>
      <c r="HR136" s="112">
        <v>0</v>
      </c>
      <c r="HS136" s="112">
        <v>0</v>
      </c>
      <c r="HT136" s="112">
        <v>0</v>
      </c>
      <c r="HU136" s="200">
        <v>3</v>
      </c>
      <c r="HV136" s="200">
        <v>4</v>
      </c>
      <c r="HW136" s="89">
        <v>7</v>
      </c>
      <c r="HX136" s="112">
        <v>2</v>
      </c>
      <c r="HY136" s="112">
        <v>4</v>
      </c>
      <c r="HZ136" s="112">
        <v>1</v>
      </c>
      <c r="IA136" s="112">
        <v>5</v>
      </c>
      <c r="IB136" s="112">
        <v>0</v>
      </c>
      <c r="IC136" s="112">
        <v>13</v>
      </c>
      <c r="ID136" s="112">
        <v>1</v>
      </c>
      <c r="IE136" s="112">
        <v>2</v>
      </c>
      <c r="IF136" s="112">
        <v>0</v>
      </c>
      <c r="IG136" s="112">
        <v>4</v>
      </c>
      <c r="IH136" s="112">
        <v>1</v>
      </c>
      <c r="II136" s="112">
        <v>1</v>
      </c>
      <c r="IJ136" s="112">
        <v>5</v>
      </c>
      <c r="IK136" s="112">
        <v>29</v>
      </c>
      <c r="IL136" s="112">
        <v>34</v>
      </c>
      <c r="IM136" s="112">
        <v>0</v>
      </c>
      <c r="IN136" s="112">
        <v>1</v>
      </c>
      <c r="IO136" s="112">
        <v>0</v>
      </c>
      <c r="IP136" s="112">
        <v>0</v>
      </c>
      <c r="IQ136" s="112">
        <v>0</v>
      </c>
      <c r="IR136" s="112">
        <v>0</v>
      </c>
      <c r="IS136" s="112">
        <v>0</v>
      </c>
      <c r="IT136" s="112">
        <v>0</v>
      </c>
      <c r="IU136" s="112">
        <v>10</v>
      </c>
      <c r="IV136" s="112">
        <v>20</v>
      </c>
      <c r="IW136" s="112">
        <v>10</v>
      </c>
      <c r="IX136" s="112">
        <v>21</v>
      </c>
      <c r="IY136" s="112">
        <v>31</v>
      </c>
      <c r="IZ136" s="112">
        <v>0</v>
      </c>
      <c r="JA136" s="112">
        <v>0</v>
      </c>
      <c r="JB136" s="112">
        <v>0</v>
      </c>
      <c r="JC136" s="112">
        <v>0</v>
      </c>
      <c r="JD136" s="112">
        <v>0</v>
      </c>
      <c r="JE136" s="112">
        <v>0</v>
      </c>
      <c r="JF136" s="112">
        <v>0</v>
      </c>
      <c r="JG136" s="112">
        <v>0</v>
      </c>
      <c r="JH136" s="112">
        <v>39</v>
      </c>
      <c r="JI136" s="112">
        <v>68</v>
      </c>
      <c r="JJ136" s="112">
        <v>39</v>
      </c>
      <c r="JK136" s="112">
        <v>68</v>
      </c>
      <c r="JL136" s="112">
        <v>107</v>
      </c>
      <c r="JM136" s="112">
        <v>0</v>
      </c>
      <c r="JN136" s="112">
        <v>0</v>
      </c>
      <c r="JO136" s="112">
        <v>0</v>
      </c>
      <c r="JP136" s="112">
        <v>0</v>
      </c>
      <c r="JQ136" s="112">
        <v>0</v>
      </c>
      <c r="JR136" s="112">
        <v>0</v>
      </c>
      <c r="JS136" s="112">
        <v>0</v>
      </c>
      <c r="JT136" s="112">
        <v>0</v>
      </c>
      <c r="JU136" s="112">
        <v>2</v>
      </c>
      <c r="JV136" s="112">
        <v>6</v>
      </c>
      <c r="JW136" s="112">
        <v>2</v>
      </c>
      <c r="JX136" s="112">
        <v>6</v>
      </c>
      <c r="JY136" s="112">
        <v>8</v>
      </c>
      <c r="JZ136" s="112">
        <v>0</v>
      </c>
      <c r="KA136" s="112">
        <v>0</v>
      </c>
      <c r="KB136" s="112">
        <v>0</v>
      </c>
      <c r="KC136" s="112">
        <v>0</v>
      </c>
      <c r="KD136" s="112">
        <v>0</v>
      </c>
      <c r="KE136" s="112">
        <v>0</v>
      </c>
      <c r="KF136" s="112">
        <v>0</v>
      </c>
      <c r="KG136" s="112">
        <v>0</v>
      </c>
      <c r="KH136" s="112">
        <v>5</v>
      </c>
      <c r="KI136" s="112">
        <v>5</v>
      </c>
      <c r="KJ136" s="112">
        <v>11</v>
      </c>
      <c r="KK136" s="112">
        <v>13</v>
      </c>
      <c r="KL136" s="112">
        <v>24</v>
      </c>
      <c r="KM136" s="112">
        <v>0</v>
      </c>
      <c r="KN136" s="112">
        <v>0</v>
      </c>
      <c r="KO136" s="112">
        <v>0</v>
      </c>
      <c r="KP136" s="112">
        <v>0</v>
      </c>
      <c r="KQ136" s="112">
        <v>0</v>
      </c>
      <c r="KR136" s="112">
        <v>0</v>
      </c>
      <c r="KS136" s="112">
        <v>0</v>
      </c>
      <c r="KT136" s="112">
        <v>0</v>
      </c>
      <c r="KU136" s="112">
        <v>0</v>
      </c>
      <c r="KV136" s="112">
        <v>0</v>
      </c>
      <c r="KW136" s="112">
        <v>0</v>
      </c>
      <c r="KX136" s="112">
        <v>0</v>
      </c>
      <c r="KY136" s="112">
        <v>0</v>
      </c>
      <c r="KZ136" s="112">
        <v>0</v>
      </c>
      <c r="LA136" s="112">
        <v>1</v>
      </c>
      <c r="LB136" s="112">
        <v>0</v>
      </c>
      <c r="LC136" s="112">
        <v>5</v>
      </c>
      <c r="LD136" s="112">
        <v>6</v>
      </c>
    </row>
    <row r="137" spans="1:316">
      <c r="A137" s="1" t="s">
        <v>7</v>
      </c>
      <c r="B137" s="112">
        <v>4</v>
      </c>
      <c r="O137" s="112">
        <v>5</v>
      </c>
      <c r="P137" s="112">
        <v>5</v>
      </c>
      <c r="Q137" s="112">
        <v>2</v>
      </c>
      <c r="R137" s="112">
        <v>6</v>
      </c>
      <c r="S137" s="112">
        <v>2</v>
      </c>
      <c r="T137" s="112">
        <v>4</v>
      </c>
      <c r="U137" s="112">
        <v>0</v>
      </c>
      <c r="V137" s="112">
        <v>1</v>
      </c>
      <c r="W137" s="112">
        <v>0</v>
      </c>
      <c r="X137" s="112">
        <v>5</v>
      </c>
      <c r="Y137" s="112">
        <v>3</v>
      </c>
      <c r="Z137" s="112">
        <v>2</v>
      </c>
      <c r="AA137" s="112">
        <v>12</v>
      </c>
      <c r="AB137" s="112">
        <v>23</v>
      </c>
      <c r="AC137" s="112">
        <v>35</v>
      </c>
      <c r="AD137" s="112">
        <v>45</v>
      </c>
      <c r="AE137" s="112">
        <v>94</v>
      </c>
      <c r="AF137" s="112">
        <v>0</v>
      </c>
      <c r="AG137" s="112">
        <v>0</v>
      </c>
      <c r="AH137" s="112">
        <v>1</v>
      </c>
      <c r="AI137" s="112">
        <v>3</v>
      </c>
      <c r="AJ137" s="112">
        <v>46</v>
      </c>
      <c r="AK137" s="112">
        <v>97</v>
      </c>
      <c r="AL137" s="112">
        <v>143</v>
      </c>
      <c r="AM137" s="112">
        <v>18</v>
      </c>
      <c r="AN137" s="112">
        <v>75</v>
      </c>
      <c r="AO137" s="112">
        <v>93</v>
      </c>
      <c r="AP137" s="112">
        <v>7412</v>
      </c>
      <c r="AQ137" s="112">
        <v>26</v>
      </c>
      <c r="AR137" s="112">
        <v>11</v>
      </c>
      <c r="AS137" s="112">
        <v>0</v>
      </c>
      <c r="AT137" s="112">
        <v>0</v>
      </c>
      <c r="AU137" s="112">
        <v>0</v>
      </c>
      <c r="AV137" s="112">
        <v>0</v>
      </c>
      <c r="AW137" s="112">
        <v>0</v>
      </c>
      <c r="AX137" s="112">
        <v>0</v>
      </c>
      <c r="AY137" s="112">
        <v>0</v>
      </c>
      <c r="AZ137" s="112">
        <v>0</v>
      </c>
      <c r="BA137" s="112">
        <v>0</v>
      </c>
      <c r="BB137" s="112">
        <v>0</v>
      </c>
      <c r="BC137" s="112">
        <v>0</v>
      </c>
      <c r="BD137" s="112">
        <v>0</v>
      </c>
      <c r="BE137" s="112">
        <v>0</v>
      </c>
      <c r="BF137" s="112">
        <v>0</v>
      </c>
      <c r="BG137" s="112">
        <v>0</v>
      </c>
      <c r="BH137" s="112">
        <v>0</v>
      </c>
      <c r="BI137" s="112">
        <v>0</v>
      </c>
      <c r="BJ137" s="112">
        <v>0</v>
      </c>
      <c r="BK137" s="112">
        <v>0</v>
      </c>
      <c r="BL137" s="112">
        <v>0</v>
      </c>
      <c r="BM137" s="112">
        <v>0</v>
      </c>
      <c r="BN137" s="112">
        <v>0</v>
      </c>
      <c r="BO137" s="112">
        <v>0</v>
      </c>
      <c r="BP137" s="112">
        <v>0</v>
      </c>
      <c r="BQ137" s="112">
        <v>26</v>
      </c>
      <c r="BR137" s="112">
        <v>11</v>
      </c>
      <c r="BS137" s="112">
        <v>37</v>
      </c>
      <c r="BT137" s="112">
        <v>45</v>
      </c>
      <c r="BU137" s="112">
        <v>97</v>
      </c>
      <c r="BV137" s="112">
        <v>0</v>
      </c>
      <c r="BW137" s="112">
        <v>0</v>
      </c>
      <c r="BX137" s="112">
        <v>0</v>
      </c>
      <c r="BY137" s="112">
        <v>0</v>
      </c>
      <c r="BZ137" s="112">
        <v>0</v>
      </c>
      <c r="CA137" s="112">
        <v>0</v>
      </c>
      <c r="CB137" s="112">
        <v>0</v>
      </c>
      <c r="CC137" s="112">
        <v>0</v>
      </c>
      <c r="CD137" s="112">
        <v>0</v>
      </c>
      <c r="CE137" s="112">
        <v>0</v>
      </c>
      <c r="CF137" s="112">
        <v>0</v>
      </c>
      <c r="CG137" s="112">
        <v>0</v>
      </c>
      <c r="CH137" s="112">
        <v>0</v>
      </c>
      <c r="CI137" s="112">
        <v>0</v>
      </c>
      <c r="CJ137" s="112">
        <v>0</v>
      </c>
      <c r="CK137" s="112">
        <v>0</v>
      </c>
      <c r="CL137" s="112">
        <v>0</v>
      </c>
      <c r="CM137" s="112">
        <v>0</v>
      </c>
      <c r="CN137" s="112">
        <v>0</v>
      </c>
      <c r="CO137" s="112">
        <v>0</v>
      </c>
      <c r="CP137" s="112">
        <v>7</v>
      </c>
      <c r="CQ137" s="112">
        <v>7</v>
      </c>
      <c r="CR137" s="112">
        <v>0</v>
      </c>
      <c r="CS137" s="112">
        <v>0</v>
      </c>
      <c r="CT137" s="112">
        <v>52</v>
      </c>
      <c r="CU137" s="112">
        <v>104</v>
      </c>
      <c r="CV137" s="112">
        <v>156</v>
      </c>
      <c r="CW137" s="112">
        <v>2</v>
      </c>
      <c r="CX137" s="112">
        <v>8</v>
      </c>
      <c r="CY137" s="112">
        <v>0</v>
      </c>
      <c r="CZ137" s="112">
        <v>0</v>
      </c>
      <c r="DA137" s="112">
        <v>0</v>
      </c>
      <c r="DB137" s="112">
        <v>0</v>
      </c>
      <c r="DC137" s="112">
        <v>0</v>
      </c>
      <c r="DD137" s="112">
        <v>0</v>
      </c>
      <c r="DE137" s="112">
        <v>0</v>
      </c>
      <c r="DF137" s="112">
        <v>0</v>
      </c>
      <c r="DG137" s="112">
        <v>0</v>
      </c>
      <c r="DH137" s="112">
        <v>0</v>
      </c>
      <c r="DI137" s="112">
        <v>0</v>
      </c>
      <c r="DJ137" s="112">
        <v>0</v>
      </c>
      <c r="DK137" s="112">
        <v>0</v>
      </c>
      <c r="DL137" s="112">
        <v>0</v>
      </c>
      <c r="DM137" s="112">
        <v>0</v>
      </c>
      <c r="DN137" s="112">
        <v>0</v>
      </c>
      <c r="DO137" s="112">
        <v>0</v>
      </c>
      <c r="DP137" s="112">
        <v>0</v>
      </c>
      <c r="DQ137" s="112">
        <v>0</v>
      </c>
      <c r="DR137" s="112">
        <v>0</v>
      </c>
      <c r="DS137" s="112">
        <v>0</v>
      </c>
      <c r="DT137" s="112">
        <v>0</v>
      </c>
      <c r="DU137" s="112">
        <v>0</v>
      </c>
      <c r="DV137" s="112">
        <v>0</v>
      </c>
      <c r="DW137" s="112">
        <v>2</v>
      </c>
      <c r="DX137" s="112">
        <v>8</v>
      </c>
      <c r="DY137" s="112">
        <v>10</v>
      </c>
      <c r="DZ137" s="112">
        <v>3</v>
      </c>
      <c r="EA137" s="112">
        <v>6</v>
      </c>
      <c r="EB137" s="112">
        <v>0</v>
      </c>
      <c r="EC137" s="112">
        <v>0</v>
      </c>
      <c r="ED137" s="112">
        <v>0</v>
      </c>
      <c r="EE137" s="112">
        <v>0</v>
      </c>
      <c r="EF137" s="112">
        <v>0</v>
      </c>
      <c r="EG137" s="112">
        <v>1</v>
      </c>
      <c r="EH137" s="112">
        <v>0</v>
      </c>
      <c r="EI137" s="112">
        <v>0</v>
      </c>
      <c r="EJ137" s="112">
        <v>0</v>
      </c>
      <c r="EK137" s="112">
        <v>0</v>
      </c>
      <c r="EL137" s="112">
        <v>0</v>
      </c>
      <c r="EM137" s="112">
        <v>0</v>
      </c>
      <c r="EN137" s="112">
        <v>0</v>
      </c>
      <c r="EO137" s="112">
        <v>0</v>
      </c>
      <c r="EP137" s="112">
        <v>0</v>
      </c>
      <c r="EQ137" s="112">
        <v>0</v>
      </c>
      <c r="ER137" s="112">
        <v>0</v>
      </c>
      <c r="ES137" s="112">
        <v>0</v>
      </c>
      <c r="ET137" s="112">
        <v>0</v>
      </c>
      <c r="EU137" s="112">
        <v>1</v>
      </c>
      <c r="EV137" s="112">
        <v>0</v>
      </c>
      <c r="EW137" s="112">
        <v>0</v>
      </c>
      <c r="EX137" s="112">
        <v>0</v>
      </c>
      <c r="EY137" s="112">
        <v>0</v>
      </c>
      <c r="EZ137" s="112">
        <v>3</v>
      </c>
      <c r="FA137" s="112">
        <v>8</v>
      </c>
      <c r="FB137" s="112">
        <v>11</v>
      </c>
      <c r="FC137" s="112">
        <v>1</v>
      </c>
      <c r="FD137" s="112">
        <v>0</v>
      </c>
      <c r="FE137" s="112">
        <v>0</v>
      </c>
      <c r="FF137" s="112">
        <v>0</v>
      </c>
      <c r="FG137" s="112">
        <v>0</v>
      </c>
      <c r="FH137" s="112">
        <v>0</v>
      </c>
      <c r="FI137" s="112">
        <v>0</v>
      </c>
      <c r="FJ137" s="112">
        <v>0</v>
      </c>
      <c r="FK137" s="112">
        <v>16</v>
      </c>
      <c r="FL137" s="112">
        <v>25</v>
      </c>
      <c r="FM137" s="112">
        <v>17</v>
      </c>
      <c r="FN137" s="112">
        <v>25</v>
      </c>
      <c r="FO137" s="112">
        <v>42</v>
      </c>
      <c r="FP137" s="112">
        <v>0</v>
      </c>
      <c r="FQ137" s="112">
        <v>0</v>
      </c>
      <c r="FR137" s="112">
        <v>0</v>
      </c>
      <c r="FS137" s="112">
        <v>1</v>
      </c>
      <c r="FT137" s="112">
        <v>3</v>
      </c>
      <c r="FU137" s="112">
        <v>4</v>
      </c>
      <c r="FV137" s="112">
        <v>2</v>
      </c>
      <c r="FW137" s="112">
        <v>2</v>
      </c>
      <c r="FX137" s="112">
        <v>11</v>
      </c>
      <c r="FY137" s="112">
        <v>3</v>
      </c>
      <c r="FZ137" s="112">
        <v>10</v>
      </c>
      <c r="GA137" s="112">
        <v>1</v>
      </c>
      <c r="GB137" s="205">
        <v>26</v>
      </c>
      <c r="GC137" s="205">
        <v>11</v>
      </c>
      <c r="GD137" s="112">
        <v>37</v>
      </c>
      <c r="GE137" s="112">
        <v>0</v>
      </c>
      <c r="GF137" s="112">
        <v>4</v>
      </c>
      <c r="GG137" s="112">
        <v>5</v>
      </c>
      <c r="GH137" s="112">
        <v>13</v>
      </c>
      <c r="GI137" s="112">
        <v>7</v>
      </c>
      <c r="GJ137" s="112">
        <v>22</v>
      </c>
      <c r="GK137" s="112">
        <v>22</v>
      </c>
      <c r="GL137" s="112">
        <v>37</v>
      </c>
      <c r="GM137" s="112">
        <v>10</v>
      </c>
      <c r="GN137" s="112">
        <v>19</v>
      </c>
      <c r="GO137" s="112">
        <v>5</v>
      </c>
      <c r="GP137" s="112">
        <v>8</v>
      </c>
      <c r="GQ137" s="205">
        <v>49</v>
      </c>
      <c r="GR137" s="205">
        <v>103</v>
      </c>
      <c r="GS137" s="112">
        <v>152</v>
      </c>
      <c r="GT137" s="112">
        <v>0</v>
      </c>
      <c r="GU137" s="112">
        <v>1</v>
      </c>
      <c r="GV137" s="112">
        <v>0</v>
      </c>
      <c r="GW137" s="112">
        <v>2</v>
      </c>
      <c r="GX137" s="112">
        <v>0</v>
      </c>
      <c r="GY137" s="112">
        <v>2</v>
      </c>
      <c r="GZ137" s="112">
        <v>2</v>
      </c>
      <c r="HA137" s="112">
        <v>1</v>
      </c>
      <c r="HB137" s="112">
        <v>0</v>
      </c>
      <c r="HC137" s="112">
        <v>1</v>
      </c>
      <c r="HD137" s="112">
        <v>0</v>
      </c>
      <c r="HE137" s="89">
        <v>0</v>
      </c>
      <c r="HF137" s="200">
        <v>2</v>
      </c>
      <c r="HG137" s="200">
        <v>7</v>
      </c>
      <c r="HH137" s="89">
        <v>9</v>
      </c>
      <c r="HI137" s="112">
        <v>0</v>
      </c>
      <c r="HJ137" s="112">
        <v>0</v>
      </c>
      <c r="HK137" s="112">
        <v>1</v>
      </c>
      <c r="HL137" s="112">
        <v>3</v>
      </c>
      <c r="HM137" s="112">
        <v>2</v>
      </c>
      <c r="HN137" s="112">
        <v>3</v>
      </c>
      <c r="HO137" s="112">
        <v>0</v>
      </c>
      <c r="HP137" s="112">
        <v>1</v>
      </c>
      <c r="HQ137" s="112">
        <v>0</v>
      </c>
      <c r="HR137" s="112">
        <v>0</v>
      </c>
      <c r="HS137" s="112">
        <v>0</v>
      </c>
      <c r="HT137" s="112">
        <v>0</v>
      </c>
      <c r="HU137" s="200">
        <v>3</v>
      </c>
      <c r="HV137" s="200">
        <v>7</v>
      </c>
      <c r="HW137" s="89">
        <v>10</v>
      </c>
      <c r="HX137" s="112">
        <v>4</v>
      </c>
      <c r="HY137" s="112">
        <v>22</v>
      </c>
      <c r="HZ137" s="112">
        <v>1</v>
      </c>
      <c r="IA137" s="112">
        <v>8</v>
      </c>
      <c r="IB137" s="112">
        <v>2</v>
      </c>
      <c r="IC137" s="112">
        <v>11</v>
      </c>
      <c r="ID137" s="112">
        <v>3</v>
      </c>
      <c r="IE137" s="112">
        <v>12</v>
      </c>
      <c r="IF137" s="112">
        <v>5</v>
      </c>
      <c r="IG137" s="112">
        <v>15</v>
      </c>
      <c r="IH137" s="112">
        <v>3</v>
      </c>
      <c r="II137" s="112">
        <v>6</v>
      </c>
      <c r="IJ137" s="112">
        <v>18</v>
      </c>
      <c r="IK137" s="112">
        <v>74</v>
      </c>
      <c r="IL137" s="112">
        <v>92</v>
      </c>
      <c r="IM137" s="112">
        <v>3</v>
      </c>
      <c r="IN137" s="112">
        <v>1</v>
      </c>
      <c r="IO137" s="112">
        <v>3</v>
      </c>
      <c r="IP137" s="112">
        <v>0</v>
      </c>
      <c r="IQ137" s="112">
        <v>0</v>
      </c>
      <c r="IR137" s="112">
        <v>0</v>
      </c>
      <c r="IS137" s="112">
        <v>0</v>
      </c>
      <c r="IT137" s="112">
        <v>0</v>
      </c>
      <c r="IU137" s="112">
        <v>13</v>
      </c>
      <c r="IV137" s="112">
        <v>6</v>
      </c>
      <c r="IW137" s="112">
        <v>19</v>
      </c>
      <c r="IX137" s="112">
        <v>7</v>
      </c>
      <c r="IY137" s="112">
        <v>26</v>
      </c>
      <c r="IZ137" s="112">
        <v>7</v>
      </c>
      <c r="JA137" s="112">
        <v>14</v>
      </c>
      <c r="JB137" s="112">
        <v>4</v>
      </c>
      <c r="JC137" s="112">
        <v>6</v>
      </c>
      <c r="JD137" s="112">
        <v>0</v>
      </c>
      <c r="JE137" s="112">
        <v>0</v>
      </c>
      <c r="JF137" s="112">
        <v>0</v>
      </c>
      <c r="JG137" s="112">
        <v>0</v>
      </c>
      <c r="JH137" s="112">
        <v>42</v>
      </c>
      <c r="JI137" s="112">
        <v>84</v>
      </c>
      <c r="JJ137" s="112">
        <v>53</v>
      </c>
      <c r="JK137" s="112">
        <v>104</v>
      </c>
      <c r="JL137" s="112">
        <v>157</v>
      </c>
      <c r="JM137" s="112">
        <v>1</v>
      </c>
      <c r="JN137" s="112">
        <v>2</v>
      </c>
      <c r="JO137" s="112">
        <v>0</v>
      </c>
      <c r="JP137" s="112">
        <v>0</v>
      </c>
      <c r="JQ137" s="112">
        <v>0</v>
      </c>
      <c r="JR137" s="112">
        <v>0</v>
      </c>
      <c r="JS137" s="112">
        <v>0</v>
      </c>
      <c r="JT137" s="112">
        <v>0</v>
      </c>
      <c r="JU137" s="112">
        <v>0</v>
      </c>
      <c r="JV137" s="112">
        <v>1</v>
      </c>
      <c r="JW137" s="112">
        <v>1</v>
      </c>
      <c r="JX137" s="112">
        <v>3</v>
      </c>
      <c r="JY137" s="112">
        <v>4</v>
      </c>
      <c r="JZ137" s="112">
        <v>2</v>
      </c>
      <c r="KA137" s="112">
        <v>3</v>
      </c>
      <c r="KB137" s="112">
        <v>0</v>
      </c>
      <c r="KC137" s="112">
        <v>0</v>
      </c>
      <c r="KD137" s="112">
        <v>0</v>
      </c>
      <c r="KE137" s="112">
        <v>0</v>
      </c>
      <c r="KF137" s="112">
        <v>0</v>
      </c>
      <c r="KG137" s="112">
        <v>0</v>
      </c>
      <c r="KH137" s="112">
        <v>1</v>
      </c>
      <c r="KI137" s="112">
        <v>3</v>
      </c>
      <c r="KJ137" s="112">
        <v>6</v>
      </c>
      <c r="KK137" s="112">
        <v>10</v>
      </c>
      <c r="KL137" s="112">
        <v>16</v>
      </c>
      <c r="KM137" s="112">
        <v>0</v>
      </c>
      <c r="KN137" s="112">
        <v>0</v>
      </c>
      <c r="KO137" s="112">
        <v>0</v>
      </c>
      <c r="KP137" s="112">
        <v>0</v>
      </c>
      <c r="KQ137" s="112">
        <v>0</v>
      </c>
      <c r="KR137" s="112">
        <v>0</v>
      </c>
      <c r="KS137" s="112">
        <v>0</v>
      </c>
      <c r="KT137" s="112">
        <v>0</v>
      </c>
      <c r="KU137" s="112">
        <v>0</v>
      </c>
      <c r="KV137" s="112">
        <v>0</v>
      </c>
      <c r="KW137" s="112">
        <v>0</v>
      </c>
      <c r="KX137" s="112">
        <v>0</v>
      </c>
      <c r="KY137" s="112">
        <v>0</v>
      </c>
      <c r="KZ137" s="112">
        <v>1</v>
      </c>
      <c r="LA137" s="112">
        <v>0</v>
      </c>
      <c r="LB137" s="112">
        <v>0</v>
      </c>
      <c r="LC137" s="112">
        <v>13</v>
      </c>
      <c r="LD137" s="112">
        <v>14</v>
      </c>
    </row>
    <row r="138" spans="1:316">
      <c r="A138" s="1" t="s">
        <v>9</v>
      </c>
      <c r="B138" s="112">
        <v>43</v>
      </c>
      <c r="O138" s="112">
        <v>10</v>
      </c>
      <c r="P138" s="112">
        <v>5</v>
      </c>
      <c r="Q138" s="112">
        <v>10</v>
      </c>
      <c r="R138" s="112">
        <v>19</v>
      </c>
      <c r="S138" s="112">
        <v>7</v>
      </c>
      <c r="T138" s="112">
        <v>18</v>
      </c>
      <c r="U138" s="112">
        <v>6</v>
      </c>
      <c r="V138" s="112">
        <v>12</v>
      </c>
      <c r="W138" s="112">
        <v>5</v>
      </c>
      <c r="X138" s="112">
        <v>7</v>
      </c>
      <c r="Y138" s="112">
        <v>8</v>
      </c>
      <c r="Z138" s="112">
        <v>38</v>
      </c>
      <c r="AA138" s="112">
        <v>46</v>
      </c>
      <c r="AB138" s="112">
        <v>99</v>
      </c>
      <c r="AC138" s="112">
        <v>145</v>
      </c>
      <c r="AD138" s="112">
        <v>825</v>
      </c>
      <c r="AE138" s="112">
        <v>693</v>
      </c>
      <c r="AF138" s="112">
        <v>4</v>
      </c>
      <c r="AG138" s="112">
        <v>16</v>
      </c>
      <c r="AH138" s="112">
        <v>56</v>
      </c>
      <c r="AI138" s="112">
        <v>37</v>
      </c>
      <c r="AJ138" s="112">
        <v>885</v>
      </c>
      <c r="AK138" s="112">
        <v>746</v>
      </c>
      <c r="AL138" s="112">
        <v>1631</v>
      </c>
      <c r="AM138" s="112">
        <v>485</v>
      </c>
      <c r="AN138" s="112">
        <v>613</v>
      </c>
      <c r="AO138" s="112">
        <v>1098</v>
      </c>
      <c r="AP138" s="112">
        <v>22636.5</v>
      </c>
      <c r="AQ138" s="112">
        <v>173</v>
      </c>
      <c r="AR138" s="112">
        <v>192</v>
      </c>
      <c r="AS138" s="112">
        <v>0</v>
      </c>
      <c r="AT138" s="112">
        <v>0</v>
      </c>
      <c r="AU138" s="112">
        <v>0</v>
      </c>
      <c r="AV138" s="112">
        <v>2</v>
      </c>
      <c r="AW138" s="112">
        <v>0</v>
      </c>
      <c r="AX138" s="112">
        <v>0</v>
      </c>
      <c r="AY138" s="112">
        <v>0</v>
      </c>
      <c r="AZ138" s="112">
        <v>0</v>
      </c>
      <c r="BA138" s="112">
        <v>0</v>
      </c>
      <c r="BB138" s="112">
        <v>0</v>
      </c>
      <c r="BC138" s="112">
        <v>1</v>
      </c>
      <c r="BD138" s="112">
        <v>0</v>
      </c>
      <c r="BE138" s="112">
        <v>0</v>
      </c>
      <c r="BF138" s="112">
        <v>0</v>
      </c>
      <c r="BG138" s="112">
        <v>0</v>
      </c>
      <c r="BH138" s="112">
        <v>0</v>
      </c>
      <c r="BI138" s="112">
        <v>0</v>
      </c>
      <c r="BJ138" s="112">
        <v>0</v>
      </c>
      <c r="BK138" s="112">
        <v>0</v>
      </c>
      <c r="BL138" s="112">
        <v>0</v>
      </c>
      <c r="BM138" s="112">
        <v>0</v>
      </c>
      <c r="BN138" s="112">
        <v>0</v>
      </c>
      <c r="BO138" s="112">
        <v>7</v>
      </c>
      <c r="BP138" s="112">
        <v>4</v>
      </c>
      <c r="BQ138" s="112">
        <v>181</v>
      </c>
      <c r="BR138" s="112">
        <v>198</v>
      </c>
      <c r="BS138" s="112">
        <v>379</v>
      </c>
      <c r="BT138" s="112">
        <v>499</v>
      </c>
      <c r="BU138" s="112">
        <v>432</v>
      </c>
      <c r="BV138" s="112">
        <v>0</v>
      </c>
      <c r="BW138" s="112">
        <v>0</v>
      </c>
      <c r="BX138" s="112">
        <v>0</v>
      </c>
      <c r="BY138" s="112">
        <v>0</v>
      </c>
      <c r="BZ138" s="112">
        <v>0</v>
      </c>
      <c r="CA138" s="112">
        <v>0</v>
      </c>
      <c r="CB138" s="112">
        <v>0</v>
      </c>
      <c r="CC138" s="112">
        <v>0</v>
      </c>
      <c r="CD138" s="112">
        <v>0</v>
      </c>
      <c r="CE138" s="112">
        <v>0</v>
      </c>
      <c r="CF138" s="112">
        <v>0</v>
      </c>
      <c r="CG138" s="112">
        <v>0</v>
      </c>
      <c r="CH138" s="112">
        <v>0</v>
      </c>
      <c r="CI138" s="112">
        <v>0</v>
      </c>
      <c r="CJ138" s="112">
        <v>0</v>
      </c>
      <c r="CK138" s="112">
        <v>0</v>
      </c>
      <c r="CL138" s="112">
        <v>0</v>
      </c>
      <c r="CM138" s="112">
        <v>0</v>
      </c>
      <c r="CN138" s="112">
        <v>1</v>
      </c>
      <c r="CO138" s="112">
        <v>1</v>
      </c>
      <c r="CP138" s="112">
        <v>11</v>
      </c>
      <c r="CQ138" s="112">
        <v>9</v>
      </c>
      <c r="CR138" s="112">
        <v>49</v>
      </c>
      <c r="CS138" s="112">
        <v>40</v>
      </c>
      <c r="CT138" s="112">
        <v>560</v>
      </c>
      <c r="CU138" s="112">
        <v>482</v>
      </c>
      <c r="CV138" s="112">
        <v>1042</v>
      </c>
      <c r="CW138" s="112">
        <v>16</v>
      </c>
      <c r="CX138" s="112">
        <v>27</v>
      </c>
      <c r="CY138" s="112">
        <v>0</v>
      </c>
      <c r="CZ138" s="112">
        <v>0</v>
      </c>
      <c r="DA138" s="112">
        <v>0</v>
      </c>
      <c r="DB138" s="112">
        <v>0</v>
      </c>
      <c r="DC138" s="112">
        <v>0</v>
      </c>
      <c r="DD138" s="112">
        <v>0</v>
      </c>
      <c r="DE138" s="112">
        <v>0</v>
      </c>
      <c r="DF138" s="112">
        <v>0</v>
      </c>
      <c r="DG138" s="112">
        <v>0</v>
      </c>
      <c r="DH138" s="112">
        <v>0</v>
      </c>
      <c r="DI138" s="112">
        <v>0</v>
      </c>
      <c r="DJ138" s="112">
        <v>0</v>
      </c>
      <c r="DK138" s="112">
        <v>0</v>
      </c>
      <c r="DL138" s="112">
        <v>0</v>
      </c>
      <c r="DM138" s="112">
        <v>0</v>
      </c>
      <c r="DN138" s="112">
        <v>0</v>
      </c>
      <c r="DO138" s="112">
        <v>0</v>
      </c>
      <c r="DP138" s="112">
        <v>0</v>
      </c>
      <c r="DQ138" s="112">
        <v>0</v>
      </c>
      <c r="DR138" s="112">
        <v>0</v>
      </c>
      <c r="DS138" s="112">
        <v>1</v>
      </c>
      <c r="DT138" s="112">
        <v>0</v>
      </c>
      <c r="DU138" s="112">
        <v>1</v>
      </c>
      <c r="DV138" s="112">
        <v>3</v>
      </c>
      <c r="DW138" s="112">
        <v>18</v>
      </c>
      <c r="DX138" s="112">
        <v>30</v>
      </c>
      <c r="DY138" s="112">
        <v>48</v>
      </c>
      <c r="DZ138" s="112">
        <v>47</v>
      </c>
      <c r="EA138" s="112">
        <v>63</v>
      </c>
      <c r="EB138" s="112">
        <v>0</v>
      </c>
      <c r="EC138" s="112">
        <v>0</v>
      </c>
      <c r="ED138" s="112">
        <v>0</v>
      </c>
      <c r="EE138" s="112">
        <v>0</v>
      </c>
      <c r="EF138" s="112">
        <v>0</v>
      </c>
      <c r="EG138" s="112">
        <v>0</v>
      </c>
      <c r="EH138" s="112">
        <v>0</v>
      </c>
      <c r="EI138" s="112">
        <v>0</v>
      </c>
      <c r="EJ138" s="112">
        <v>0</v>
      </c>
      <c r="EK138" s="112">
        <v>0</v>
      </c>
      <c r="EL138" s="112">
        <v>0</v>
      </c>
      <c r="EM138" s="112">
        <v>0</v>
      </c>
      <c r="EN138" s="112">
        <v>1</v>
      </c>
      <c r="EO138" s="112">
        <v>0</v>
      </c>
      <c r="EP138" s="112">
        <v>0</v>
      </c>
      <c r="EQ138" s="112">
        <v>0</v>
      </c>
      <c r="ER138" s="112">
        <v>0</v>
      </c>
      <c r="ES138" s="112">
        <v>0</v>
      </c>
      <c r="ET138" s="112">
        <v>0</v>
      </c>
      <c r="EU138" s="112">
        <v>1</v>
      </c>
      <c r="EV138" s="112">
        <v>4</v>
      </c>
      <c r="EW138" s="112">
        <v>6</v>
      </c>
      <c r="EX138" s="112">
        <v>4</v>
      </c>
      <c r="EY138" s="112">
        <v>2</v>
      </c>
      <c r="EZ138" s="112">
        <v>56</v>
      </c>
      <c r="FA138" s="112">
        <v>72</v>
      </c>
      <c r="FB138" s="112">
        <v>128</v>
      </c>
      <c r="FC138" s="112">
        <v>22</v>
      </c>
      <c r="FD138" s="112">
        <v>29</v>
      </c>
      <c r="FE138" s="112">
        <v>12</v>
      </c>
      <c r="FF138" s="112">
        <v>15</v>
      </c>
      <c r="FG138" s="112">
        <v>1</v>
      </c>
      <c r="FH138" s="112">
        <v>4</v>
      </c>
      <c r="FI138" s="112">
        <v>2</v>
      </c>
      <c r="FJ138" s="112">
        <v>2</v>
      </c>
      <c r="FK138" s="112">
        <v>291</v>
      </c>
      <c r="FL138" s="112">
        <v>240</v>
      </c>
      <c r="FM138" s="112">
        <v>328</v>
      </c>
      <c r="FN138" s="112">
        <v>290</v>
      </c>
      <c r="FO138" s="112">
        <v>618</v>
      </c>
      <c r="FP138" s="112">
        <v>9</v>
      </c>
      <c r="FQ138" s="112">
        <v>10</v>
      </c>
      <c r="FR138" s="112">
        <v>16</v>
      </c>
      <c r="FS138" s="112">
        <v>47</v>
      </c>
      <c r="FT138" s="112">
        <v>47</v>
      </c>
      <c r="FU138" s="112">
        <v>49</v>
      </c>
      <c r="FV138" s="112">
        <v>34</v>
      </c>
      <c r="FW138" s="112">
        <v>53</v>
      </c>
      <c r="FX138" s="112">
        <v>57</v>
      </c>
      <c r="FY138" s="112">
        <v>50</v>
      </c>
      <c r="FZ138" s="112">
        <v>47</v>
      </c>
      <c r="GA138" s="112">
        <v>13</v>
      </c>
      <c r="GB138" s="205">
        <v>210</v>
      </c>
      <c r="GC138" s="205">
        <v>222</v>
      </c>
      <c r="GD138" s="112">
        <v>432</v>
      </c>
      <c r="GE138" s="112">
        <v>116</v>
      </c>
      <c r="GF138" s="112">
        <v>145</v>
      </c>
      <c r="GG138" s="112">
        <v>132</v>
      </c>
      <c r="GH138" s="112">
        <v>89</v>
      </c>
      <c r="GI138" s="112">
        <v>98</v>
      </c>
      <c r="GJ138" s="112">
        <v>88</v>
      </c>
      <c r="GK138" s="112">
        <v>105</v>
      </c>
      <c r="GL138" s="112">
        <v>87</v>
      </c>
      <c r="GM138" s="112">
        <v>52</v>
      </c>
      <c r="GN138" s="112">
        <v>42</v>
      </c>
      <c r="GO138" s="112">
        <v>33</v>
      </c>
      <c r="GP138" s="112">
        <v>16</v>
      </c>
      <c r="GQ138" s="205">
        <v>536</v>
      </c>
      <c r="GR138" s="205">
        <v>467</v>
      </c>
      <c r="GS138" s="112">
        <v>1003</v>
      </c>
      <c r="GT138" s="112">
        <v>0</v>
      </c>
      <c r="GU138" s="112">
        <v>0</v>
      </c>
      <c r="GV138" s="112">
        <v>0</v>
      </c>
      <c r="GW138" s="112">
        <v>3</v>
      </c>
      <c r="GX138" s="112">
        <v>5</v>
      </c>
      <c r="GY138" s="112">
        <v>8</v>
      </c>
      <c r="GZ138" s="112">
        <v>4</v>
      </c>
      <c r="HA138" s="112">
        <v>10</v>
      </c>
      <c r="HB138" s="112">
        <v>1</v>
      </c>
      <c r="HC138" s="112">
        <v>6</v>
      </c>
      <c r="HD138" s="112">
        <v>1</v>
      </c>
      <c r="HE138" s="89">
        <v>2</v>
      </c>
      <c r="HF138" s="200">
        <v>11</v>
      </c>
      <c r="HG138" s="200">
        <v>29</v>
      </c>
      <c r="HH138" s="89">
        <v>40</v>
      </c>
      <c r="HI138" s="112">
        <v>2</v>
      </c>
      <c r="HJ138" s="112">
        <v>14</v>
      </c>
      <c r="HK138" s="112">
        <v>50</v>
      </c>
      <c r="HL138" s="112">
        <v>51</v>
      </c>
      <c r="HM138" s="112">
        <v>43</v>
      </c>
      <c r="HN138" s="112">
        <v>48</v>
      </c>
      <c r="HO138" s="112">
        <v>53</v>
      </c>
      <c r="HP138" s="112">
        <v>48</v>
      </c>
      <c r="HQ138" s="112">
        <v>27</v>
      </c>
      <c r="HR138" s="112">
        <v>21</v>
      </c>
      <c r="HS138" s="112">
        <v>4</v>
      </c>
      <c r="HT138" s="112">
        <v>1</v>
      </c>
      <c r="HU138" s="200">
        <v>179</v>
      </c>
      <c r="HV138" s="200">
        <v>183</v>
      </c>
      <c r="HW138" s="89">
        <v>362</v>
      </c>
      <c r="HX138" s="112">
        <v>41</v>
      </c>
      <c r="HY138" s="112">
        <v>59</v>
      </c>
      <c r="HZ138" s="112">
        <v>44</v>
      </c>
      <c r="IA138" s="112">
        <v>47</v>
      </c>
      <c r="IB138" s="112">
        <v>19</v>
      </c>
      <c r="IC138" s="112">
        <v>54</v>
      </c>
      <c r="ID138" s="112">
        <v>14</v>
      </c>
      <c r="IE138" s="112">
        <v>52</v>
      </c>
      <c r="IF138" s="112">
        <v>16</v>
      </c>
      <c r="IG138" s="112">
        <v>24</v>
      </c>
      <c r="IH138" s="112">
        <v>8</v>
      </c>
      <c r="II138" s="112">
        <v>6</v>
      </c>
      <c r="IJ138" s="112">
        <v>142</v>
      </c>
      <c r="IK138" s="112">
        <v>242</v>
      </c>
      <c r="IL138" s="112">
        <v>384</v>
      </c>
      <c r="IM138" s="112">
        <v>35</v>
      </c>
      <c r="IN138" s="112">
        <v>47</v>
      </c>
      <c r="IO138" s="112">
        <v>15</v>
      </c>
      <c r="IP138" s="112">
        <v>14</v>
      </c>
      <c r="IQ138" s="112">
        <v>2</v>
      </c>
      <c r="IR138" s="112">
        <v>3</v>
      </c>
      <c r="IS138" s="112">
        <v>4</v>
      </c>
      <c r="IT138" s="112">
        <v>8</v>
      </c>
      <c r="IU138" s="112">
        <v>116</v>
      </c>
      <c r="IV138" s="112">
        <v>107</v>
      </c>
      <c r="IW138" s="112">
        <v>172</v>
      </c>
      <c r="IX138" s="112">
        <v>179</v>
      </c>
      <c r="IY138" s="112">
        <v>351</v>
      </c>
      <c r="IZ138" s="112">
        <v>72</v>
      </c>
      <c r="JA138" s="112">
        <v>51</v>
      </c>
      <c r="JB138" s="112">
        <v>10</v>
      </c>
      <c r="JC138" s="112">
        <v>18</v>
      </c>
      <c r="JD138" s="112">
        <v>4</v>
      </c>
      <c r="JE138" s="112">
        <v>0</v>
      </c>
      <c r="JF138" s="112">
        <v>7</v>
      </c>
      <c r="JG138" s="112">
        <v>3</v>
      </c>
      <c r="JH138" s="112">
        <v>461</v>
      </c>
      <c r="JI138" s="112">
        <v>338</v>
      </c>
      <c r="JJ138" s="112">
        <v>554</v>
      </c>
      <c r="JK138" s="112">
        <v>410</v>
      </c>
      <c r="JL138" s="112">
        <v>964</v>
      </c>
      <c r="JM138" s="112">
        <v>5</v>
      </c>
      <c r="JN138" s="112">
        <v>8</v>
      </c>
      <c r="JO138" s="112">
        <v>3</v>
      </c>
      <c r="JP138" s="112">
        <v>2</v>
      </c>
      <c r="JQ138" s="112">
        <v>0</v>
      </c>
      <c r="JR138" s="112">
        <v>1</v>
      </c>
      <c r="JS138" s="112">
        <v>1</v>
      </c>
      <c r="JT138" s="112">
        <v>3</v>
      </c>
      <c r="JU138" s="112">
        <v>6</v>
      </c>
      <c r="JV138" s="112">
        <v>19</v>
      </c>
      <c r="JW138" s="112">
        <v>15</v>
      </c>
      <c r="JX138" s="112">
        <v>33</v>
      </c>
      <c r="JY138" s="112">
        <v>48</v>
      </c>
      <c r="JZ138" s="112">
        <v>10</v>
      </c>
      <c r="KA138" s="112">
        <v>17</v>
      </c>
      <c r="KB138" s="112">
        <v>24</v>
      </c>
      <c r="KC138" s="112">
        <v>8</v>
      </c>
      <c r="KD138" s="112">
        <v>5</v>
      </c>
      <c r="KE138" s="112">
        <v>6</v>
      </c>
      <c r="KF138" s="112">
        <v>4</v>
      </c>
      <c r="KG138" s="112">
        <v>4</v>
      </c>
      <c r="KH138" s="112">
        <v>149</v>
      </c>
      <c r="KI138" s="112">
        <v>153</v>
      </c>
      <c r="KJ138" s="112">
        <v>225</v>
      </c>
      <c r="KK138" s="112">
        <v>236</v>
      </c>
      <c r="KL138" s="112">
        <v>461</v>
      </c>
      <c r="KM138" s="112">
        <v>0</v>
      </c>
      <c r="KN138" s="112">
        <v>0</v>
      </c>
      <c r="KO138" s="112">
        <v>0</v>
      </c>
      <c r="KP138" s="112">
        <v>0</v>
      </c>
      <c r="KQ138" s="112">
        <v>0</v>
      </c>
      <c r="KR138" s="112">
        <v>0</v>
      </c>
      <c r="KS138" s="112">
        <v>0</v>
      </c>
      <c r="KT138" s="112">
        <v>0</v>
      </c>
      <c r="KU138" s="112">
        <v>0</v>
      </c>
      <c r="KV138" s="112">
        <v>0</v>
      </c>
      <c r="KW138" s="112">
        <v>0</v>
      </c>
      <c r="KX138" s="112">
        <v>0</v>
      </c>
      <c r="KY138" s="112">
        <v>0</v>
      </c>
      <c r="KZ138" s="112">
        <v>3</v>
      </c>
      <c r="LA138" s="112">
        <v>0</v>
      </c>
      <c r="LB138" s="112">
        <v>3</v>
      </c>
      <c r="LC138" s="112">
        <v>50</v>
      </c>
      <c r="LD138" s="112">
        <v>56</v>
      </c>
    </row>
    <row r="139" spans="1:316">
      <c r="A139" s="1" t="s">
        <v>10</v>
      </c>
      <c r="B139" s="112">
        <v>42</v>
      </c>
      <c r="O139" s="112">
        <v>19</v>
      </c>
      <c r="P139" s="112">
        <v>22</v>
      </c>
      <c r="Q139" s="112">
        <v>3</v>
      </c>
      <c r="R139" s="112">
        <v>18</v>
      </c>
      <c r="S139" s="112">
        <v>29</v>
      </c>
      <c r="T139" s="112">
        <v>44</v>
      </c>
      <c r="U139" s="112">
        <v>8</v>
      </c>
      <c r="V139" s="112">
        <v>12</v>
      </c>
      <c r="W139" s="112">
        <v>19</v>
      </c>
      <c r="X139" s="112">
        <v>47</v>
      </c>
      <c r="Y139" s="112">
        <v>24</v>
      </c>
      <c r="Z139" s="112">
        <v>80</v>
      </c>
      <c r="AA139" s="112">
        <v>102</v>
      </c>
      <c r="AB139" s="112">
        <v>223</v>
      </c>
      <c r="AC139" s="112">
        <v>325</v>
      </c>
      <c r="AD139" s="112">
        <v>1427</v>
      </c>
      <c r="AE139" s="112">
        <v>1567</v>
      </c>
      <c r="AF139" s="112">
        <v>16</v>
      </c>
      <c r="AG139" s="112">
        <v>63</v>
      </c>
      <c r="AH139" s="112">
        <v>232</v>
      </c>
      <c r="AI139" s="112">
        <v>200</v>
      </c>
      <c r="AJ139" s="112">
        <v>1675</v>
      </c>
      <c r="AK139" s="112">
        <v>1830</v>
      </c>
      <c r="AL139" s="112">
        <v>3505</v>
      </c>
      <c r="AM139" s="112">
        <v>639</v>
      </c>
      <c r="AN139" s="112">
        <v>1134</v>
      </c>
      <c r="AO139" s="112">
        <v>1773</v>
      </c>
      <c r="AP139" s="112">
        <v>39665</v>
      </c>
      <c r="AQ139" s="112">
        <v>152</v>
      </c>
      <c r="AR139" s="112">
        <v>133</v>
      </c>
      <c r="AS139" s="112">
        <v>0</v>
      </c>
      <c r="AT139" s="112">
        <v>0</v>
      </c>
      <c r="AU139" s="112">
        <v>0</v>
      </c>
      <c r="AV139" s="112">
        <v>1</v>
      </c>
      <c r="AW139" s="112">
        <v>3</v>
      </c>
      <c r="AX139" s="112">
        <v>1</v>
      </c>
      <c r="AY139" s="112">
        <v>0</v>
      </c>
      <c r="AZ139" s="112">
        <v>0</v>
      </c>
      <c r="BA139" s="112">
        <v>0</v>
      </c>
      <c r="BB139" s="112">
        <v>0</v>
      </c>
      <c r="BC139" s="112">
        <v>0</v>
      </c>
      <c r="BD139" s="112">
        <v>0</v>
      </c>
      <c r="BE139" s="112">
        <v>0</v>
      </c>
      <c r="BF139" s="112">
        <v>1</v>
      </c>
      <c r="BG139" s="112">
        <v>0</v>
      </c>
      <c r="BH139" s="112">
        <v>0</v>
      </c>
      <c r="BI139" s="112">
        <v>0</v>
      </c>
      <c r="BJ139" s="112">
        <v>0</v>
      </c>
      <c r="BK139" s="112">
        <v>0</v>
      </c>
      <c r="BL139" s="112">
        <v>0</v>
      </c>
      <c r="BM139" s="112">
        <v>1</v>
      </c>
      <c r="BN139" s="112">
        <v>0</v>
      </c>
      <c r="BO139" s="112">
        <v>9</v>
      </c>
      <c r="BP139" s="112">
        <v>6</v>
      </c>
      <c r="BQ139" s="112">
        <v>165</v>
      </c>
      <c r="BR139" s="112">
        <v>142</v>
      </c>
      <c r="BS139" s="112">
        <v>307</v>
      </c>
      <c r="BT139" s="112">
        <v>528</v>
      </c>
      <c r="BU139" s="112">
        <v>560</v>
      </c>
      <c r="BV139" s="112">
        <v>0</v>
      </c>
      <c r="BW139" s="112">
        <v>0</v>
      </c>
      <c r="BX139" s="112">
        <v>5</v>
      </c>
      <c r="BY139" s="112">
        <v>11</v>
      </c>
      <c r="BZ139" s="112">
        <v>21</v>
      </c>
      <c r="CA139" s="112">
        <v>7</v>
      </c>
      <c r="CB139" s="112">
        <v>0</v>
      </c>
      <c r="CC139" s="112">
        <v>1</v>
      </c>
      <c r="CD139" s="112">
        <v>0</v>
      </c>
      <c r="CE139" s="112">
        <v>1</v>
      </c>
      <c r="CF139" s="112">
        <v>3</v>
      </c>
      <c r="CG139" s="112">
        <v>3</v>
      </c>
      <c r="CH139" s="112">
        <v>0</v>
      </c>
      <c r="CI139" s="112">
        <v>8</v>
      </c>
      <c r="CJ139" s="112">
        <v>0</v>
      </c>
      <c r="CK139" s="112">
        <v>1</v>
      </c>
      <c r="CL139" s="112">
        <v>0</v>
      </c>
      <c r="CM139" s="112">
        <v>0</v>
      </c>
      <c r="CN139" s="112">
        <v>4</v>
      </c>
      <c r="CO139" s="112">
        <v>13</v>
      </c>
      <c r="CP139" s="112">
        <v>9</v>
      </c>
      <c r="CQ139" s="112">
        <v>14</v>
      </c>
      <c r="CR139" s="112">
        <v>111</v>
      </c>
      <c r="CS139" s="112">
        <v>148</v>
      </c>
      <c r="CT139" s="112">
        <v>681</v>
      </c>
      <c r="CU139" s="112">
        <v>767</v>
      </c>
      <c r="CV139" s="112">
        <v>1448</v>
      </c>
      <c r="CW139" s="112">
        <v>32</v>
      </c>
      <c r="CX139" s="112">
        <v>55</v>
      </c>
      <c r="CY139" s="112">
        <v>0</v>
      </c>
      <c r="CZ139" s="112">
        <v>0</v>
      </c>
      <c r="DA139" s="112">
        <v>0</v>
      </c>
      <c r="DB139" s="112">
        <v>0</v>
      </c>
      <c r="DC139" s="112">
        <v>1</v>
      </c>
      <c r="DD139" s="112">
        <v>1</v>
      </c>
      <c r="DE139" s="112">
        <v>0</v>
      </c>
      <c r="DF139" s="112">
        <v>0</v>
      </c>
      <c r="DG139" s="112">
        <v>0</v>
      </c>
      <c r="DH139" s="112">
        <v>1</v>
      </c>
      <c r="DI139" s="112">
        <v>0</v>
      </c>
      <c r="DJ139" s="112">
        <v>0</v>
      </c>
      <c r="DK139" s="112">
        <v>0</v>
      </c>
      <c r="DL139" s="112">
        <v>0</v>
      </c>
      <c r="DM139" s="112">
        <v>0</v>
      </c>
      <c r="DN139" s="112">
        <v>0</v>
      </c>
      <c r="DO139" s="112">
        <v>0</v>
      </c>
      <c r="DP139" s="112">
        <v>0</v>
      </c>
      <c r="DQ139" s="112">
        <v>0</v>
      </c>
      <c r="DR139" s="112">
        <v>0</v>
      </c>
      <c r="DS139" s="112">
        <v>0</v>
      </c>
      <c r="DT139" s="112">
        <v>0</v>
      </c>
      <c r="DU139" s="112">
        <v>2</v>
      </c>
      <c r="DV139" s="112">
        <v>5</v>
      </c>
      <c r="DW139" s="112">
        <v>35</v>
      </c>
      <c r="DX139" s="112">
        <v>62</v>
      </c>
      <c r="DY139" s="112">
        <v>97</v>
      </c>
      <c r="DZ139" s="112">
        <v>94</v>
      </c>
      <c r="EA139" s="112">
        <v>170</v>
      </c>
      <c r="EB139" s="112">
        <v>0</v>
      </c>
      <c r="EC139" s="112">
        <v>0</v>
      </c>
      <c r="ED139" s="112">
        <v>0</v>
      </c>
      <c r="EE139" s="112">
        <v>0</v>
      </c>
      <c r="EF139" s="112">
        <v>0</v>
      </c>
      <c r="EG139" s="112">
        <v>1</v>
      </c>
      <c r="EH139" s="112">
        <v>0</v>
      </c>
      <c r="EI139" s="112">
        <v>1</v>
      </c>
      <c r="EJ139" s="112">
        <v>0</v>
      </c>
      <c r="EK139" s="112">
        <v>0</v>
      </c>
      <c r="EL139" s="112">
        <v>0</v>
      </c>
      <c r="EM139" s="112">
        <v>0</v>
      </c>
      <c r="EN139" s="112">
        <v>0</v>
      </c>
      <c r="EO139" s="112">
        <v>0</v>
      </c>
      <c r="EP139" s="112">
        <v>0</v>
      </c>
      <c r="EQ139" s="112">
        <v>0</v>
      </c>
      <c r="ER139" s="112">
        <v>0</v>
      </c>
      <c r="ES139" s="112">
        <v>1</v>
      </c>
      <c r="ET139" s="112">
        <v>1</v>
      </c>
      <c r="EU139" s="112">
        <v>1</v>
      </c>
      <c r="EV139" s="112">
        <v>0</v>
      </c>
      <c r="EW139" s="112">
        <v>0</v>
      </c>
      <c r="EX139" s="112">
        <v>0</v>
      </c>
      <c r="EY139" s="112">
        <v>5</v>
      </c>
      <c r="EZ139" s="112">
        <v>95</v>
      </c>
      <c r="FA139" s="112">
        <v>179</v>
      </c>
      <c r="FB139" s="112">
        <v>274</v>
      </c>
      <c r="FC139" s="112">
        <v>10</v>
      </c>
      <c r="FD139" s="112">
        <v>13</v>
      </c>
      <c r="FE139" s="112">
        <v>4</v>
      </c>
      <c r="FF139" s="112">
        <v>11</v>
      </c>
      <c r="FG139" s="112">
        <v>1</v>
      </c>
      <c r="FH139" s="112">
        <v>5</v>
      </c>
      <c r="FI139" s="112">
        <v>9</v>
      </c>
      <c r="FJ139" s="112">
        <v>13</v>
      </c>
      <c r="FK139" s="112">
        <v>668</v>
      </c>
      <c r="FL139" s="112">
        <v>606</v>
      </c>
      <c r="FM139" s="112">
        <v>692</v>
      </c>
      <c r="FN139" s="112">
        <v>648</v>
      </c>
      <c r="FO139" s="112">
        <v>1340</v>
      </c>
      <c r="FP139" s="112">
        <v>2</v>
      </c>
      <c r="FQ139" s="112">
        <v>0</v>
      </c>
      <c r="FR139" s="112">
        <v>7</v>
      </c>
      <c r="FS139" s="112">
        <v>13</v>
      </c>
      <c r="FT139" s="112">
        <v>24</v>
      </c>
      <c r="FU139" s="112">
        <v>43</v>
      </c>
      <c r="FV139" s="112">
        <v>54</v>
      </c>
      <c r="FW139" s="112">
        <v>43</v>
      </c>
      <c r="FX139" s="112">
        <v>54</v>
      </c>
      <c r="FY139" s="112">
        <v>49</v>
      </c>
      <c r="FZ139" s="112">
        <v>35</v>
      </c>
      <c r="GA139" s="112">
        <v>11</v>
      </c>
      <c r="GB139" s="205">
        <v>176</v>
      </c>
      <c r="GC139" s="205">
        <v>159</v>
      </c>
      <c r="GD139" s="112">
        <v>335</v>
      </c>
      <c r="GE139" s="112">
        <v>180</v>
      </c>
      <c r="GF139" s="112">
        <v>193</v>
      </c>
      <c r="GG139" s="112">
        <v>384</v>
      </c>
      <c r="GH139" s="112">
        <v>347</v>
      </c>
      <c r="GI139" s="112">
        <v>257</v>
      </c>
      <c r="GJ139" s="112">
        <v>253</v>
      </c>
      <c r="GK139" s="112">
        <v>194</v>
      </c>
      <c r="GL139" s="112">
        <v>136</v>
      </c>
      <c r="GM139" s="112">
        <v>51</v>
      </c>
      <c r="GN139" s="112">
        <v>38</v>
      </c>
      <c r="GO139" s="112">
        <v>20</v>
      </c>
      <c r="GP139" s="112">
        <v>7</v>
      </c>
      <c r="GQ139" s="205">
        <v>1086</v>
      </c>
      <c r="GR139" s="205">
        <v>974</v>
      </c>
      <c r="GS139" s="112">
        <v>2060</v>
      </c>
      <c r="GT139" s="112">
        <v>1</v>
      </c>
      <c r="GU139" s="112">
        <v>8</v>
      </c>
      <c r="GV139" s="112">
        <v>3</v>
      </c>
      <c r="GW139" s="112">
        <v>32</v>
      </c>
      <c r="GX139" s="112">
        <v>13</v>
      </c>
      <c r="GY139" s="112">
        <v>41</v>
      </c>
      <c r="GZ139" s="112">
        <v>19</v>
      </c>
      <c r="HA139" s="112">
        <v>19</v>
      </c>
      <c r="HB139" s="112">
        <v>5</v>
      </c>
      <c r="HC139" s="112">
        <v>5</v>
      </c>
      <c r="HD139" s="112">
        <v>2</v>
      </c>
      <c r="HE139" s="89">
        <v>1</v>
      </c>
      <c r="HF139" s="200">
        <v>43</v>
      </c>
      <c r="HG139" s="200">
        <v>106</v>
      </c>
      <c r="HH139" s="89">
        <v>149</v>
      </c>
      <c r="HI139" s="112">
        <v>11</v>
      </c>
      <c r="HJ139" s="112">
        <v>15</v>
      </c>
      <c r="HK139" s="112">
        <v>56</v>
      </c>
      <c r="HL139" s="112">
        <v>116</v>
      </c>
      <c r="HM139" s="112">
        <v>31</v>
      </c>
      <c r="HN139" s="112">
        <v>66</v>
      </c>
      <c r="HO139" s="112">
        <v>31</v>
      </c>
      <c r="HP139" s="112">
        <v>29</v>
      </c>
      <c r="HQ139" s="112">
        <v>10</v>
      </c>
      <c r="HR139" s="112">
        <v>12</v>
      </c>
      <c r="HS139" s="112">
        <v>2</v>
      </c>
      <c r="HT139" s="112">
        <v>5</v>
      </c>
      <c r="HU139" s="200">
        <v>141</v>
      </c>
      <c r="HV139" s="200">
        <v>243</v>
      </c>
      <c r="HW139" s="89">
        <v>384</v>
      </c>
      <c r="HX139" s="112">
        <v>87</v>
      </c>
      <c r="HY139" s="112">
        <v>210</v>
      </c>
      <c r="HZ139" s="112">
        <v>105</v>
      </c>
      <c r="IA139" s="112">
        <v>159</v>
      </c>
      <c r="IB139" s="112">
        <v>100</v>
      </c>
      <c r="IC139" s="112">
        <v>166</v>
      </c>
      <c r="ID139" s="112">
        <v>108</v>
      </c>
      <c r="IE139" s="112">
        <v>173</v>
      </c>
      <c r="IF139" s="112">
        <v>60</v>
      </c>
      <c r="IG139" s="112">
        <v>118</v>
      </c>
      <c r="IH139" s="112">
        <v>31</v>
      </c>
      <c r="II139" s="112">
        <v>44</v>
      </c>
      <c r="IJ139" s="112">
        <v>491</v>
      </c>
      <c r="IK139" s="112">
        <v>870</v>
      </c>
      <c r="IL139" s="112">
        <v>1361</v>
      </c>
      <c r="IM139" s="112">
        <v>34</v>
      </c>
      <c r="IN139" s="112">
        <v>27</v>
      </c>
      <c r="IO139" s="112">
        <v>26</v>
      </c>
      <c r="IP139" s="112">
        <v>22</v>
      </c>
      <c r="IQ139" s="112">
        <v>3</v>
      </c>
      <c r="IR139" s="112">
        <v>2</v>
      </c>
      <c r="IS139" s="112">
        <v>5</v>
      </c>
      <c r="IT139" s="112">
        <v>3</v>
      </c>
      <c r="IU139" s="112">
        <v>91</v>
      </c>
      <c r="IV139" s="112">
        <v>86</v>
      </c>
      <c r="IW139" s="112">
        <v>159</v>
      </c>
      <c r="IX139" s="112">
        <v>140</v>
      </c>
      <c r="IY139" s="112">
        <v>299</v>
      </c>
      <c r="IZ139" s="112">
        <v>65</v>
      </c>
      <c r="JA139" s="112">
        <v>69</v>
      </c>
      <c r="JB139" s="112">
        <v>50</v>
      </c>
      <c r="JC139" s="112">
        <v>58</v>
      </c>
      <c r="JD139" s="112">
        <v>4</v>
      </c>
      <c r="JE139" s="112">
        <v>18</v>
      </c>
      <c r="JF139" s="112">
        <v>26</v>
      </c>
      <c r="JG139" s="112">
        <v>21</v>
      </c>
      <c r="JH139" s="112">
        <v>979</v>
      </c>
      <c r="JI139" s="112">
        <v>907</v>
      </c>
      <c r="JJ139" s="112">
        <v>1124</v>
      </c>
      <c r="JK139" s="112">
        <v>1073</v>
      </c>
      <c r="JL139" s="112">
        <v>2197</v>
      </c>
      <c r="JM139" s="112">
        <v>4</v>
      </c>
      <c r="JN139" s="112">
        <v>13</v>
      </c>
      <c r="JO139" s="112">
        <v>6</v>
      </c>
      <c r="JP139" s="112">
        <v>5</v>
      </c>
      <c r="JQ139" s="112">
        <v>1</v>
      </c>
      <c r="JR139" s="112">
        <v>1</v>
      </c>
      <c r="JS139" s="112">
        <v>4</v>
      </c>
      <c r="JT139" s="112">
        <v>2</v>
      </c>
      <c r="JU139" s="112">
        <v>24</v>
      </c>
      <c r="JV139" s="112">
        <v>83</v>
      </c>
      <c r="JW139" s="112">
        <v>39</v>
      </c>
      <c r="JX139" s="112">
        <v>104</v>
      </c>
      <c r="JY139" s="112">
        <v>143</v>
      </c>
      <c r="JZ139" s="112">
        <v>13</v>
      </c>
      <c r="KA139" s="112">
        <v>29</v>
      </c>
      <c r="KB139" s="112">
        <v>17</v>
      </c>
      <c r="KC139" s="112">
        <v>23</v>
      </c>
      <c r="KD139" s="112">
        <v>1</v>
      </c>
      <c r="KE139" s="112">
        <v>2</v>
      </c>
      <c r="KF139" s="112">
        <v>9</v>
      </c>
      <c r="KG139" s="112">
        <v>12</v>
      </c>
      <c r="KH139" s="112">
        <v>100</v>
      </c>
      <c r="KI139" s="112">
        <v>148</v>
      </c>
      <c r="KJ139" s="112">
        <v>244</v>
      </c>
      <c r="KK139" s="112">
        <v>357</v>
      </c>
      <c r="KL139" s="112">
        <v>601</v>
      </c>
      <c r="KM139" s="112">
        <v>0</v>
      </c>
      <c r="KN139" s="112">
        <v>0</v>
      </c>
      <c r="KO139" s="112">
        <v>0</v>
      </c>
      <c r="KP139" s="112">
        <v>0</v>
      </c>
      <c r="KQ139" s="112">
        <v>0</v>
      </c>
      <c r="KR139" s="112">
        <v>0</v>
      </c>
      <c r="KS139" s="112">
        <v>0</v>
      </c>
      <c r="KT139" s="112">
        <v>0</v>
      </c>
      <c r="KU139" s="112">
        <v>0</v>
      </c>
      <c r="KV139" s="112">
        <v>0</v>
      </c>
      <c r="KW139" s="112">
        <v>0</v>
      </c>
      <c r="KX139" s="112">
        <v>0</v>
      </c>
      <c r="KY139" s="112">
        <v>0</v>
      </c>
      <c r="KZ139" s="112">
        <v>17</v>
      </c>
      <c r="LA139" s="112">
        <v>8</v>
      </c>
      <c r="LB139" s="112">
        <v>0</v>
      </c>
      <c r="LC139" s="112">
        <v>155</v>
      </c>
      <c r="LD139" s="112">
        <v>180</v>
      </c>
    </row>
    <row r="140" spans="1:316">
      <c r="A140" s="1" t="s">
        <v>11</v>
      </c>
      <c r="B140" s="112">
        <v>9</v>
      </c>
      <c r="O140" s="112">
        <v>46</v>
      </c>
      <c r="P140" s="112">
        <v>23</v>
      </c>
      <c r="Q140" s="112">
        <v>7</v>
      </c>
      <c r="R140" s="112">
        <v>14</v>
      </c>
      <c r="S140" s="112">
        <v>34</v>
      </c>
      <c r="T140" s="112">
        <v>32</v>
      </c>
      <c r="U140" s="112">
        <v>0</v>
      </c>
      <c r="V140" s="112">
        <v>2</v>
      </c>
      <c r="W140" s="112">
        <v>67</v>
      </c>
      <c r="X140" s="112">
        <v>75</v>
      </c>
      <c r="Y140" s="112">
        <v>107</v>
      </c>
      <c r="Z140" s="112">
        <v>159</v>
      </c>
      <c r="AA140" s="112">
        <v>261</v>
      </c>
      <c r="AB140" s="112">
        <v>305</v>
      </c>
      <c r="AC140" s="112">
        <v>566</v>
      </c>
      <c r="AD140" s="112">
        <v>269</v>
      </c>
      <c r="AE140" s="112">
        <v>279</v>
      </c>
      <c r="AF140" s="112">
        <v>5</v>
      </c>
      <c r="AG140" s="112">
        <v>10</v>
      </c>
      <c r="AH140" s="112">
        <v>44</v>
      </c>
      <c r="AI140" s="112">
        <v>41</v>
      </c>
      <c r="AJ140" s="112">
        <v>318</v>
      </c>
      <c r="AK140" s="112">
        <v>330</v>
      </c>
      <c r="AL140" s="112">
        <v>648</v>
      </c>
      <c r="AM140" s="112">
        <v>190</v>
      </c>
      <c r="AN140" s="112">
        <v>301</v>
      </c>
      <c r="AO140" s="112">
        <v>491</v>
      </c>
      <c r="AP140" s="112">
        <v>9430.39</v>
      </c>
      <c r="AQ140" s="112">
        <v>51</v>
      </c>
      <c r="AR140" s="112">
        <v>27</v>
      </c>
      <c r="AS140" s="112">
        <v>0</v>
      </c>
      <c r="AT140" s="112">
        <v>0</v>
      </c>
      <c r="AU140" s="112">
        <v>0</v>
      </c>
      <c r="AV140" s="112">
        <v>0</v>
      </c>
      <c r="AW140" s="112">
        <v>0</v>
      </c>
      <c r="AX140" s="112">
        <v>1</v>
      </c>
      <c r="AY140" s="112">
        <v>0</v>
      </c>
      <c r="AZ140" s="112">
        <v>0</v>
      </c>
      <c r="BA140" s="112">
        <v>0</v>
      </c>
      <c r="BB140" s="112">
        <v>0</v>
      </c>
      <c r="BC140" s="112">
        <v>0</v>
      </c>
      <c r="BD140" s="112">
        <v>0</v>
      </c>
      <c r="BE140" s="112">
        <v>0</v>
      </c>
      <c r="BF140" s="112">
        <v>0</v>
      </c>
      <c r="BG140" s="112">
        <v>0</v>
      </c>
      <c r="BH140" s="112">
        <v>0</v>
      </c>
      <c r="BI140" s="112">
        <v>0</v>
      </c>
      <c r="BJ140" s="112">
        <v>0</v>
      </c>
      <c r="BK140" s="112">
        <v>0</v>
      </c>
      <c r="BL140" s="112">
        <v>0</v>
      </c>
      <c r="BM140" s="112">
        <v>1</v>
      </c>
      <c r="BN140" s="112">
        <v>0</v>
      </c>
      <c r="BO140" s="112">
        <v>0</v>
      </c>
      <c r="BP140" s="112">
        <v>0</v>
      </c>
      <c r="BQ140" s="112">
        <v>52</v>
      </c>
      <c r="BR140" s="112">
        <v>28</v>
      </c>
      <c r="BS140" s="112">
        <v>80</v>
      </c>
      <c r="BT140" s="112">
        <v>70</v>
      </c>
      <c r="BU140" s="112">
        <v>44</v>
      </c>
      <c r="BV140" s="112">
        <v>0</v>
      </c>
      <c r="BW140" s="112">
        <v>0</v>
      </c>
      <c r="BX140" s="112">
        <v>0</v>
      </c>
      <c r="BY140" s="112">
        <v>0</v>
      </c>
      <c r="BZ140" s="112">
        <v>0</v>
      </c>
      <c r="CA140" s="112">
        <v>0</v>
      </c>
      <c r="CB140" s="112">
        <v>0</v>
      </c>
      <c r="CC140" s="112">
        <v>0</v>
      </c>
      <c r="CD140" s="112">
        <v>0</v>
      </c>
      <c r="CE140" s="112">
        <v>0</v>
      </c>
      <c r="CF140" s="112">
        <v>0</v>
      </c>
      <c r="CG140" s="112">
        <v>0</v>
      </c>
      <c r="CH140" s="112">
        <v>0</v>
      </c>
      <c r="CI140" s="112">
        <v>0</v>
      </c>
      <c r="CJ140" s="112">
        <v>0</v>
      </c>
      <c r="CK140" s="112">
        <v>0</v>
      </c>
      <c r="CL140" s="112">
        <v>0</v>
      </c>
      <c r="CM140" s="112">
        <v>0</v>
      </c>
      <c r="CN140" s="112">
        <v>0</v>
      </c>
      <c r="CO140" s="112">
        <v>0</v>
      </c>
      <c r="CP140" s="112">
        <v>0</v>
      </c>
      <c r="CQ140" s="112">
        <v>0</v>
      </c>
      <c r="CR140" s="112">
        <v>29</v>
      </c>
      <c r="CS140" s="112">
        <v>20</v>
      </c>
      <c r="CT140" s="112">
        <v>99</v>
      </c>
      <c r="CU140" s="112">
        <v>64</v>
      </c>
      <c r="CV140" s="112">
        <v>163</v>
      </c>
      <c r="CW140" s="112">
        <v>34</v>
      </c>
      <c r="CX140" s="112">
        <v>37</v>
      </c>
      <c r="CY140" s="112">
        <v>0</v>
      </c>
      <c r="CZ140" s="112">
        <v>0</v>
      </c>
      <c r="DA140" s="112">
        <v>0</v>
      </c>
      <c r="DB140" s="112">
        <v>0</v>
      </c>
      <c r="DC140" s="112">
        <v>0</v>
      </c>
      <c r="DD140" s="112">
        <v>0</v>
      </c>
      <c r="DE140" s="112">
        <v>0</v>
      </c>
      <c r="DF140" s="112">
        <v>0</v>
      </c>
      <c r="DG140" s="112">
        <v>0</v>
      </c>
      <c r="DH140" s="112">
        <v>0</v>
      </c>
      <c r="DI140" s="112">
        <v>0</v>
      </c>
      <c r="DJ140" s="112">
        <v>0</v>
      </c>
      <c r="DK140" s="112">
        <v>0</v>
      </c>
      <c r="DL140" s="112">
        <v>0</v>
      </c>
      <c r="DM140" s="112">
        <v>0</v>
      </c>
      <c r="DN140" s="112">
        <v>0</v>
      </c>
      <c r="DO140" s="112">
        <v>0</v>
      </c>
      <c r="DP140" s="112">
        <v>0</v>
      </c>
      <c r="DQ140" s="112">
        <v>0</v>
      </c>
      <c r="DR140" s="112">
        <v>0</v>
      </c>
      <c r="DS140" s="112">
        <v>0</v>
      </c>
      <c r="DT140" s="112">
        <v>0</v>
      </c>
      <c r="DU140" s="112">
        <v>0</v>
      </c>
      <c r="DV140" s="112">
        <v>0</v>
      </c>
      <c r="DW140" s="112">
        <v>34</v>
      </c>
      <c r="DX140" s="112">
        <v>37</v>
      </c>
      <c r="DY140" s="112">
        <v>71</v>
      </c>
      <c r="DZ140" s="112">
        <v>175</v>
      </c>
      <c r="EA140" s="112">
        <v>234</v>
      </c>
      <c r="EB140" s="112">
        <v>0</v>
      </c>
      <c r="EC140" s="112">
        <v>0</v>
      </c>
      <c r="ED140" s="112">
        <v>0</v>
      </c>
      <c r="EE140" s="112">
        <v>0</v>
      </c>
      <c r="EF140" s="112">
        <v>0</v>
      </c>
      <c r="EG140" s="112">
        <v>1</v>
      </c>
      <c r="EH140" s="112">
        <v>0</v>
      </c>
      <c r="EI140" s="112">
        <v>0</v>
      </c>
      <c r="EJ140" s="112">
        <v>0</v>
      </c>
      <c r="EK140" s="112">
        <v>0</v>
      </c>
      <c r="EL140" s="112">
        <v>0</v>
      </c>
      <c r="EM140" s="112">
        <v>0</v>
      </c>
      <c r="EN140" s="112">
        <v>0</v>
      </c>
      <c r="EO140" s="112">
        <v>0</v>
      </c>
      <c r="EP140" s="112">
        <v>0</v>
      </c>
      <c r="EQ140" s="112">
        <v>2</v>
      </c>
      <c r="ER140" s="112">
        <v>0</v>
      </c>
      <c r="ES140" s="112">
        <v>0</v>
      </c>
      <c r="ET140" s="112">
        <v>0</v>
      </c>
      <c r="EU140" s="112">
        <v>0</v>
      </c>
      <c r="EV140" s="112">
        <v>0</v>
      </c>
      <c r="EW140" s="112">
        <v>0</v>
      </c>
      <c r="EX140" s="112">
        <v>1</v>
      </c>
      <c r="EY140" s="112">
        <v>0</v>
      </c>
      <c r="EZ140" s="112">
        <v>176</v>
      </c>
      <c r="FA140" s="112">
        <v>237</v>
      </c>
      <c r="FB140" s="112">
        <v>413</v>
      </c>
      <c r="FC140" s="112">
        <v>0</v>
      </c>
      <c r="FD140" s="112">
        <v>0</v>
      </c>
      <c r="FE140" s="112">
        <v>0</v>
      </c>
      <c r="FF140" s="112">
        <v>0</v>
      </c>
      <c r="FG140" s="112">
        <v>1</v>
      </c>
      <c r="FH140" s="112">
        <v>3</v>
      </c>
      <c r="FI140" s="112">
        <v>5</v>
      </c>
      <c r="FJ140" s="112">
        <v>9</v>
      </c>
      <c r="FK140" s="112">
        <v>6</v>
      </c>
      <c r="FL140" s="112">
        <v>1</v>
      </c>
      <c r="FM140" s="112">
        <v>12</v>
      </c>
      <c r="FN140" s="112">
        <v>13</v>
      </c>
      <c r="FO140" s="112">
        <v>25</v>
      </c>
      <c r="FP140" s="112">
        <v>0</v>
      </c>
      <c r="FQ140" s="112">
        <v>0</v>
      </c>
      <c r="FR140" s="112">
        <v>4</v>
      </c>
      <c r="FS140" s="112">
        <v>2</v>
      </c>
      <c r="FT140" s="112">
        <v>6</v>
      </c>
      <c r="FU140" s="112">
        <v>7</v>
      </c>
      <c r="FV140" s="112">
        <v>20</v>
      </c>
      <c r="FW140" s="112">
        <v>14</v>
      </c>
      <c r="FX140" s="112">
        <v>14</v>
      </c>
      <c r="FY140" s="112">
        <v>3</v>
      </c>
      <c r="FZ140" s="112">
        <v>8</v>
      </c>
      <c r="GA140" s="112">
        <v>1</v>
      </c>
      <c r="GB140" s="205">
        <v>52</v>
      </c>
      <c r="GC140" s="205">
        <v>27</v>
      </c>
      <c r="GD140" s="112">
        <v>79</v>
      </c>
      <c r="GE140" s="112">
        <v>4</v>
      </c>
      <c r="GF140" s="112">
        <v>11</v>
      </c>
      <c r="GG140" s="112">
        <v>22</v>
      </c>
      <c r="GH140" s="112">
        <v>17</v>
      </c>
      <c r="GI140" s="112">
        <v>24</v>
      </c>
      <c r="GJ140" s="112">
        <v>15</v>
      </c>
      <c r="GK140" s="112">
        <v>29</v>
      </c>
      <c r="GL140" s="112">
        <v>15</v>
      </c>
      <c r="GM140" s="112">
        <v>22</v>
      </c>
      <c r="GN140" s="112">
        <v>6</v>
      </c>
      <c r="GO140" s="112">
        <v>3</v>
      </c>
      <c r="GP140" s="112">
        <v>1</v>
      </c>
      <c r="GQ140" s="205">
        <v>104</v>
      </c>
      <c r="GR140" s="205">
        <v>65</v>
      </c>
      <c r="GS140" s="112">
        <v>169</v>
      </c>
      <c r="GT140" s="112">
        <v>0</v>
      </c>
      <c r="GU140" s="112">
        <v>0</v>
      </c>
      <c r="GV140" s="112">
        <v>3</v>
      </c>
      <c r="GW140" s="112">
        <v>8</v>
      </c>
      <c r="GX140" s="112">
        <v>10</v>
      </c>
      <c r="GY140" s="112">
        <v>10</v>
      </c>
      <c r="GZ140" s="112">
        <v>9</v>
      </c>
      <c r="HA140" s="112">
        <v>13</v>
      </c>
      <c r="HB140" s="112">
        <v>11</v>
      </c>
      <c r="HC140" s="112">
        <v>2</v>
      </c>
      <c r="HD140" s="112">
        <v>0</v>
      </c>
      <c r="HE140" s="89">
        <v>0</v>
      </c>
      <c r="HF140" s="200">
        <v>33</v>
      </c>
      <c r="HG140" s="200">
        <v>33</v>
      </c>
      <c r="HH140" s="89">
        <v>66</v>
      </c>
      <c r="HI140" s="112">
        <v>33</v>
      </c>
      <c r="HJ140" s="112">
        <v>58</v>
      </c>
      <c r="HK140" s="112">
        <v>59</v>
      </c>
      <c r="HL140" s="112">
        <v>89</v>
      </c>
      <c r="HM140" s="112">
        <v>42</v>
      </c>
      <c r="HN140" s="112">
        <v>42</v>
      </c>
      <c r="HO140" s="112">
        <v>31</v>
      </c>
      <c r="HP140" s="112">
        <v>28</v>
      </c>
      <c r="HQ140" s="112">
        <v>11</v>
      </c>
      <c r="HR140" s="112">
        <v>14</v>
      </c>
      <c r="HS140" s="112">
        <v>6</v>
      </c>
      <c r="HT140" s="112">
        <v>9</v>
      </c>
      <c r="HU140" s="200">
        <v>182</v>
      </c>
      <c r="HV140" s="200">
        <v>240</v>
      </c>
      <c r="HW140" s="89">
        <v>422</v>
      </c>
      <c r="HX140" s="112">
        <v>4</v>
      </c>
      <c r="HY140" s="112">
        <v>15</v>
      </c>
      <c r="HZ140" s="112">
        <v>8</v>
      </c>
      <c r="IA140" s="112">
        <v>18</v>
      </c>
      <c r="IB140" s="112">
        <v>15</v>
      </c>
      <c r="IC140" s="112">
        <v>24</v>
      </c>
      <c r="ID140" s="112">
        <v>8</v>
      </c>
      <c r="IE140" s="112">
        <v>7</v>
      </c>
      <c r="IF140" s="112">
        <v>7</v>
      </c>
      <c r="IG140" s="112">
        <v>15</v>
      </c>
      <c r="IH140" s="112">
        <v>8</v>
      </c>
      <c r="II140" s="112">
        <v>10</v>
      </c>
      <c r="IJ140" s="112">
        <v>50</v>
      </c>
      <c r="IK140" s="112">
        <v>89</v>
      </c>
      <c r="IL140" s="112">
        <v>139</v>
      </c>
      <c r="IM140" s="112">
        <v>23</v>
      </c>
      <c r="IN140" s="112">
        <v>13</v>
      </c>
      <c r="IO140" s="112">
        <v>16</v>
      </c>
      <c r="IP140" s="112">
        <v>10</v>
      </c>
      <c r="IQ140" s="112">
        <v>1</v>
      </c>
      <c r="IR140" s="112">
        <v>0</v>
      </c>
      <c r="IS140" s="112">
        <v>2</v>
      </c>
      <c r="IT140" s="112">
        <v>0</v>
      </c>
      <c r="IU140" s="112">
        <v>10</v>
      </c>
      <c r="IV140" s="112">
        <v>5</v>
      </c>
      <c r="IW140" s="112">
        <v>52</v>
      </c>
      <c r="IX140" s="112">
        <v>28</v>
      </c>
      <c r="IY140" s="112">
        <v>80</v>
      </c>
      <c r="IZ140" s="112">
        <v>15</v>
      </c>
      <c r="JA140" s="112">
        <v>14</v>
      </c>
      <c r="JB140" s="112">
        <v>12</v>
      </c>
      <c r="JC140" s="112">
        <v>14</v>
      </c>
      <c r="JD140" s="112">
        <v>1</v>
      </c>
      <c r="JE140" s="112">
        <v>0</v>
      </c>
      <c r="JF140" s="112">
        <v>0</v>
      </c>
      <c r="JG140" s="112">
        <v>2</v>
      </c>
      <c r="JH140" s="112">
        <v>71</v>
      </c>
      <c r="JI140" s="112">
        <v>36</v>
      </c>
      <c r="JJ140" s="112">
        <v>99</v>
      </c>
      <c r="JK140" s="112">
        <v>66</v>
      </c>
      <c r="JL140" s="112">
        <v>165</v>
      </c>
      <c r="JM140" s="112">
        <v>19</v>
      </c>
      <c r="JN140" s="112">
        <v>20</v>
      </c>
      <c r="JO140" s="112">
        <v>13</v>
      </c>
      <c r="JP140" s="112">
        <v>8</v>
      </c>
      <c r="JQ140" s="112">
        <v>0</v>
      </c>
      <c r="JR140" s="112">
        <v>0</v>
      </c>
      <c r="JS140" s="112">
        <v>1</v>
      </c>
      <c r="JT140" s="112">
        <v>0</v>
      </c>
      <c r="JU140" s="112">
        <v>2</v>
      </c>
      <c r="JV140" s="112">
        <v>8</v>
      </c>
      <c r="JW140" s="112">
        <v>35</v>
      </c>
      <c r="JX140" s="112">
        <v>36</v>
      </c>
      <c r="JY140" s="112">
        <v>71</v>
      </c>
      <c r="JZ140" s="112">
        <v>115</v>
      </c>
      <c r="KA140" s="112">
        <v>143</v>
      </c>
      <c r="KB140" s="112">
        <v>49</v>
      </c>
      <c r="KC140" s="112">
        <v>78</v>
      </c>
      <c r="KD140" s="112">
        <v>2</v>
      </c>
      <c r="KE140" s="112">
        <v>1</v>
      </c>
      <c r="KF140" s="112">
        <v>2</v>
      </c>
      <c r="KG140" s="112">
        <v>4</v>
      </c>
      <c r="KH140" s="112">
        <v>12</v>
      </c>
      <c r="KI140" s="112">
        <v>8</v>
      </c>
      <c r="KJ140" s="112">
        <v>216</v>
      </c>
      <c r="KK140" s="112">
        <v>305</v>
      </c>
      <c r="KL140" s="112">
        <v>521</v>
      </c>
      <c r="KM140" s="112">
        <v>0</v>
      </c>
      <c r="KN140" s="112">
        <v>0</v>
      </c>
      <c r="KO140" s="112">
        <v>0</v>
      </c>
      <c r="KP140" s="112">
        <v>0</v>
      </c>
      <c r="KQ140" s="112">
        <v>0</v>
      </c>
      <c r="KR140" s="112">
        <v>0</v>
      </c>
      <c r="KS140" s="112">
        <v>0</v>
      </c>
      <c r="KT140" s="112">
        <v>0</v>
      </c>
      <c r="KU140" s="112">
        <v>0</v>
      </c>
      <c r="KV140" s="112">
        <v>0</v>
      </c>
      <c r="KW140" s="112">
        <v>0</v>
      </c>
      <c r="KX140" s="112">
        <v>0</v>
      </c>
      <c r="KY140" s="112">
        <v>0</v>
      </c>
      <c r="KZ140" s="112">
        <v>12</v>
      </c>
      <c r="LA140" s="112">
        <v>2</v>
      </c>
      <c r="LB140" s="112">
        <v>1</v>
      </c>
      <c r="LC140" s="112">
        <v>77</v>
      </c>
      <c r="LD140" s="112">
        <v>92</v>
      </c>
    </row>
    <row r="145" spans="25:25">
      <c r="Y145" s="199"/>
    </row>
    <row r="146" spans="25:25">
      <c r="Y146" s="199"/>
    </row>
    <row r="147" spans="25:25">
      <c r="Y147" s="199"/>
    </row>
    <row r="148" spans="25:25">
      <c r="Y148" s="199"/>
    </row>
    <row r="149" spans="25:25">
      <c r="Y149" s="199"/>
    </row>
    <row r="150" spans="25:25">
      <c r="Y150" s="199"/>
    </row>
    <row r="151" spans="25:25">
      <c r="Y151" s="199"/>
    </row>
    <row r="152" spans="25:25">
      <c r="Y152" s="199"/>
    </row>
    <row r="153" spans="25:25">
      <c r="Y153" s="199"/>
    </row>
    <row r="154" spans="25:25">
      <c r="Y154" s="199"/>
    </row>
    <row r="155" spans="25:25">
      <c r="Y155" s="199"/>
    </row>
    <row r="156" spans="25:25">
      <c r="Y156" s="199"/>
    </row>
    <row r="157" spans="25:25">
      <c r="Y157" s="199"/>
    </row>
    <row r="158" spans="25:25">
      <c r="Y158" s="199"/>
    </row>
    <row r="159" spans="25:25">
      <c r="Y159" s="199"/>
    </row>
    <row r="160" spans="25:25">
      <c r="Y160" s="199"/>
    </row>
    <row r="161" spans="25:25">
      <c r="Y161" s="199"/>
    </row>
    <row r="162" spans="25:25">
      <c r="Y162" s="199"/>
    </row>
    <row r="163" spans="25:25">
      <c r="Y163" s="199"/>
    </row>
    <row r="164" spans="25:25">
      <c r="Y164" s="199"/>
    </row>
    <row r="165" spans="25:25">
      <c r="Y165" s="199"/>
    </row>
    <row r="166" spans="25:25">
      <c r="Y166" s="199"/>
    </row>
    <row r="167" spans="25:25">
      <c r="Y167" s="199"/>
    </row>
    <row r="168" spans="25:25">
      <c r="Y168" s="199"/>
    </row>
    <row r="169" spans="25:25">
      <c r="Y169" s="199"/>
    </row>
    <row r="170" spans="25:25">
      <c r="Y170" s="199"/>
    </row>
    <row r="171" spans="25:25">
      <c r="Y171" s="199"/>
    </row>
    <row r="172" spans="25:25">
      <c r="Y172" s="188"/>
    </row>
    <row r="173" spans="25:25">
      <c r="Y173" s="199"/>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KQ140"/>
  <sheetViews>
    <sheetView zoomScale="60" zoomScaleNormal="60" workbookViewId="0">
      <pane xSplit="4" ySplit="2" topLeftCell="S96" activePane="bottomRight" state="frozen"/>
      <selection pane="bottomRight" activeCell="E38" sqref="E38"/>
      <selection pane="bottomLeft" activeCell="E38" sqref="E38"/>
      <selection pane="topRight" activeCell="E38" sqref="E38"/>
    </sheetView>
  </sheetViews>
  <sheetFormatPr defaultRowHeight="15"/>
  <cols>
    <col min="1" max="1" width="50" style="45" customWidth="1"/>
    <col min="2" max="2" width="13.5703125" style="45" customWidth="1"/>
    <col min="3" max="3" width="14" style="45" customWidth="1"/>
    <col min="4" max="4" width="33.5703125" style="45" customWidth="1"/>
    <col min="5" max="14" width="11.28515625" style="45" customWidth="1"/>
    <col min="15" max="26" width="9.140625" style="45"/>
    <col min="27" max="27" width="9.140625" style="207"/>
    <col min="28" max="28" width="9.140625" style="208"/>
    <col min="29" max="29" width="9.140625" style="209"/>
    <col min="30" max="35" width="9.140625" style="45"/>
    <col min="36" max="36" width="9.140625" style="207"/>
    <col min="37" max="37" width="9.140625" style="208"/>
    <col min="38" max="38" width="9.140625" style="209"/>
    <col min="39" max="39" width="9.140625" style="207"/>
    <col min="40" max="40" width="9.140625" style="208"/>
    <col min="41" max="41" width="9.140625" style="209"/>
    <col min="42" max="66" width="9.140625" style="45"/>
    <col min="67" max="68" width="9.140625" style="210"/>
    <col min="69" max="69" width="9.140625" style="207"/>
    <col min="70" max="70" width="9.140625" style="208"/>
    <col min="71" max="71" width="9.140625" style="209"/>
    <col min="72" max="95" width="9.140625" style="45"/>
    <col min="96" max="97" width="9.140625" style="210"/>
    <col min="98" max="98" width="9.140625" style="207"/>
    <col min="99" max="99" width="9.140625" style="208"/>
    <col min="100" max="100" width="9.140625" style="209"/>
    <col min="101" max="124" width="9.140625" style="45"/>
    <col min="125" max="126" width="9.140625" style="210"/>
    <col min="127" max="127" width="9.140625" style="207"/>
    <col min="128" max="128" width="9.140625" style="208"/>
    <col min="129" max="129" width="9.140625" style="209"/>
    <col min="130" max="153" width="9.140625" style="45"/>
    <col min="154" max="155" width="9.140625" style="210"/>
    <col min="156" max="156" width="9.140625" style="207"/>
    <col min="157" max="157" width="9.140625" style="208"/>
    <col min="158" max="158" width="9.140625" style="209"/>
    <col min="159" max="166" width="9.140625" style="45"/>
    <col min="167" max="168" width="9.140625" style="210"/>
    <col min="169" max="169" width="9.140625" style="207"/>
    <col min="170" max="170" width="9.140625" style="208"/>
    <col min="171" max="171" width="9.140625" style="209"/>
    <col min="172" max="183" width="9.140625" style="45"/>
    <col min="184" max="184" width="9.140625" style="207"/>
    <col min="185" max="185" width="9.140625" style="208"/>
    <col min="186" max="186" width="9.140625" style="209"/>
    <col min="187" max="198" width="9.140625" style="45"/>
    <col min="199" max="199" width="9.140625" style="207"/>
    <col min="200" max="200" width="9.140625" style="208"/>
    <col min="201" max="201" width="9.140625" style="209"/>
    <col min="202" max="213" width="9.140625" style="45"/>
    <col min="214" max="214" width="9.140625" style="207"/>
    <col min="215" max="215" width="9.140625" style="208"/>
    <col min="216" max="216" width="9.140625" style="209"/>
    <col min="217" max="228" width="9.140625" style="45"/>
    <col min="229" max="229" width="9.140625" style="207"/>
    <col min="230" max="230" width="9.140625" style="208"/>
    <col min="231" max="231" width="9.140625" style="209"/>
    <col min="232" max="243" width="9.140625" style="45"/>
    <col min="244" max="244" width="9.140625" style="207"/>
    <col min="245" max="245" width="9.140625" style="208"/>
    <col min="246" max="246" width="9.140625" style="209"/>
    <col min="247" max="254" width="9.140625" style="45"/>
    <col min="255" max="256" width="9.140625" style="210"/>
    <col min="257" max="257" width="9.140625" style="207"/>
    <col min="258" max="258" width="9.140625" style="208"/>
    <col min="259" max="259" width="9.140625" style="209"/>
    <col min="260" max="267" width="9.140625" style="45"/>
    <col min="268" max="269" width="9.140625" style="210"/>
    <col min="270" max="270" width="9.140625" style="207"/>
    <col min="271" max="271" width="9.140625" style="208"/>
    <col min="272" max="272" width="9.140625" style="209"/>
    <col min="273" max="280" width="9.140625" style="45"/>
    <col min="281" max="282" width="9.140625" style="210"/>
    <col min="283" max="283" width="9.140625" style="207"/>
    <col min="284" max="284" width="9.140625" style="208"/>
    <col min="285" max="285" width="9.140625" style="209"/>
    <col min="286" max="293" width="9.140625" style="45"/>
    <col min="294" max="295" width="9.140625" style="210"/>
    <col min="296" max="296" width="9.140625" style="207"/>
    <col min="297" max="297" width="9.140625" style="208"/>
    <col min="298" max="298" width="9.140625" style="209"/>
    <col min="299" max="302" width="9.140625" style="45"/>
    <col min="303" max="303" width="9.140625" style="209"/>
    <col min="304" max="305" width="9.140625" style="45"/>
    <col min="306" max="306" width="20.28515625" style="45" customWidth="1"/>
    <col min="307" max="307" width="18.7109375" style="45" customWidth="1"/>
    <col min="308" max="16384" width="9.140625" style="45"/>
  </cols>
  <sheetData>
    <row r="1" s="45" customFormat="1"/>
    <row r="2" s="45" customFormat="1"/>
    <row r="3" s="45" customFormat="1"/>
    <row r="4" s="45" customFormat="1"/>
    <row r="5" s="45" customFormat="1"/>
    <row r="6" s="45" customFormat="1"/>
    <row r="7" s="45" customFormat="1"/>
    <row r="8" s="45" customFormat="1"/>
    <row r="9" s="45" customFormat="1"/>
    <row r="10" s="45" customFormat="1"/>
    <row r="11" s="45" customFormat="1"/>
    <row r="12" s="45" customFormat="1"/>
    <row r="13" s="45" customFormat="1"/>
    <row r="14" s="45" customFormat="1"/>
    <row r="15" s="45" customFormat="1"/>
    <row r="16" s="45" customFormat="1"/>
    <row r="17" s="45" customFormat="1"/>
    <row r="18" s="45" customFormat="1"/>
    <row r="19" s="45" customFormat="1"/>
    <row r="20" s="45" customFormat="1"/>
    <row r="21" s="45" customFormat="1"/>
    <row r="22" s="45" customFormat="1"/>
    <row r="23" s="45" customFormat="1"/>
    <row r="24" s="45" customFormat="1"/>
    <row r="25" s="45" customFormat="1"/>
    <row r="26" s="45" customFormat="1"/>
    <row r="27" s="45" customFormat="1"/>
    <row r="28" s="45" customFormat="1"/>
    <row r="29" s="45" customFormat="1"/>
    <row r="30" s="45" customFormat="1"/>
    <row r="31" s="45" customFormat="1"/>
    <row r="32" s="45" customFormat="1"/>
    <row r="33" s="45" customFormat="1"/>
    <row r="34" s="45" customFormat="1"/>
    <row r="35" s="45" customFormat="1"/>
    <row r="36" s="45" customFormat="1"/>
    <row r="37" s="45" customFormat="1"/>
    <row r="38" s="45" customFormat="1"/>
    <row r="39" s="45" customFormat="1"/>
    <row r="40" s="45" customFormat="1"/>
    <row r="41" s="45" customFormat="1"/>
    <row r="42" s="45" customFormat="1"/>
    <row r="43" s="45" customFormat="1"/>
    <row r="44" s="45" customFormat="1"/>
    <row r="45" s="45" customFormat="1"/>
    <row r="46" s="45" customFormat="1"/>
    <row r="47" s="45" customFormat="1"/>
    <row r="48" s="45" customFormat="1"/>
    <row r="49" s="45" customFormat="1"/>
    <row r="50" s="45" customFormat="1"/>
    <row r="51" s="45" customFormat="1"/>
    <row r="52" s="45" customFormat="1"/>
    <row r="53" s="45" customFormat="1"/>
    <row r="54" s="45" customFormat="1"/>
    <row r="55" s="45" customFormat="1"/>
    <row r="56" s="45" customFormat="1"/>
    <row r="57" s="45" customFormat="1"/>
    <row r="58" s="45" customFormat="1"/>
    <row r="59" s="45" customFormat="1"/>
    <row r="60" s="45" customFormat="1"/>
    <row r="61" s="45" customFormat="1"/>
    <row r="62" s="45" customFormat="1"/>
    <row r="63" s="45" customFormat="1"/>
    <row r="64" s="45" customFormat="1"/>
    <row r="65" s="45" customFormat="1"/>
    <row r="66" s="45" customFormat="1"/>
    <row r="67" s="45" customFormat="1"/>
    <row r="68" s="45" customFormat="1"/>
    <row r="69" s="45" customFormat="1"/>
    <row r="70" s="45" customFormat="1"/>
    <row r="71" s="45" customFormat="1"/>
    <row r="72" s="45" customFormat="1"/>
    <row r="73" s="45" customFormat="1"/>
    <row r="74" s="45" customFormat="1"/>
    <row r="75" s="45" customFormat="1"/>
    <row r="76" s="45" customFormat="1"/>
    <row r="77" s="45" customFormat="1"/>
    <row r="78" s="45" customFormat="1"/>
    <row r="79" s="45" customFormat="1"/>
    <row r="80" s="45" customFormat="1"/>
    <row r="81" s="45" customFormat="1"/>
    <row r="82" s="45" customFormat="1"/>
    <row r="83" s="45" customFormat="1"/>
    <row r="84" s="45" customFormat="1"/>
    <row r="85" s="45" customFormat="1"/>
    <row r="86" s="45" customFormat="1"/>
    <row r="87" s="45" customFormat="1"/>
    <row r="88" s="45" customFormat="1"/>
    <row r="89" s="45" customFormat="1"/>
    <row r="90" s="45" customFormat="1"/>
    <row r="91" s="45" customFormat="1"/>
    <row r="92" s="45" customFormat="1"/>
    <row r="93" s="45" customFormat="1"/>
    <row r="94" s="45" customFormat="1"/>
    <row r="95" s="45" customFormat="1"/>
    <row r="96" s="45" customFormat="1"/>
    <row r="97" s="45" customFormat="1"/>
    <row r="98" s="45" customFormat="1"/>
    <row r="99" s="45" customFormat="1"/>
    <row r="100" s="45" customFormat="1"/>
    <row r="101" s="45" customFormat="1"/>
    <row r="102" s="45" customFormat="1"/>
    <row r="103" s="45" customFormat="1"/>
    <row r="104" s="45" customFormat="1"/>
    <row r="105" s="45" customFormat="1"/>
    <row r="106" s="45" customFormat="1"/>
    <row r="107" s="45" customFormat="1"/>
    <row r="108" s="45" customFormat="1"/>
    <row r="109" s="45" customFormat="1"/>
    <row r="110" s="45" customFormat="1"/>
    <row r="111" s="45" customFormat="1"/>
    <row r="112" s="45" customFormat="1"/>
    <row r="113" spans="1:303">
      <c r="AA113" s="45"/>
      <c r="AB113" s="45"/>
      <c r="AC113" s="45"/>
      <c r="AJ113" s="45"/>
      <c r="AK113" s="45"/>
      <c r="AL113" s="45"/>
      <c r="AM113" s="45"/>
      <c r="AN113" s="45"/>
      <c r="AO113" s="45"/>
      <c r="BO113" s="45"/>
      <c r="BP113" s="45"/>
      <c r="BQ113" s="45"/>
      <c r="BR113" s="45"/>
      <c r="BS113" s="45"/>
      <c r="CR113" s="45"/>
      <c r="CS113" s="45"/>
      <c r="CT113" s="45"/>
      <c r="CU113" s="45"/>
      <c r="CV113" s="45"/>
      <c r="DU113" s="45"/>
      <c r="DV113" s="45"/>
      <c r="DW113" s="45"/>
      <c r="DX113" s="45"/>
      <c r="DY113" s="45"/>
      <c r="EX113" s="45"/>
      <c r="EY113" s="45"/>
      <c r="EZ113" s="45"/>
      <c r="FA113" s="45"/>
      <c r="FB113" s="45"/>
      <c r="FK113" s="45"/>
      <c r="FL113" s="45"/>
      <c r="FM113" s="45"/>
      <c r="FN113" s="45"/>
      <c r="FO113" s="45"/>
      <c r="GB113" s="45"/>
      <c r="GC113" s="45"/>
      <c r="GD113" s="45"/>
      <c r="GQ113" s="45"/>
      <c r="GR113" s="45"/>
      <c r="GS113" s="45"/>
      <c r="HF113" s="45"/>
      <c r="HG113" s="45"/>
      <c r="HH113" s="45"/>
      <c r="HU113" s="45"/>
      <c r="HV113" s="45"/>
      <c r="HW113" s="45"/>
      <c r="IJ113" s="45"/>
      <c r="IK113" s="45"/>
      <c r="IL113" s="45"/>
      <c r="IU113" s="45"/>
      <c r="IV113" s="45"/>
      <c r="IW113" s="45"/>
      <c r="IX113" s="45"/>
      <c r="IY113" s="45"/>
      <c r="JH113" s="45"/>
      <c r="JI113" s="45"/>
      <c r="JJ113" s="45"/>
      <c r="JK113" s="45"/>
      <c r="JL113" s="45"/>
      <c r="JU113" s="45"/>
      <c r="JV113" s="45"/>
      <c r="JW113" s="45"/>
      <c r="JX113" s="45"/>
      <c r="JY113" s="45"/>
      <c r="KH113" s="45"/>
      <c r="KI113" s="45"/>
      <c r="KJ113" s="45"/>
      <c r="KK113" s="45"/>
      <c r="KL113" s="45"/>
      <c r="KQ113" s="45"/>
    </row>
    <row r="115" spans="1:303">
      <c r="A115" s="45" t="s">
        <v>0</v>
      </c>
      <c r="B115" s="45">
        <v>97</v>
      </c>
      <c r="O115" s="45">
        <v>97</v>
      </c>
      <c r="P115" s="45">
        <v>49</v>
      </c>
      <c r="Q115" s="45">
        <v>17</v>
      </c>
      <c r="R115" s="45">
        <v>50</v>
      </c>
      <c r="S115" s="45">
        <v>74</v>
      </c>
      <c r="T115" s="45">
        <v>91</v>
      </c>
      <c r="U115" s="45">
        <v>9</v>
      </c>
      <c r="V115" s="45">
        <v>29</v>
      </c>
      <c r="W115" s="45">
        <v>91</v>
      </c>
      <c r="X115" s="45">
        <v>127</v>
      </c>
      <c r="Y115" s="45">
        <v>94</v>
      </c>
      <c r="Z115" s="45">
        <v>207</v>
      </c>
      <c r="AA115" s="45">
        <v>359</v>
      </c>
      <c r="AB115" s="45">
        <v>553</v>
      </c>
      <c r="AC115" s="45">
        <v>912</v>
      </c>
      <c r="AD115" s="45">
        <v>2509</v>
      </c>
      <c r="AE115" s="45">
        <v>2525</v>
      </c>
      <c r="AF115" s="45">
        <v>17</v>
      </c>
      <c r="AG115" s="45">
        <v>75</v>
      </c>
      <c r="AH115" s="45">
        <v>157</v>
      </c>
      <c r="AI115" s="45">
        <v>191</v>
      </c>
      <c r="AJ115" s="45">
        <v>2683</v>
      </c>
      <c r="AK115" s="45">
        <v>2791</v>
      </c>
      <c r="AL115" s="45">
        <v>5474</v>
      </c>
      <c r="AM115" s="45">
        <v>1054</v>
      </c>
      <c r="AN115" s="45">
        <v>1783</v>
      </c>
      <c r="AO115" s="45">
        <v>2837</v>
      </c>
      <c r="AP115" s="45">
        <v>73127</v>
      </c>
      <c r="AQ115" s="45">
        <v>370</v>
      </c>
      <c r="AR115" s="45">
        <v>391</v>
      </c>
      <c r="AS115" s="45">
        <v>0</v>
      </c>
      <c r="AT115" s="45">
        <v>0</v>
      </c>
      <c r="AU115" s="45">
        <v>0</v>
      </c>
      <c r="AV115" s="45">
        <v>2</v>
      </c>
      <c r="AW115" s="45">
        <v>4</v>
      </c>
      <c r="AX115" s="45">
        <v>1</v>
      </c>
      <c r="AY115" s="45">
        <v>1</v>
      </c>
      <c r="AZ115" s="45">
        <v>0</v>
      </c>
      <c r="BA115" s="45">
        <v>0</v>
      </c>
      <c r="BB115" s="45">
        <v>0</v>
      </c>
      <c r="BC115" s="45">
        <v>0</v>
      </c>
      <c r="BD115" s="45">
        <v>0</v>
      </c>
      <c r="BE115" s="45">
        <v>0</v>
      </c>
      <c r="BF115" s="45">
        <v>0</v>
      </c>
      <c r="BG115" s="45">
        <v>0</v>
      </c>
      <c r="BH115" s="45">
        <v>0</v>
      </c>
      <c r="BI115" s="45">
        <v>0</v>
      </c>
      <c r="BJ115" s="45">
        <v>0</v>
      </c>
      <c r="BK115" s="45">
        <v>0</v>
      </c>
      <c r="BL115" s="45">
        <v>0</v>
      </c>
      <c r="BM115" s="45">
        <v>2</v>
      </c>
      <c r="BN115" s="45">
        <v>0</v>
      </c>
      <c r="BO115" s="45">
        <v>13</v>
      </c>
      <c r="BP115" s="45">
        <v>9</v>
      </c>
      <c r="BQ115" s="45">
        <v>377</v>
      </c>
      <c r="BR115" s="45">
        <v>394</v>
      </c>
      <c r="BS115" s="45">
        <v>771</v>
      </c>
      <c r="BT115" s="45">
        <v>1042</v>
      </c>
      <c r="BU115" s="45">
        <v>1017</v>
      </c>
      <c r="BV115" s="45">
        <v>0</v>
      </c>
      <c r="BW115" s="45">
        <v>0</v>
      </c>
      <c r="BX115" s="45">
        <v>4</v>
      </c>
      <c r="BY115" s="45">
        <v>10</v>
      </c>
      <c r="BZ115" s="45">
        <v>1</v>
      </c>
      <c r="CA115" s="45">
        <v>5</v>
      </c>
      <c r="CB115" s="45">
        <v>0</v>
      </c>
      <c r="CC115" s="45">
        <v>1</v>
      </c>
      <c r="CD115" s="45">
        <v>0</v>
      </c>
      <c r="CE115" s="45">
        <v>2</v>
      </c>
      <c r="CF115" s="45">
        <v>2</v>
      </c>
      <c r="CG115" s="45">
        <v>3</v>
      </c>
      <c r="CH115" s="45">
        <v>3</v>
      </c>
      <c r="CI115" s="45">
        <v>2</v>
      </c>
      <c r="CJ115" s="45">
        <v>1</v>
      </c>
      <c r="CK115" s="45">
        <v>5</v>
      </c>
      <c r="CL115" s="45">
        <v>0</v>
      </c>
      <c r="CM115" s="45">
        <v>0</v>
      </c>
      <c r="CN115" s="45">
        <v>6</v>
      </c>
      <c r="CO115" s="45">
        <v>23</v>
      </c>
      <c r="CP115" s="45">
        <v>0</v>
      </c>
      <c r="CQ115" s="45">
        <v>3</v>
      </c>
      <c r="CR115" s="45">
        <v>190</v>
      </c>
      <c r="CS115" s="45">
        <v>189</v>
      </c>
      <c r="CT115" s="45">
        <v>1059</v>
      </c>
      <c r="CU115" s="45">
        <v>1071</v>
      </c>
      <c r="CV115" s="45">
        <v>2130</v>
      </c>
      <c r="CW115" s="45">
        <v>70</v>
      </c>
      <c r="CX115" s="45">
        <v>115</v>
      </c>
      <c r="CY115" s="45">
        <v>0</v>
      </c>
      <c r="CZ115" s="45">
        <v>0</v>
      </c>
      <c r="DA115" s="45">
        <v>0</v>
      </c>
      <c r="DB115" s="45">
        <v>0</v>
      </c>
      <c r="DC115" s="45">
        <v>1</v>
      </c>
      <c r="DD115" s="45">
        <v>2</v>
      </c>
      <c r="DE115" s="45">
        <v>0</v>
      </c>
      <c r="DF115" s="45">
        <v>0</v>
      </c>
      <c r="DG115" s="45">
        <v>0</v>
      </c>
      <c r="DH115" s="45">
        <v>1</v>
      </c>
      <c r="DI115" s="45">
        <v>0</v>
      </c>
      <c r="DJ115" s="45">
        <v>0</v>
      </c>
      <c r="DK115" s="45">
        <v>0</v>
      </c>
      <c r="DL115" s="45">
        <v>0</v>
      </c>
      <c r="DM115" s="45">
        <v>0</v>
      </c>
      <c r="DN115" s="45">
        <v>0</v>
      </c>
      <c r="DO115" s="45">
        <v>0</v>
      </c>
      <c r="DP115" s="45">
        <v>0</v>
      </c>
      <c r="DQ115" s="45">
        <v>0</v>
      </c>
      <c r="DR115" s="45">
        <v>0</v>
      </c>
      <c r="DS115" s="45">
        <v>0</v>
      </c>
      <c r="DT115" s="45">
        <v>0</v>
      </c>
      <c r="DU115" s="45">
        <v>2</v>
      </c>
      <c r="DV115" s="45">
        <v>4</v>
      </c>
      <c r="DW115" s="45">
        <v>71</v>
      </c>
      <c r="DX115" s="45">
        <v>118</v>
      </c>
      <c r="DY115" s="45">
        <v>189</v>
      </c>
      <c r="DZ115" s="45">
        <v>253</v>
      </c>
      <c r="EA115" s="45">
        <v>338</v>
      </c>
      <c r="EB115" s="45">
        <v>0</v>
      </c>
      <c r="EC115" s="45">
        <v>0</v>
      </c>
      <c r="ED115" s="45">
        <v>0</v>
      </c>
      <c r="EE115" s="45">
        <v>0</v>
      </c>
      <c r="EF115" s="45">
        <v>0</v>
      </c>
      <c r="EG115" s="45">
        <v>2</v>
      </c>
      <c r="EH115" s="45">
        <v>0</v>
      </c>
      <c r="EI115" s="45">
        <v>1</v>
      </c>
      <c r="EJ115" s="45">
        <v>0</v>
      </c>
      <c r="EK115" s="45">
        <v>0</v>
      </c>
      <c r="EL115" s="45">
        <v>0</v>
      </c>
      <c r="EM115" s="45">
        <v>0</v>
      </c>
      <c r="EN115" s="45">
        <v>0</v>
      </c>
      <c r="EO115" s="45">
        <v>0</v>
      </c>
      <c r="EP115" s="45">
        <v>0</v>
      </c>
      <c r="EQ115" s="45">
        <v>0</v>
      </c>
      <c r="ER115" s="45">
        <v>0</v>
      </c>
      <c r="ES115" s="45">
        <v>2</v>
      </c>
      <c r="ET115" s="45">
        <v>0</v>
      </c>
      <c r="EU115" s="45">
        <v>0</v>
      </c>
      <c r="EV115" s="45">
        <v>0</v>
      </c>
      <c r="EW115" s="45">
        <v>1</v>
      </c>
      <c r="EX115" s="45">
        <v>5</v>
      </c>
      <c r="EY115" s="45">
        <v>14</v>
      </c>
      <c r="EZ115" s="45">
        <v>253</v>
      </c>
      <c r="FA115" s="45">
        <v>344</v>
      </c>
      <c r="FB115" s="45">
        <v>597</v>
      </c>
      <c r="FC115" s="45">
        <v>24</v>
      </c>
      <c r="FD115" s="45">
        <v>28</v>
      </c>
      <c r="FE115" s="45">
        <v>48</v>
      </c>
      <c r="FF115" s="45">
        <v>36</v>
      </c>
      <c r="FG115" s="45">
        <v>5</v>
      </c>
      <c r="FH115" s="45">
        <v>6</v>
      </c>
      <c r="FI115" s="45">
        <v>13</v>
      </c>
      <c r="FJ115" s="45">
        <v>23</v>
      </c>
      <c r="FK115" s="45">
        <v>330</v>
      </c>
      <c r="FL115" s="45">
        <v>436</v>
      </c>
      <c r="FM115" s="45">
        <v>90</v>
      </c>
      <c r="FN115" s="45">
        <v>93</v>
      </c>
      <c r="FO115" s="45">
        <v>183</v>
      </c>
      <c r="FP115" s="45">
        <v>5</v>
      </c>
      <c r="FQ115" s="45">
        <v>8</v>
      </c>
      <c r="FR115" s="45">
        <v>27</v>
      </c>
      <c r="FS115" s="45">
        <v>57</v>
      </c>
      <c r="FT115" s="45">
        <v>56</v>
      </c>
      <c r="FU115" s="45">
        <v>113</v>
      </c>
      <c r="FV115" s="45">
        <v>94</v>
      </c>
      <c r="FW115" s="45">
        <v>108</v>
      </c>
      <c r="FX115" s="45">
        <v>116</v>
      </c>
      <c r="FY115" s="45">
        <v>82</v>
      </c>
      <c r="FZ115" s="45">
        <v>76</v>
      </c>
      <c r="GA115" s="45">
        <v>31</v>
      </c>
      <c r="GB115" s="45">
        <v>374</v>
      </c>
      <c r="GC115" s="45">
        <v>399</v>
      </c>
      <c r="GD115" s="45">
        <v>773</v>
      </c>
      <c r="GE115" s="45">
        <v>205</v>
      </c>
      <c r="GF115" s="45">
        <v>236</v>
      </c>
      <c r="GG115" s="45">
        <v>293</v>
      </c>
      <c r="GH115" s="45">
        <v>378</v>
      </c>
      <c r="GI115" s="45">
        <v>267</v>
      </c>
      <c r="GJ115" s="45">
        <v>321</v>
      </c>
      <c r="GK115" s="45">
        <v>291</v>
      </c>
      <c r="GL115" s="45">
        <v>210</v>
      </c>
      <c r="GM115" s="45">
        <v>126</v>
      </c>
      <c r="GN115" s="45">
        <v>94</v>
      </c>
      <c r="GO115" s="45">
        <v>54</v>
      </c>
      <c r="GP115" s="45">
        <v>25</v>
      </c>
      <c r="GQ115" s="45">
        <v>1236</v>
      </c>
      <c r="GR115" s="45">
        <v>1264</v>
      </c>
      <c r="GS115" s="45">
        <v>2500</v>
      </c>
      <c r="GT115" s="45">
        <v>0</v>
      </c>
      <c r="GU115" s="45">
        <v>0</v>
      </c>
      <c r="GV115" s="45">
        <v>4</v>
      </c>
      <c r="GW115" s="45">
        <v>21</v>
      </c>
      <c r="GX115" s="45">
        <v>22</v>
      </c>
      <c r="GY115" s="45">
        <v>43</v>
      </c>
      <c r="GZ115" s="45">
        <v>18</v>
      </c>
      <c r="HA115" s="45">
        <v>39</v>
      </c>
      <c r="HB115" s="45">
        <v>18</v>
      </c>
      <c r="HC115" s="45">
        <v>16</v>
      </c>
      <c r="HD115" s="45">
        <v>3</v>
      </c>
      <c r="HE115" s="45">
        <v>0</v>
      </c>
      <c r="HF115" s="45">
        <v>65</v>
      </c>
      <c r="HG115" s="45">
        <v>119</v>
      </c>
      <c r="HH115" s="45">
        <v>184</v>
      </c>
      <c r="HI115" s="45">
        <v>29</v>
      </c>
      <c r="HJ115" s="45">
        <v>57</v>
      </c>
      <c r="HK115" s="45">
        <v>125</v>
      </c>
      <c r="HL115" s="45">
        <v>155</v>
      </c>
      <c r="HM115" s="45">
        <v>101</v>
      </c>
      <c r="HN115" s="45">
        <v>123</v>
      </c>
      <c r="HO115" s="45">
        <v>78</v>
      </c>
      <c r="HP115" s="45">
        <v>81</v>
      </c>
      <c r="HQ115" s="45">
        <v>42</v>
      </c>
      <c r="HR115" s="45">
        <v>53</v>
      </c>
      <c r="HS115" s="45">
        <v>10</v>
      </c>
      <c r="HT115" s="45">
        <v>8</v>
      </c>
      <c r="HU115" s="45">
        <v>382</v>
      </c>
      <c r="HV115" s="45">
        <v>477</v>
      </c>
      <c r="HW115" s="45">
        <v>859</v>
      </c>
      <c r="HX115" s="45">
        <v>121</v>
      </c>
      <c r="HY115" s="45">
        <v>267</v>
      </c>
      <c r="HZ115" s="45">
        <v>113</v>
      </c>
      <c r="IA115" s="45">
        <v>174</v>
      </c>
      <c r="IB115" s="45">
        <v>103</v>
      </c>
      <c r="IC115" s="45">
        <v>175</v>
      </c>
      <c r="ID115" s="45">
        <v>109</v>
      </c>
      <c r="IE115" s="45">
        <v>199</v>
      </c>
      <c r="IF115" s="45">
        <v>73</v>
      </c>
      <c r="IG115" s="45">
        <v>172</v>
      </c>
      <c r="IH115" s="45">
        <v>50</v>
      </c>
      <c r="II115" s="45">
        <v>87</v>
      </c>
      <c r="IJ115" s="45">
        <v>569</v>
      </c>
      <c r="IK115" s="45">
        <v>1074</v>
      </c>
      <c r="IL115" s="45">
        <v>1643</v>
      </c>
      <c r="IM115" s="45">
        <v>111</v>
      </c>
      <c r="IN115" s="45">
        <v>118</v>
      </c>
      <c r="IO115" s="45">
        <v>55</v>
      </c>
      <c r="IP115" s="45">
        <v>47</v>
      </c>
      <c r="IQ115" s="45">
        <v>2</v>
      </c>
      <c r="IR115" s="45">
        <v>1</v>
      </c>
      <c r="IS115" s="45">
        <v>13</v>
      </c>
      <c r="IT115" s="45">
        <v>11</v>
      </c>
      <c r="IU115" s="45">
        <v>185</v>
      </c>
      <c r="IV115" s="45">
        <v>220</v>
      </c>
      <c r="IW115" s="45">
        <v>181</v>
      </c>
      <c r="IX115" s="45">
        <v>177</v>
      </c>
      <c r="IY115" s="45">
        <v>358</v>
      </c>
      <c r="IZ115" s="45">
        <v>78</v>
      </c>
      <c r="JA115" s="45">
        <v>105</v>
      </c>
      <c r="JB115" s="45">
        <v>30</v>
      </c>
      <c r="JC115" s="45">
        <v>56</v>
      </c>
      <c r="JD115" s="45">
        <v>4</v>
      </c>
      <c r="JE115" s="45">
        <v>9</v>
      </c>
      <c r="JF115" s="45">
        <v>25</v>
      </c>
      <c r="JG115" s="45">
        <v>25</v>
      </c>
      <c r="JH115" s="45">
        <v>1024</v>
      </c>
      <c r="JI115" s="45">
        <v>1022</v>
      </c>
      <c r="JJ115" s="45">
        <v>137</v>
      </c>
      <c r="JK115" s="45">
        <v>195</v>
      </c>
      <c r="JL115" s="45">
        <v>332</v>
      </c>
      <c r="JM115" s="45">
        <v>25</v>
      </c>
      <c r="JN115" s="45">
        <v>40</v>
      </c>
      <c r="JO115" s="45">
        <v>16</v>
      </c>
      <c r="JP115" s="45">
        <v>17</v>
      </c>
      <c r="JQ115" s="45">
        <v>1</v>
      </c>
      <c r="JR115" s="45">
        <v>2</v>
      </c>
      <c r="JS115" s="45">
        <v>4</v>
      </c>
      <c r="JT115" s="45">
        <v>6</v>
      </c>
      <c r="JU115" s="45">
        <v>29</v>
      </c>
      <c r="JV115" s="45">
        <v>51</v>
      </c>
      <c r="JW115" s="45">
        <v>46</v>
      </c>
      <c r="JX115" s="45">
        <v>65</v>
      </c>
      <c r="JY115" s="45">
        <v>111</v>
      </c>
      <c r="JZ115" s="45">
        <v>94</v>
      </c>
      <c r="KA115" s="45">
        <v>125</v>
      </c>
      <c r="KB115" s="45">
        <v>62</v>
      </c>
      <c r="KC115" s="45">
        <v>64</v>
      </c>
      <c r="KD115" s="45">
        <v>3</v>
      </c>
      <c r="KE115" s="45">
        <v>2</v>
      </c>
      <c r="KF115" s="45">
        <v>9</v>
      </c>
      <c r="KG115" s="45">
        <v>19</v>
      </c>
      <c r="KH115" s="45">
        <v>254</v>
      </c>
      <c r="KI115" s="45">
        <v>317</v>
      </c>
      <c r="KJ115" s="45">
        <v>168</v>
      </c>
      <c r="KK115" s="45">
        <v>210</v>
      </c>
      <c r="KL115" s="45">
        <v>378</v>
      </c>
      <c r="KM115" s="45">
        <v>21</v>
      </c>
      <c r="KN115" s="45">
        <v>5</v>
      </c>
      <c r="KO115" s="45">
        <v>19</v>
      </c>
      <c r="KP115" s="45">
        <v>226</v>
      </c>
      <c r="KQ115" s="45">
        <v>271</v>
      </c>
    </row>
    <row r="116" spans="1:303">
      <c r="A116" s="45" t="s">
        <v>1</v>
      </c>
      <c r="B116" s="45">
        <v>13</v>
      </c>
      <c r="O116" s="45">
        <v>4</v>
      </c>
      <c r="P116" s="45">
        <v>10</v>
      </c>
      <c r="Q116" s="45">
        <v>3</v>
      </c>
      <c r="R116" s="45">
        <v>8</v>
      </c>
      <c r="S116" s="45">
        <v>7</v>
      </c>
      <c r="T116" s="45">
        <v>15</v>
      </c>
      <c r="U116" s="45">
        <v>0</v>
      </c>
      <c r="V116" s="45">
        <v>2</v>
      </c>
      <c r="W116" s="45">
        <v>9</v>
      </c>
      <c r="X116" s="45">
        <v>8</v>
      </c>
      <c r="Y116" s="45">
        <v>26</v>
      </c>
      <c r="Z116" s="45">
        <v>46</v>
      </c>
      <c r="AA116" s="45">
        <v>49</v>
      </c>
      <c r="AB116" s="45">
        <v>89</v>
      </c>
      <c r="AC116" s="45">
        <v>138</v>
      </c>
      <c r="AD116" s="45">
        <v>262</v>
      </c>
      <c r="AE116" s="45">
        <v>305</v>
      </c>
      <c r="AF116" s="45">
        <v>3</v>
      </c>
      <c r="AG116" s="45">
        <v>4</v>
      </c>
      <c r="AH116" s="45">
        <v>20</v>
      </c>
      <c r="AI116" s="45">
        <v>18</v>
      </c>
      <c r="AJ116" s="45">
        <v>285</v>
      </c>
      <c r="AK116" s="45">
        <v>327</v>
      </c>
      <c r="AL116" s="45">
        <v>612</v>
      </c>
      <c r="AM116" s="45">
        <v>74</v>
      </c>
      <c r="AN116" s="45">
        <v>165</v>
      </c>
      <c r="AO116" s="45">
        <v>239</v>
      </c>
      <c r="AP116" s="45">
        <v>5513</v>
      </c>
      <c r="AQ116" s="45">
        <v>29</v>
      </c>
      <c r="AR116" s="45">
        <v>49</v>
      </c>
      <c r="AS116" s="45">
        <v>0</v>
      </c>
      <c r="AT116" s="45">
        <v>0</v>
      </c>
      <c r="AU116" s="45">
        <v>0</v>
      </c>
      <c r="AV116" s="45">
        <v>0</v>
      </c>
      <c r="AW116" s="45">
        <v>0</v>
      </c>
      <c r="AX116" s="45">
        <v>0</v>
      </c>
      <c r="AY116" s="45">
        <v>0</v>
      </c>
      <c r="AZ116" s="45">
        <v>0</v>
      </c>
      <c r="BA116" s="45">
        <v>0</v>
      </c>
      <c r="BB116" s="45">
        <v>0</v>
      </c>
      <c r="BC116" s="45">
        <v>0</v>
      </c>
      <c r="BD116" s="45">
        <v>0</v>
      </c>
      <c r="BE116" s="45">
        <v>0</v>
      </c>
      <c r="BF116" s="45">
        <v>0</v>
      </c>
      <c r="BG116" s="45">
        <v>0</v>
      </c>
      <c r="BH116" s="45">
        <v>0</v>
      </c>
      <c r="BI116" s="45">
        <v>0</v>
      </c>
      <c r="BJ116" s="45">
        <v>0</v>
      </c>
      <c r="BK116" s="45">
        <v>0</v>
      </c>
      <c r="BL116" s="45">
        <v>0</v>
      </c>
      <c r="BM116" s="45">
        <v>0</v>
      </c>
      <c r="BN116" s="45">
        <v>0</v>
      </c>
      <c r="BO116" s="45">
        <v>5</v>
      </c>
      <c r="BP116" s="45">
        <v>4</v>
      </c>
      <c r="BQ116" s="45">
        <v>29</v>
      </c>
      <c r="BR116" s="45">
        <v>49</v>
      </c>
      <c r="BS116" s="45">
        <v>78</v>
      </c>
      <c r="BT116" s="45">
        <v>82</v>
      </c>
      <c r="BU116" s="45">
        <v>121</v>
      </c>
      <c r="BV116" s="45">
        <v>0</v>
      </c>
      <c r="BW116" s="45">
        <v>0</v>
      </c>
      <c r="BX116" s="45">
        <v>0</v>
      </c>
      <c r="BY116" s="45">
        <v>0</v>
      </c>
      <c r="BZ116" s="45">
        <v>0</v>
      </c>
      <c r="CA116" s="45">
        <v>0</v>
      </c>
      <c r="CB116" s="45">
        <v>0</v>
      </c>
      <c r="CC116" s="45">
        <v>0</v>
      </c>
      <c r="CD116" s="45">
        <v>0</v>
      </c>
      <c r="CE116" s="45">
        <v>0</v>
      </c>
      <c r="CF116" s="45">
        <v>0</v>
      </c>
      <c r="CG116" s="45">
        <v>0</v>
      </c>
      <c r="CH116" s="45">
        <v>0</v>
      </c>
      <c r="CI116" s="45">
        <v>1</v>
      </c>
      <c r="CJ116" s="45">
        <v>0</v>
      </c>
      <c r="CK116" s="45">
        <v>0</v>
      </c>
      <c r="CL116" s="45">
        <v>0</v>
      </c>
      <c r="CM116" s="45">
        <v>0</v>
      </c>
      <c r="CN116" s="45">
        <v>0</v>
      </c>
      <c r="CO116" s="45">
        <v>1</v>
      </c>
      <c r="CP116" s="45">
        <v>0</v>
      </c>
      <c r="CQ116" s="45">
        <v>0</v>
      </c>
      <c r="CR116" s="45">
        <v>31</v>
      </c>
      <c r="CS116" s="45">
        <v>25</v>
      </c>
      <c r="CT116" s="45">
        <v>82</v>
      </c>
      <c r="CU116" s="45">
        <v>123</v>
      </c>
      <c r="CV116" s="45">
        <v>205</v>
      </c>
      <c r="CW116" s="45">
        <v>5</v>
      </c>
      <c r="CX116" s="45">
        <v>21</v>
      </c>
      <c r="CY116" s="45">
        <v>0</v>
      </c>
      <c r="CZ116" s="45">
        <v>0</v>
      </c>
      <c r="DA116" s="45">
        <v>0</v>
      </c>
      <c r="DB116" s="45">
        <v>0</v>
      </c>
      <c r="DC116" s="45">
        <v>0</v>
      </c>
      <c r="DD116" s="45">
        <v>1</v>
      </c>
      <c r="DE116" s="45">
        <v>0</v>
      </c>
      <c r="DF116" s="45">
        <v>0</v>
      </c>
      <c r="DG116" s="45">
        <v>0</v>
      </c>
      <c r="DH116" s="45">
        <v>0</v>
      </c>
      <c r="DI116" s="45">
        <v>0</v>
      </c>
      <c r="DJ116" s="45">
        <v>0</v>
      </c>
      <c r="DK116" s="45">
        <v>0</v>
      </c>
      <c r="DL116" s="45">
        <v>0</v>
      </c>
      <c r="DM116" s="45">
        <v>0</v>
      </c>
      <c r="DN116" s="45">
        <v>0</v>
      </c>
      <c r="DO116" s="45">
        <v>0</v>
      </c>
      <c r="DP116" s="45">
        <v>0</v>
      </c>
      <c r="DQ116" s="45">
        <v>0</v>
      </c>
      <c r="DR116" s="45">
        <v>0</v>
      </c>
      <c r="DS116" s="45">
        <v>0</v>
      </c>
      <c r="DT116" s="45">
        <v>0</v>
      </c>
      <c r="DU116" s="45">
        <v>1</v>
      </c>
      <c r="DV116" s="45">
        <v>0</v>
      </c>
      <c r="DW116" s="45">
        <v>5</v>
      </c>
      <c r="DX116" s="45">
        <v>22</v>
      </c>
      <c r="DY116" s="45">
        <v>27</v>
      </c>
      <c r="DZ116" s="45">
        <v>52</v>
      </c>
      <c r="EA116" s="45">
        <v>63</v>
      </c>
      <c r="EB116" s="45">
        <v>0</v>
      </c>
      <c r="EC116" s="45">
        <v>0</v>
      </c>
      <c r="ED116" s="45">
        <v>0</v>
      </c>
      <c r="EE116" s="45">
        <v>0</v>
      </c>
      <c r="EF116" s="45">
        <v>0</v>
      </c>
      <c r="EG116" s="45">
        <v>2</v>
      </c>
      <c r="EH116" s="45">
        <v>0</v>
      </c>
      <c r="EI116" s="45">
        <v>0</v>
      </c>
      <c r="EJ116" s="45">
        <v>0</v>
      </c>
      <c r="EK116" s="45">
        <v>0</v>
      </c>
      <c r="EL116" s="45">
        <v>0</v>
      </c>
      <c r="EM116" s="45">
        <v>0</v>
      </c>
      <c r="EN116" s="45">
        <v>0</v>
      </c>
      <c r="EO116" s="45">
        <v>0</v>
      </c>
      <c r="EP116" s="45">
        <v>0</v>
      </c>
      <c r="EQ116" s="45">
        <v>0</v>
      </c>
      <c r="ER116" s="45">
        <v>0</v>
      </c>
      <c r="ES116" s="45">
        <v>0</v>
      </c>
      <c r="ET116" s="45">
        <v>0</v>
      </c>
      <c r="EU116" s="45">
        <v>0</v>
      </c>
      <c r="EV116" s="45">
        <v>0</v>
      </c>
      <c r="EW116" s="45">
        <v>0</v>
      </c>
      <c r="EX116" s="45">
        <v>2</v>
      </c>
      <c r="EY116" s="45">
        <v>3</v>
      </c>
      <c r="EZ116" s="45">
        <v>52</v>
      </c>
      <c r="FA116" s="45">
        <v>65</v>
      </c>
      <c r="FB116" s="45">
        <v>117</v>
      </c>
      <c r="FC116" s="45">
        <v>2</v>
      </c>
      <c r="FD116" s="45">
        <v>4</v>
      </c>
      <c r="FE116" s="45">
        <v>0</v>
      </c>
      <c r="FF116" s="45">
        <v>4</v>
      </c>
      <c r="FG116" s="45">
        <v>0</v>
      </c>
      <c r="FH116" s="45">
        <v>2</v>
      </c>
      <c r="FI116" s="45">
        <v>3</v>
      </c>
      <c r="FJ116" s="45">
        <v>12</v>
      </c>
      <c r="FK116" s="45">
        <v>38</v>
      </c>
      <c r="FL116" s="45">
        <v>32</v>
      </c>
      <c r="FM116" s="45">
        <v>5</v>
      </c>
      <c r="FN116" s="45">
        <v>22</v>
      </c>
      <c r="FO116" s="45">
        <v>27</v>
      </c>
      <c r="FP116" s="45">
        <v>0</v>
      </c>
      <c r="FQ116" s="45">
        <v>0</v>
      </c>
      <c r="FR116" s="45">
        <v>2</v>
      </c>
      <c r="FS116" s="45">
        <v>4</v>
      </c>
      <c r="FT116" s="45">
        <v>5</v>
      </c>
      <c r="FU116" s="45">
        <v>21</v>
      </c>
      <c r="FV116" s="45">
        <v>14</v>
      </c>
      <c r="FW116" s="45">
        <v>19</v>
      </c>
      <c r="FX116" s="45">
        <v>12</v>
      </c>
      <c r="FY116" s="45">
        <v>9</v>
      </c>
      <c r="FZ116" s="45">
        <v>2</v>
      </c>
      <c r="GA116" s="45">
        <v>0</v>
      </c>
      <c r="GB116" s="45">
        <v>35</v>
      </c>
      <c r="GC116" s="45">
        <v>53</v>
      </c>
      <c r="GD116" s="45">
        <v>88</v>
      </c>
      <c r="GE116" s="45">
        <v>8</v>
      </c>
      <c r="GF116" s="45">
        <v>24</v>
      </c>
      <c r="GG116" s="45">
        <v>86</v>
      </c>
      <c r="GH116" s="45">
        <v>121</v>
      </c>
      <c r="GI116" s="45">
        <v>57</v>
      </c>
      <c r="GJ116" s="45">
        <v>73</v>
      </c>
      <c r="GK116" s="45">
        <v>43</v>
      </c>
      <c r="GL116" s="45">
        <v>36</v>
      </c>
      <c r="GM116" s="45">
        <v>15</v>
      </c>
      <c r="GN116" s="45">
        <v>15</v>
      </c>
      <c r="GO116" s="45">
        <v>1</v>
      </c>
      <c r="GP116" s="45">
        <v>1</v>
      </c>
      <c r="GQ116" s="45">
        <v>210</v>
      </c>
      <c r="GR116" s="45">
        <v>270</v>
      </c>
      <c r="GS116" s="45">
        <v>480</v>
      </c>
      <c r="GT116" s="45">
        <v>0</v>
      </c>
      <c r="GU116" s="45">
        <v>0</v>
      </c>
      <c r="GV116" s="45">
        <v>0</v>
      </c>
      <c r="GW116" s="45">
        <v>6</v>
      </c>
      <c r="GX116" s="45">
        <v>4</v>
      </c>
      <c r="GY116" s="45">
        <v>7</v>
      </c>
      <c r="GZ116" s="45">
        <v>1</v>
      </c>
      <c r="HA116" s="45">
        <v>8</v>
      </c>
      <c r="HB116" s="45">
        <v>1</v>
      </c>
      <c r="HC116" s="45">
        <v>2</v>
      </c>
      <c r="HD116" s="45">
        <v>0</v>
      </c>
      <c r="HE116" s="45">
        <v>0</v>
      </c>
      <c r="HF116" s="45">
        <v>6</v>
      </c>
      <c r="HG116" s="45">
        <v>23</v>
      </c>
      <c r="HH116" s="45">
        <v>29</v>
      </c>
      <c r="HI116" s="45">
        <v>8</v>
      </c>
      <c r="HJ116" s="45">
        <v>12</v>
      </c>
      <c r="HK116" s="45">
        <v>25</v>
      </c>
      <c r="HL116" s="45">
        <v>25</v>
      </c>
      <c r="HM116" s="45">
        <v>9</v>
      </c>
      <c r="HN116" s="45">
        <v>15</v>
      </c>
      <c r="HO116" s="45">
        <v>5</v>
      </c>
      <c r="HP116" s="45">
        <v>11</v>
      </c>
      <c r="HQ116" s="45">
        <v>3</v>
      </c>
      <c r="HR116" s="45">
        <v>3</v>
      </c>
      <c r="HS116" s="45">
        <v>0</v>
      </c>
      <c r="HT116" s="45">
        <v>3</v>
      </c>
      <c r="HU116" s="45">
        <v>50</v>
      </c>
      <c r="HV116" s="45">
        <v>69</v>
      </c>
      <c r="HW116" s="45">
        <v>119</v>
      </c>
      <c r="HX116" s="45">
        <v>16</v>
      </c>
      <c r="HY116" s="45">
        <v>65</v>
      </c>
      <c r="HZ116" s="45">
        <v>14</v>
      </c>
      <c r="IA116" s="45">
        <v>27</v>
      </c>
      <c r="IB116" s="45">
        <v>7</v>
      </c>
      <c r="IC116" s="45">
        <v>12</v>
      </c>
      <c r="ID116" s="45">
        <v>12</v>
      </c>
      <c r="IE116" s="45">
        <v>22</v>
      </c>
      <c r="IF116" s="45">
        <v>4</v>
      </c>
      <c r="IG116" s="45">
        <v>21</v>
      </c>
      <c r="IH116" s="45">
        <v>3</v>
      </c>
      <c r="II116" s="45">
        <v>11</v>
      </c>
      <c r="IJ116" s="45">
        <v>56</v>
      </c>
      <c r="IK116" s="45">
        <v>158</v>
      </c>
      <c r="IL116" s="45">
        <v>214</v>
      </c>
      <c r="IM116" s="45">
        <v>5</v>
      </c>
      <c r="IN116" s="45">
        <v>8</v>
      </c>
      <c r="IO116" s="45">
        <v>4</v>
      </c>
      <c r="IP116" s="45">
        <v>4</v>
      </c>
      <c r="IQ116" s="45">
        <v>0</v>
      </c>
      <c r="IR116" s="45">
        <v>0</v>
      </c>
      <c r="IS116" s="45">
        <v>0</v>
      </c>
      <c r="IT116" s="45">
        <v>4</v>
      </c>
      <c r="IU116" s="45">
        <v>22</v>
      </c>
      <c r="IV116" s="45">
        <v>34</v>
      </c>
      <c r="IW116" s="45">
        <v>9</v>
      </c>
      <c r="IX116" s="45">
        <v>16</v>
      </c>
      <c r="IY116" s="45">
        <v>25</v>
      </c>
      <c r="IZ116" s="45">
        <v>6</v>
      </c>
      <c r="JA116" s="45">
        <v>21</v>
      </c>
      <c r="JB116" s="45">
        <v>2</v>
      </c>
      <c r="JC116" s="45">
        <v>13</v>
      </c>
      <c r="JD116" s="45">
        <v>0</v>
      </c>
      <c r="JE116" s="45">
        <v>0</v>
      </c>
      <c r="JF116" s="45">
        <v>0</v>
      </c>
      <c r="JG116" s="45">
        <v>3</v>
      </c>
      <c r="JH116" s="45">
        <v>153</v>
      </c>
      <c r="JI116" s="45">
        <v>173</v>
      </c>
      <c r="JJ116" s="45">
        <v>8</v>
      </c>
      <c r="JK116" s="45">
        <v>37</v>
      </c>
      <c r="JL116" s="45">
        <v>45</v>
      </c>
      <c r="JM116" s="45">
        <v>3</v>
      </c>
      <c r="JN116" s="45">
        <v>5</v>
      </c>
      <c r="JO116" s="45">
        <v>1</v>
      </c>
      <c r="JP116" s="45">
        <v>5</v>
      </c>
      <c r="JQ116" s="45">
        <v>0</v>
      </c>
      <c r="JR116" s="45">
        <v>0</v>
      </c>
      <c r="JS116" s="45">
        <v>0</v>
      </c>
      <c r="JT116" s="45">
        <v>1</v>
      </c>
      <c r="JU116" s="45">
        <v>2</v>
      </c>
      <c r="JV116" s="45">
        <v>11</v>
      </c>
      <c r="JW116" s="45">
        <v>4</v>
      </c>
      <c r="JX116" s="45">
        <v>11</v>
      </c>
      <c r="JY116" s="45">
        <v>15</v>
      </c>
      <c r="JZ116" s="45">
        <v>23</v>
      </c>
      <c r="KA116" s="45">
        <v>26</v>
      </c>
      <c r="KB116" s="45">
        <v>11</v>
      </c>
      <c r="KC116" s="45">
        <v>23</v>
      </c>
      <c r="KD116" s="45">
        <v>1</v>
      </c>
      <c r="KE116" s="45">
        <v>1</v>
      </c>
      <c r="KF116" s="45">
        <v>0</v>
      </c>
      <c r="KG116" s="45">
        <v>3</v>
      </c>
      <c r="KH116" s="45">
        <v>50</v>
      </c>
      <c r="KI116" s="45">
        <v>65</v>
      </c>
      <c r="KJ116" s="45">
        <v>35</v>
      </c>
      <c r="KK116" s="45">
        <v>53</v>
      </c>
      <c r="KL116" s="45">
        <v>88</v>
      </c>
      <c r="KM116" s="45">
        <v>6</v>
      </c>
      <c r="KN116" s="45">
        <v>0</v>
      </c>
      <c r="KO116" s="45">
        <v>4</v>
      </c>
      <c r="KP116" s="45">
        <v>34</v>
      </c>
      <c r="KQ116" s="45">
        <v>44</v>
      </c>
    </row>
    <row r="117" spans="1:303">
      <c r="A117" s="45" t="s">
        <v>2</v>
      </c>
      <c r="B117" s="45">
        <v>12</v>
      </c>
      <c r="O117" s="45">
        <v>4</v>
      </c>
      <c r="P117" s="45">
        <v>5</v>
      </c>
      <c r="Q117" s="45">
        <v>8</v>
      </c>
      <c r="R117" s="45">
        <v>11</v>
      </c>
      <c r="S117" s="45">
        <v>7</v>
      </c>
      <c r="T117" s="45">
        <v>4</v>
      </c>
      <c r="U117" s="45">
        <v>1</v>
      </c>
      <c r="V117" s="45">
        <v>3</v>
      </c>
      <c r="W117" s="45">
        <v>5</v>
      </c>
      <c r="X117" s="45">
        <v>16</v>
      </c>
      <c r="Y117" s="45">
        <v>8</v>
      </c>
      <c r="Z117" s="45">
        <v>34</v>
      </c>
      <c r="AA117" s="45">
        <v>33</v>
      </c>
      <c r="AB117" s="45">
        <v>73</v>
      </c>
      <c r="AC117" s="45">
        <v>106</v>
      </c>
      <c r="AD117" s="45">
        <v>689</v>
      </c>
      <c r="AE117" s="45">
        <v>502</v>
      </c>
      <c r="AF117" s="45">
        <v>0</v>
      </c>
      <c r="AG117" s="45">
        <v>1</v>
      </c>
      <c r="AH117" s="45">
        <v>13</v>
      </c>
      <c r="AI117" s="45">
        <v>16</v>
      </c>
      <c r="AJ117" s="45">
        <v>702</v>
      </c>
      <c r="AK117" s="45">
        <v>519</v>
      </c>
      <c r="AL117" s="45">
        <v>1221</v>
      </c>
      <c r="AM117" s="45">
        <v>155</v>
      </c>
      <c r="AN117" s="45">
        <v>220</v>
      </c>
      <c r="AO117" s="45">
        <v>375</v>
      </c>
      <c r="AP117" s="45">
        <v>14846.5</v>
      </c>
      <c r="AQ117" s="45">
        <v>95</v>
      </c>
      <c r="AR117" s="45">
        <v>103</v>
      </c>
      <c r="AS117" s="45">
        <v>0</v>
      </c>
      <c r="AT117" s="45">
        <v>0</v>
      </c>
      <c r="AU117" s="45">
        <v>0</v>
      </c>
      <c r="AV117" s="45">
        <v>1</v>
      </c>
      <c r="AW117" s="45">
        <v>0</v>
      </c>
      <c r="AX117" s="45">
        <v>0</v>
      </c>
      <c r="AY117" s="45">
        <v>0</v>
      </c>
      <c r="AZ117" s="45">
        <v>0</v>
      </c>
      <c r="BA117" s="45">
        <v>0</v>
      </c>
      <c r="BB117" s="45">
        <v>0</v>
      </c>
      <c r="BC117" s="45">
        <v>0</v>
      </c>
      <c r="BD117" s="45">
        <v>0</v>
      </c>
      <c r="BE117" s="45">
        <v>0</v>
      </c>
      <c r="BF117" s="45">
        <v>0</v>
      </c>
      <c r="BG117" s="45">
        <v>0</v>
      </c>
      <c r="BH117" s="45">
        <v>0</v>
      </c>
      <c r="BI117" s="45">
        <v>0</v>
      </c>
      <c r="BJ117" s="45">
        <v>0</v>
      </c>
      <c r="BK117" s="45">
        <v>0</v>
      </c>
      <c r="BL117" s="45">
        <v>0</v>
      </c>
      <c r="BM117" s="45">
        <v>0</v>
      </c>
      <c r="BN117" s="45">
        <v>0</v>
      </c>
      <c r="BO117" s="45">
        <v>0</v>
      </c>
      <c r="BP117" s="45">
        <v>0</v>
      </c>
      <c r="BQ117" s="45">
        <v>95</v>
      </c>
      <c r="BR117" s="45">
        <v>104</v>
      </c>
      <c r="BS117" s="45">
        <v>199</v>
      </c>
      <c r="BT117" s="45">
        <v>517</v>
      </c>
      <c r="BU117" s="45">
        <v>361</v>
      </c>
      <c r="BV117" s="45">
        <v>0</v>
      </c>
      <c r="BW117" s="45">
        <v>0</v>
      </c>
      <c r="BX117" s="45">
        <v>0</v>
      </c>
      <c r="BY117" s="45">
        <v>0</v>
      </c>
      <c r="BZ117" s="45">
        <v>0</v>
      </c>
      <c r="CA117" s="45">
        <v>0</v>
      </c>
      <c r="CB117" s="45">
        <v>0</v>
      </c>
      <c r="CC117" s="45">
        <v>0</v>
      </c>
      <c r="CD117" s="45">
        <v>0</v>
      </c>
      <c r="CE117" s="45">
        <v>0</v>
      </c>
      <c r="CF117" s="45">
        <v>0</v>
      </c>
      <c r="CG117" s="45">
        <v>0</v>
      </c>
      <c r="CH117" s="45">
        <v>0</v>
      </c>
      <c r="CI117" s="45">
        <v>0</v>
      </c>
      <c r="CJ117" s="45">
        <v>0</v>
      </c>
      <c r="CK117" s="45">
        <v>0</v>
      </c>
      <c r="CL117" s="45">
        <v>0</v>
      </c>
      <c r="CM117" s="45">
        <v>0</v>
      </c>
      <c r="CN117" s="45">
        <v>0</v>
      </c>
      <c r="CO117" s="45">
        <v>0</v>
      </c>
      <c r="CP117" s="45">
        <v>0</v>
      </c>
      <c r="CQ117" s="45">
        <v>0</v>
      </c>
      <c r="CR117" s="45">
        <v>0</v>
      </c>
      <c r="CS117" s="45">
        <v>0</v>
      </c>
      <c r="CT117" s="45">
        <v>517</v>
      </c>
      <c r="CU117" s="45">
        <v>361</v>
      </c>
      <c r="CV117" s="45">
        <v>878</v>
      </c>
      <c r="CW117" s="45">
        <v>8</v>
      </c>
      <c r="CX117" s="45">
        <v>6</v>
      </c>
      <c r="CY117" s="45">
        <v>0</v>
      </c>
      <c r="CZ117" s="45">
        <v>0</v>
      </c>
      <c r="DA117" s="45">
        <v>0</v>
      </c>
      <c r="DB117" s="45">
        <v>0</v>
      </c>
      <c r="DC117" s="45">
        <v>0</v>
      </c>
      <c r="DD117" s="45">
        <v>0</v>
      </c>
      <c r="DE117" s="45">
        <v>0</v>
      </c>
      <c r="DF117" s="45">
        <v>0</v>
      </c>
      <c r="DG117" s="45">
        <v>0</v>
      </c>
      <c r="DH117" s="45">
        <v>0</v>
      </c>
      <c r="DI117" s="45">
        <v>0</v>
      </c>
      <c r="DJ117" s="45">
        <v>0</v>
      </c>
      <c r="DK117" s="45">
        <v>0</v>
      </c>
      <c r="DL117" s="45">
        <v>0</v>
      </c>
      <c r="DM117" s="45">
        <v>0</v>
      </c>
      <c r="DN117" s="45">
        <v>0</v>
      </c>
      <c r="DO117" s="45">
        <v>0</v>
      </c>
      <c r="DP117" s="45">
        <v>0</v>
      </c>
      <c r="DQ117" s="45">
        <v>0</v>
      </c>
      <c r="DR117" s="45">
        <v>0</v>
      </c>
      <c r="DS117" s="45">
        <v>0</v>
      </c>
      <c r="DT117" s="45">
        <v>0</v>
      </c>
      <c r="DU117" s="45">
        <v>0</v>
      </c>
      <c r="DV117" s="45">
        <v>0</v>
      </c>
      <c r="DW117" s="45">
        <v>8</v>
      </c>
      <c r="DX117" s="45">
        <v>6</v>
      </c>
      <c r="DY117" s="45">
        <v>14</v>
      </c>
      <c r="DZ117" s="45">
        <v>38</v>
      </c>
      <c r="EA117" s="45">
        <v>33</v>
      </c>
      <c r="EB117" s="45">
        <v>0</v>
      </c>
      <c r="EC117" s="45">
        <v>0</v>
      </c>
      <c r="ED117" s="45">
        <v>0</v>
      </c>
      <c r="EE117" s="45">
        <v>0</v>
      </c>
      <c r="EF117" s="45">
        <v>0</v>
      </c>
      <c r="EG117" s="45">
        <v>0</v>
      </c>
      <c r="EH117" s="45">
        <v>0</v>
      </c>
      <c r="EI117" s="45">
        <v>0</v>
      </c>
      <c r="EJ117" s="45">
        <v>0</v>
      </c>
      <c r="EK117" s="45">
        <v>0</v>
      </c>
      <c r="EL117" s="45">
        <v>0</v>
      </c>
      <c r="EM117" s="45">
        <v>0</v>
      </c>
      <c r="EN117" s="45">
        <v>0</v>
      </c>
      <c r="EO117" s="45">
        <v>0</v>
      </c>
      <c r="EP117" s="45">
        <v>0</v>
      </c>
      <c r="EQ117" s="45">
        <v>0</v>
      </c>
      <c r="ER117" s="45">
        <v>0</v>
      </c>
      <c r="ES117" s="45">
        <v>0</v>
      </c>
      <c r="ET117" s="45">
        <v>0</v>
      </c>
      <c r="EU117" s="45">
        <v>0</v>
      </c>
      <c r="EV117" s="45">
        <v>0</v>
      </c>
      <c r="EW117" s="45">
        <v>0</v>
      </c>
      <c r="EX117" s="45">
        <v>0</v>
      </c>
      <c r="EY117" s="45">
        <v>1</v>
      </c>
      <c r="EZ117" s="45">
        <v>38</v>
      </c>
      <c r="FA117" s="45">
        <v>33</v>
      </c>
      <c r="FB117" s="45">
        <v>71</v>
      </c>
      <c r="FC117" s="45">
        <v>13</v>
      </c>
      <c r="FD117" s="45">
        <v>5</v>
      </c>
      <c r="FE117" s="45">
        <v>40</v>
      </c>
      <c r="FF117" s="45">
        <v>21</v>
      </c>
      <c r="FG117" s="45">
        <v>1</v>
      </c>
      <c r="FH117" s="45">
        <v>0</v>
      </c>
      <c r="FI117" s="45">
        <v>2</v>
      </c>
      <c r="FJ117" s="45">
        <v>2</v>
      </c>
      <c r="FK117" s="45">
        <v>16</v>
      </c>
      <c r="FL117" s="45">
        <v>12</v>
      </c>
      <c r="FM117" s="45">
        <v>56</v>
      </c>
      <c r="FN117" s="45">
        <v>28</v>
      </c>
      <c r="FO117" s="45">
        <v>84</v>
      </c>
      <c r="FP117" s="45">
        <v>5</v>
      </c>
      <c r="FQ117" s="45">
        <v>4</v>
      </c>
      <c r="FR117" s="45">
        <v>5</v>
      </c>
      <c r="FS117" s="45">
        <v>16</v>
      </c>
      <c r="FT117" s="45">
        <v>16</v>
      </c>
      <c r="FU117" s="45">
        <v>32</v>
      </c>
      <c r="FV117" s="45">
        <v>11</v>
      </c>
      <c r="FW117" s="45">
        <v>26</v>
      </c>
      <c r="FX117" s="45">
        <v>32</v>
      </c>
      <c r="FY117" s="45">
        <v>15</v>
      </c>
      <c r="FZ117" s="45">
        <v>25</v>
      </c>
      <c r="GA117" s="45">
        <v>9</v>
      </c>
      <c r="GB117" s="45">
        <v>94</v>
      </c>
      <c r="GC117" s="45">
        <v>102</v>
      </c>
      <c r="GD117" s="45">
        <v>196</v>
      </c>
      <c r="GE117" s="45">
        <v>152</v>
      </c>
      <c r="GF117" s="45">
        <v>148</v>
      </c>
      <c r="GG117" s="45">
        <v>78</v>
      </c>
      <c r="GH117" s="45">
        <v>81</v>
      </c>
      <c r="GI117" s="45">
        <v>57</v>
      </c>
      <c r="GJ117" s="45">
        <v>44</v>
      </c>
      <c r="GK117" s="45">
        <v>121</v>
      </c>
      <c r="GL117" s="45">
        <v>38</v>
      </c>
      <c r="GM117" s="45">
        <v>53</v>
      </c>
      <c r="GN117" s="45">
        <v>36</v>
      </c>
      <c r="GO117" s="45">
        <v>42</v>
      </c>
      <c r="GP117" s="45">
        <v>15</v>
      </c>
      <c r="GQ117" s="45">
        <v>503</v>
      </c>
      <c r="GR117" s="45">
        <v>362</v>
      </c>
      <c r="GS117" s="45">
        <v>865</v>
      </c>
      <c r="GT117" s="45">
        <v>0</v>
      </c>
      <c r="GU117" s="45">
        <v>0</v>
      </c>
      <c r="GV117" s="45">
        <v>0</v>
      </c>
      <c r="GW117" s="45">
        <v>1</v>
      </c>
      <c r="GX117" s="45">
        <v>2</v>
      </c>
      <c r="GY117" s="45">
        <v>3</v>
      </c>
      <c r="GZ117" s="45">
        <v>1</v>
      </c>
      <c r="HA117" s="45">
        <v>1</v>
      </c>
      <c r="HB117" s="45">
        <v>1</v>
      </c>
      <c r="HC117" s="45">
        <v>3</v>
      </c>
      <c r="HD117" s="45">
        <v>1</v>
      </c>
      <c r="HE117" s="45">
        <v>0</v>
      </c>
      <c r="HF117" s="45">
        <v>5</v>
      </c>
      <c r="HG117" s="45">
        <v>8</v>
      </c>
      <c r="HH117" s="45">
        <v>13</v>
      </c>
      <c r="HI117" s="45">
        <v>4</v>
      </c>
      <c r="HJ117" s="45">
        <v>15</v>
      </c>
      <c r="HK117" s="45">
        <v>47</v>
      </c>
      <c r="HL117" s="45">
        <v>45</v>
      </c>
      <c r="HM117" s="45">
        <v>39</v>
      </c>
      <c r="HN117" s="45">
        <v>39</v>
      </c>
      <c r="HO117" s="45">
        <v>45</v>
      </c>
      <c r="HP117" s="45">
        <v>34</v>
      </c>
      <c r="HQ117" s="45">
        <v>29</v>
      </c>
      <c r="HR117" s="45">
        <v>24</v>
      </c>
      <c r="HS117" s="45">
        <v>4</v>
      </c>
      <c r="HT117" s="45">
        <v>0</v>
      </c>
      <c r="HU117" s="45">
        <v>168</v>
      </c>
      <c r="HV117" s="45">
        <v>157</v>
      </c>
      <c r="HW117" s="45">
        <v>325</v>
      </c>
      <c r="HX117" s="45">
        <v>12</v>
      </c>
      <c r="HY117" s="45">
        <v>43</v>
      </c>
      <c r="HZ117" s="45">
        <v>7</v>
      </c>
      <c r="IA117" s="45">
        <v>14</v>
      </c>
      <c r="IB117" s="45">
        <v>14</v>
      </c>
      <c r="IC117" s="45">
        <v>22</v>
      </c>
      <c r="ID117" s="45">
        <v>13</v>
      </c>
      <c r="IE117" s="45">
        <v>24</v>
      </c>
      <c r="IF117" s="45">
        <v>20</v>
      </c>
      <c r="IG117" s="45">
        <v>55</v>
      </c>
      <c r="IH117" s="45">
        <v>19</v>
      </c>
      <c r="II117" s="45">
        <v>25</v>
      </c>
      <c r="IJ117" s="45">
        <v>85</v>
      </c>
      <c r="IK117" s="45">
        <v>183</v>
      </c>
      <c r="IL117" s="45">
        <v>268</v>
      </c>
      <c r="IM117" s="45">
        <v>51</v>
      </c>
      <c r="IN117" s="45">
        <v>65</v>
      </c>
      <c r="IO117" s="45">
        <v>11</v>
      </c>
      <c r="IP117" s="45">
        <v>4</v>
      </c>
      <c r="IQ117" s="45">
        <v>0</v>
      </c>
      <c r="IR117" s="45">
        <v>0</v>
      </c>
      <c r="IS117" s="45">
        <v>1</v>
      </c>
      <c r="IT117" s="45">
        <v>3</v>
      </c>
      <c r="IU117" s="45">
        <v>32</v>
      </c>
      <c r="IV117" s="45">
        <v>32</v>
      </c>
      <c r="IW117" s="45">
        <v>63</v>
      </c>
      <c r="IX117" s="45">
        <v>72</v>
      </c>
      <c r="IY117" s="45">
        <v>135</v>
      </c>
      <c r="IZ117" s="45">
        <v>29</v>
      </c>
      <c r="JA117" s="45">
        <v>28</v>
      </c>
      <c r="JB117" s="45">
        <v>6</v>
      </c>
      <c r="JC117" s="45">
        <v>7</v>
      </c>
      <c r="JD117" s="45">
        <v>0</v>
      </c>
      <c r="JE117" s="45">
        <v>0</v>
      </c>
      <c r="JF117" s="45">
        <v>5</v>
      </c>
      <c r="JG117" s="45">
        <v>8</v>
      </c>
      <c r="JH117" s="45">
        <v>444</v>
      </c>
      <c r="JI117" s="45">
        <v>313</v>
      </c>
      <c r="JJ117" s="45">
        <v>40</v>
      </c>
      <c r="JK117" s="45">
        <v>43</v>
      </c>
      <c r="JL117" s="45">
        <v>83</v>
      </c>
      <c r="JM117" s="45">
        <v>2</v>
      </c>
      <c r="JN117" s="45">
        <v>1</v>
      </c>
      <c r="JO117" s="45">
        <v>1</v>
      </c>
      <c r="JP117" s="45">
        <v>0</v>
      </c>
      <c r="JQ117" s="45">
        <v>0</v>
      </c>
      <c r="JR117" s="45">
        <v>0</v>
      </c>
      <c r="JS117" s="45">
        <v>1</v>
      </c>
      <c r="JT117" s="45">
        <v>1</v>
      </c>
      <c r="JU117" s="45">
        <v>3</v>
      </c>
      <c r="JV117" s="45">
        <v>3</v>
      </c>
      <c r="JW117" s="45">
        <v>4</v>
      </c>
      <c r="JX117" s="45">
        <v>2</v>
      </c>
      <c r="JY117" s="45">
        <v>6</v>
      </c>
      <c r="JZ117" s="45">
        <v>6</v>
      </c>
      <c r="KA117" s="45">
        <v>11</v>
      </c>
      <c r="KB117" s="45">
        <v>24</v>
      </c>
      <c r="KC117" s="45">
        <v>5</v>
      </c>
      <c r="KD117" s="45">
        <v>0</v>
      </c>
      <c r="KE117" s="45">
        <v>0</v>
      </c>
      <c r="KF117" s="45">
        <v>1</v>
      </c>
      <c r="KG117" s="45">
        <v>1</v>
      </c>
      <c r="KH117" s="45">
        <v>135</v>
      </c>
      <c r="KI117" s="45">
        <v>134</v>
      </c>
      <c r="KJ117" s="45">
        <v>31</v>
      </c>
      <c r="KK117" s="45">
        <v>17</v>
      </c>
      <c r="KL117" s="45">
        <v>48</v>
      </c>
      <c r="KM117" s="45">
        <v>1</v>
      </c>
      <c r="KN117" s="45">
        <v>1</v>
      </c>
      <c r="KO117" s="45">
        <v>0</v>
      </c>
      <c r="KP117" s="45">
        <v>13</v>
      </c>
      <c r="KQ117" s="45">
        <v>15</v>
      </c>
    </row>
    <row r="118" spans="1:303">
      <c r="A118" s="45" t="s">
        <v>3</v>
      </c>
      <c r="B118" s="45">
        <v>18</v>
      </c>
      <c r="O118" s="45">
        <v>1</v>
      </c>
      <c r="P118" s="45">
        <v>1</v>
      </c>
      <c r="Q118" s="45">
        <v>2</v>
      </c>
      <c r="R118" s="45">
        <v>6</v>
      </c>
      <c r="S118" s="45">
        <v>5</v>
      </c>
      <c r="T118" s="45">
        <v>11</v>
      </c>
      <c r="U118" s="45">
        <v>1</v>
      </c>
      <c r="V118" s="45">
        <v>10</v>
      </c>
      <c r="W118" s="45">
        <v>3</v>
      </c>
      <c r="X118" s="45">
        <v>9</v>
      </c>
      <c r="Y118" s="45">
        <v>4</v>
      </c>
      <c r="Z118" s="45">
        <v>25</v>
      </c>
      <c r="AA118" s="45">
        <v>16</v>
      </c>
      <c r="AB118" s="45">
        <v>62</v>
      </c>
      <c r="AC118" s="45">
        <v>78</v>
      </c>
      <c r="AD118" s="45">
        <v>60</v>
      </c>
      <c r="AE118" s="45">
        <v>132</v>
      </c>
      <c r="AF118" s="45">
        <v>0</v>
      </c>
      <c r="AG118" s="45">
        <v>4</v>
      </c>
      <c r="AH118" s="45">
        <v>11</v>
      </c>
      <c r="AI118" s="45">
        <v>28</v>
      </c>
      <c r="AJ118" s="45">
        <v>71</v>
      </c>
      <c r="AK118" s="45">
        <v>164</v>
      </c>
      <c r="AL118" s="45">
        <v>235</v>
      </c>
      <c r="AM118" s="45">
        <v>81</v>
      </c>
      <c r="AN118" s="45">
        <v>171</v>
      </c>
      <c r="AO118" s="45">
        <v>252</v>
      </c>
      <c r="AP118" s="45">
        <v>10529</v>
      </c>
      <c r="AQ118" s="45">
        <v>57</v>
      </c>
      <c r="AR118" s="45">
        <v>70</v>
      </c>
      <c r="AS118" s="45">
        <v>0</v>
      </c>
      <c r="AT118" s="45">
        <v>0</v>
      </c>
      <c r="AU118" s="45">
        <v>0</v>
      </c>
      <c r="AV118" s="45">
        <v>0</v>
      </c>
      <c r="AW118" s="45">
        <v>0</v>
      </c>
      <c r="AX118" s="45">
        <v>0</v>
      </c>
      <c r="AY118" s="45">
        <v>1</v>
      </c>
      <c r="AZ118" s="45">
        <v>0</v>
      </c>
      <c r="BA118" s="45">
        <v>0</v>
      </c>
      <c r="BB118" s="45">
        <v>0</v>
      </c>
      <c r="BC118" s="45">
        <v>0</v>
      </c>
      <c r="BD118" s="45">
        <v>0</v>
      </c>
      <c r="BE118" s="45">
        <v>0</v>
      </c>
      <c r="BF118" s="45">
        <v>0</v>
      </c>
      <c r="BG118" s="45">
        <v>0</v>
      </c>
      <c r="BH118" s="45">
        <v>0</v>
      </c>
      <c r="BI118" s="45">
        <v>0</v>
      </c>
      <c r="BJ118" s="45">
        <v>0</v>
      </c>
      <c r="BK118" s="45">
        <v>0</v>
      </c>
      <c r="BL118" s="45">
        <v>0</v>
      </c>
      <c r="BM118" s="45">
        <v>1</v>
      </c>
      <c r="BN118" s="45">
        <v>0</v>
      </c>
      <c r="BO118" s="45">
        <v>0</v>
      </c>
      <c r="BP118" s="45">
        <v>0</v>
      </c>
      <c r="BQ118" s="45">
        <v>59</v>
      </c>
      <c r="BR118" s="45">
        <v>70</v>
      </c>
      <c r="BS118" s="45">
        <v>129</v>
      </c>
      <c r="BT118" s="45">
        <v>35</v>
      </c>
      <c r="BU118" s="45">
        <v>95</v>
      </c>
      <c r="BV118" s="45">
        <v>0</v>
      </c>
      <c r="BW118" s="45">
        <v>0</v>
      </c>
      <c r="BX118" s="45">
        <v>0</v>
      </c>
      <c r="BY118" s="45">
        <v>0</v>
      </c>
      <c r="BZ118" s="45">
        <v>0</v>
      </c>
      <c r="CA118" s="45">
        <v>0</v>
      </c>
      <c r="CB118" s="45">
        <v>0</v>
      </c>
      <c r="CC118" s="45">
        <v>0</v>
      </c>
      <c r="CD118" s="45">
        <v>0</v>
      </c>
      <c r="CE118" s="45">
        <v>1</v>
      </c>
      <c r="CF118" s="45">
        <v>1</v>
      </c>
      <c r="CG118" s="45">
        <v>1</v>
      </c>
      <c r="CH118" s="45">
        <v>0</v>
      </c>
      <c r="CI118" s="45">
        <v>0</v>
      </c>
      <c r="CJ118" s="45">
        <v>0</v>
      </c>
      <c r="CK118" s="45">
        <v>0</v>
      </c>
      <c r="CL118" s="45">
        <v>0</v>
      </c>
      <c r="CM118" s="45">
        <v>0</v>
      </c>
      <c r="CN118" s="45">
        <v>0</v>
      </c>
      <c r="CO118" s="45">
        <v>0</v>
      </c>
      <c r="CP118" s="45">
        <v>0</v>
      </c>
      <c r="CQ118" s="45">
        <v>0</v>
      </c>
      <c r="CR118" s="45">
        <v>0</v>
      </c>
      <c r="CS118" s="45">
        <v>0</v>
      </c>
      <c r="CT118" s="45">
        <v>36</v>
      </c>
      <c r="CU118" s="45">
        <v>97</v>
      </c>
      <c r="CV118" s="45">
        <v>133</v>
      </c>
      <c r="CW118" s="45">
        <v>5</v>
      </c>
      <c r="CX118" s="45">
        <v>18</v>
      </c>
      <c r="CY118" s="45">
        <v>0</v>
      </c>
      <c r="CZ118" s="45">
        <v>0</v>
      </c>
      <c r="DA118" s="45">
        <v>0</v>
      </c>
      <c r="DB118" s="45">
        <v>0</v>
      </c>
      <c r="DC118" s="45">
        <v>0</v>
      </c>
      <c r="DD118" s="45">
        <v>0</v>
      </c>
      <c r="DE118" s="45">
        <v>0</v>
      </c>
      <c r="DF118" s="45">
        <v>0</v>
      </c>
      <c r="DG118" s="45">
        <v>0</v>
      </c>
      <c r="DH118" s="45">
        <v>0</v>
      </c>
      <c r="DI118" s="45">
        <v>0</v>
      </c>
      <c r="DJ118" s="45">
        <v>0</v>
      </c>
      <c r="DK118" s="45">
        <v>0</v>
      </c>
      <c r="DL118" s="45">
        <v>0</v>
      </c>
      <c r="DM118" s="45">
        <v>0</v>
      </c>
      <c r="DN118" s="45">
        <v>0</v>
      </c>
      <c r="DO118" s="45">
        <v>0</v>
      </c>
      <c r="DP118" s="45">
        <v>0</v>
      </c>
      <c r="DQ118" s="45">
        <v>0</v>
      </c>
      <c r="DR118" s="45">
        <v>0</v>
      </c>
      <c r="DS118" s="45">
        <v>0</v>
      </c>
      <c r="DT118" s="45">
        <v>0</v>
      </c>
      <c r="DU118" s="45">
        <v>0</v>
      </c>
      <c r="DV118" s="45">
        <v>0</v>
      </c>
      <c r="DW118" s="45">
        <v>5</v>
      </c>
      <c r="DX118" s="45">
        <v>18</v>
      </c>
      <c r="DY118" s="45">
        <v>23</v>
      </c>
      <c r="DZ118" s="45">
        <v>13</v>
      </c>
      <c r="EA118" s="45">
        <v>41</v>
      </c>
      <c r="EB118" s="45">
        <v>0</v>
      </c>
      <c r="EC118" s="45">
        <v>0</v>
      </c>
      <c r="ED118" s="45">
        <v>0</v>
      </c>
      <c r="EE118" s="45">
        <v>0</v>
      </c>
      <c r="EF118" s="45">
        <v>0</v>
      </c>
      <c r="EG118" s="45">
        <v>0</v>
      </c>
      <c r="EH118" s="45">
        <v>0</v>
      </c>
      <c r="EI118" s="45">
        <v>0</v>
      </c>
      <c r="EJ118" s="45">
        <v>0</v>
      </c>
      <c r="EK118" s="45">
        <v>0</v>
      </c>
      <c r="EL118" s="45">
        <v>0</v>
      </c>
      <c r="EM118" s="45">
        <v>0</v>
      </c>
      <c r="EN118" s="45">
        <v>0</v>
      </c>
      <c r="EO118" s="45">
        <v>0</v>
      </c>
      <c r="EP118" s="45">
        <v>0</v>
      </c>
      <c r="EQ118" s="45">
        <v>0</v>
      </c>
      <c r="ER118" s="45">
        <v>0</v>
      </c>
      <c r="ES118" s="45">
        <v>1</v>
      </c>
      <c r="ET118" s="45">
        <v>0</v>
      </c>
      <c r="EU118" s="45">
        <v>0</v>
      </c>
      <c r="EV118" s="45">
        <v>0</v>
      </c>
      <c r="EW118" s="45">
        <v>0</v>
      </c>
      <c r="EX118" s="45">
        <v>0</v>
      </c>
      <c r="EY118" s="45">
        <v>0</v>
      </c>
      <c r="EZ118" s="45">
        <v>13</v>
      </c>
      <c r="FA118" s="45">
        <v>42</v>
      </c>
      <c r="FB118" s="45">
        <v>55</v>
      </c>
      <c r="FC118" s="45">
        <v>1</v>
      </c>
      <c r="FD118" s="45">
        <v>6</v>
      </c>
      <c r="FE118" s="45">
        <v>2</v>
      </c>
      <c r="FF118" s="45">
        <v>3</v>
      </c>
      <c r="FG118" s="45">
        <v>0</v>
      </c>
      <c r="FH118" s="45">
        <v>4</v>
      </c>
      <c r="FI118" s="45">
        <v>2</v>
      </c>
      <c r="FJ118" s="45">
        <v>1</v>
      </c>
      <c r="FK118" s="45">
        <v>13</v>
      </c>
      <c r="FL118" s="45">
        <v>25</v>
      </c>
      <c r="FM118" s="45">
        <v>5</v>
      </c>
      <c r="FN118" s="45">
        <v>14</v>
      </c>
      <c r="FO118" s="45">
        <v>19</v>
      </c>
      <c r="FP118" s="45">
        <v>0</v>
      </c>
      <c r="FQ118" s="45">
        <v>1</v>
      </c>
      <c r="FR118" s="45">
        <v>6</v>
      </c>
      <c r="FS118" s="45">
        <v>19</v>
      </c>
      <c r="FT118" s="45">
        <v>7</v>
      </c>
      <c r="FU118" s="45">
        <v>17</v>
      </c>
      <c r="FV118" s="45">
        <v>16</v>
      </c>
      <c r="FW118" s="45">
        <v>11</v>
      </c>
      <c r="FX118" s="45">
        <v>16</v>
      </c>
      <c r="FY118" s="45">
        <v>16</v>
      </c>
      <c r="FZ118" s="45">
        <v>12</v>
      </c>
      <c r="GA118" s="45">
        <v>2</v>
      </c>
      <c r="GB118" s="45">
        <v>57</v>
      </c>
      <c r="GC118" s="45">
        <v>66</v>
      </c>
      <c r="GD118" s="45">
        <v>123</v>
      </c>
      <c r="GE118" s="45">
        <v>2</v>
      </c>
      <c r="GF118" s="45">
        <v>3</v>
      </c>
      <c r="GG118" s="45">
        <v>6</v>
      </c>
      <c r="GH118" s="45">
        <v>14</v>
      </c>
      <c r="GI118" s="45">
        <v>12</v>
      </c>
      <c r="GJ118" s="45">
        <v>23</v>
      </c>
      <c r="GK118" s="45">
        <v>11</v>
      </c>
      <c r="GL118" s="45">
        <v>47</v>
      </c>
      <c r="GM118" s="45">
        <v>5</v>
      </c>
      <c r="GN118" s="45">
        <v>7</v>
      </c>
      <c r="GO118" s="45">
        <v>2</v>
      </c>
      <c r="GP118" s="45">
        <v>2</v>
      </c>
      <c r="GQ118" s="45">
        <v>38</v>
      </c>
      <c r="GR118" s="45">
        <v>96</v>
      </c>
      <c r="GS118" s="45">
        <v>134</v>
      </c>
      <c r="GT118" s="45">
        <v>0</v>
      </c>
      <c r="GU118" s="45">
        <v>0</v>
      </c>
      <c r="GV118" s="45">
        <v>0</v>
      </c>
      <c r="GW118" s="45">
        <v>1</v>
      </c>
      <c r="GX118" s="45">
        <v>2</v>
      </c>
      <c r="GY118" s="45">
        <v>4</v>
      </c>
      <c r="GZ118" s="45">
        <v>0</v>
      </c>
      <c r="HA118" s="45">
        <v>5</v>
      </c>
      <c r="HB118" s="45">
        <v>2</v>
      </c>
      <c r="HC118" s="45">
        <v>4</v>
      </c>
      <c r="HD118" s="45">
        <v>0</v>
      </c>
      <c r="HE118" s="45">
        <v>0</v>
      </c>
      <c r="HF118" s="45">
        <v>4</v>
      </c>
      <c r="HG118" s="45">
        <v>14</v>
      </c>
      <c r="HH118" s="45">
        <v>18</v>
      </c>
      <c r="HI118" s="45">
        <v>0</v>
      </c>
      <c r="HJ118" s="45">
        <v>2</v>
      </c>
      <c r="HK118" s="45">
        <v>3</v>
      </c>
      <c r="HL118" s="45">
        <v>10</v>
      </c>
      <c r="HM118" s="45">
        <v>4</v>
      </c>
      <c r="HN118" s="45">
        <v>9</v>
      </c>
      <c r="HO118" s="45">
        <v>3</v>
      </c>
      <c r="HP118" s="45">
        <v>6</v>
      </c>
      <c r="HQ118" s="45">
        <v>1</v>
      </c>
      <c r="HR118" s="45">
        <v>4</v>
      </c>
      <c r="HS118" s="45">
        <v>0</v>
      </c>
      <c r="HT118" s="45">
        <v>1</v>
      </c>
      <c r="HU118" s="45">
        <v>11</v>
      </c>
      <c r="HV118" s="45">
        <v>32</v>
      </c>
      <c r="HW118" s="45">
        <v>43</v>
      </c>
      <c r="HX118" s="45">
        <v>6</v>
      </c>
      <c r="HY118" s="45">
        <v>32</v>
      </c>
      <c r="HZ118" s="45">
        <v>12</v>
      </c>
      <c r="IA118" s="45">
        <v>19</v>
      </c>
      <c r="IB118" s="45">
        <v>6</v>
      </c>
      <c r="IC118" s="45">
        <v>10</v>
      </c>
      <c r="ID118" s="45">
        <v>31</v>
      </c>
      <c r="IE118" s="45">
        <v>62</v>
      </c>
      <c r="IF118" s="45">
        <v>4</v>
      </c>
      <c r="IG118" s="45">
        <v>12</v>
      </c>
      <c r="IH118" s="45">
        <v>5</v>
      </c>
      <c r="II118" s="45">
        <v>2</v>
      </c>
      <c r="IJ118" s="45">
        <v>64</v>
      </c>
      <c r="IK118" s="45">
        <v>137</v>
      </c>
      <c r="IL118" s="45">
        <v>201</v>
      </c>
      <c r="IM118" s="45">
        <v>7</v>
      </c>
      <c r="IN118" s="45">
        <v>10</v>
      </c>
      <c r="IO118" s="45">
        <v>10</v>
      </c>
      <c r="IP118" s="45">
        <v>11</v>
      </c>
      <c r="IQ118" s="45">
        <v>0</v>
      </c>
      <c r="IR118" s="45">
        <v>0</v>
      </c>
      <c r="IS118" s="45">
        <v>1</v>
      </c>
      <c r="IT118" s="45">
        <v>2</v>
      </c>
      <c r="IU118" s="45">
        <v>41</v>
      </c>
      <c r="IV118" s="45">
        <v>45</v>
      </c>
      <c r="IW118" s="45">
        <v>18</v>
      </c>
      <c r="IX118" s="45">
        <v>23</v>
      </c>
      <c r="IY118" s="45">
        <v>41</v>
      </c>
      <c r="IZ118" s="45">
        <v>2</v>
      </c>
      <c r="JA118" s="45">
        <v>5</v>
      </c>
      <c r="JB118" s="45">
        <v>3</v>
      </c>
      <c r="JC118" s="45">
        <v>13</v>
      </c>
      <c r="JD118" s="45">
        <v>0</v>
      </c>
      <c r="JE118" s="45">
        <v>0</v>
      </c>
      <c r="JF118" s="45">
        <v>0</v>
      </c>
      <c r="JG118" s="45">
        <v>2</v>
      </c>
      <c r="JH118" s="45">
        <v>29</v>
      </c>
      <c r="JI118" s="45">
        <v>82</v>
      </c>
      <c r="JJ118" s="45">
        <v>5</v>
      </c>
      <c r="JK118" s="45">
        <v>20</v>
      </c>
      <c r="JL118" s="45">
        <v>25</v>
      </c>
      <c r="JM118" s="45">
        <v>1</v>
      </c>
      <c r="JN118" s="45">
        <v>5</v>
      </c>
      <c r="JO118" s="45">
        <v>1</v>
      </c>
      <c r="JP118" s="45">
        <v>2</v>
      </c>
      <c r="JQ118" s="45">
        <v>0</v>
      </c>
      <c r="JR118" s="45">
        <v>0</v>
      </c>
      <c r="JS118" s="45">
        <v>0</v>
      </c>
      <c r="JT118" s="45">
        <v>3</v>
      </c>
      <c r="JU118" s="45">
        <v>3</v>
      </c>
      <c r="JV118" s="45">
        <v>7</v>
      </c>
      <c r="JW118" s="45">
        <v>2</v>
      </c>
      <c r="JX118" s="45">
        <v>10</v>
      </c>
      <c r="JY118" s="45">
        <v>12</v>
      </c>
      <c r="JZ118" s="45">
        <v>4</v>
      </c>
      <c r="KA118" s="45">
        <v>6</v>
      </c>
      <c r="KB118" s="45">
        <v>1</v>
      </c>
      <c r="KC118" s="45">
        <v>6</v>
      </c>
      <c r="KD118" s="45">
        <v>0</v>
      </c>
      <c r="KE118" s="45">
        <v>0</v>
      </c>
      <c r="KF118" s="45">
        <v>1</v>
      </c>
      <c r="KG118" s="45">
        <v>7</v>
      </c>
      <c r="KH118" s="45">
        <v>17</v>
      </c>
      <c r="KI118" s="45">
        <v>32</v>
      </c>
      <c r="KJ118" s="45">
        <v>6</v>
      </c>
      <c r="KK118" s="45">
        <v>19</v>
      </c>
      <c r="KL118" s="45">
        <v>25</v>
      </c>
      <c r="KM118" s="45">
        <v>5</v>
      </c>
      <c r="KN118" s="45">
        <v>0</v>
      </c>
      <c r="KO118" s="45">
        <v>1</v>
      </c>
      <c r="KP118" s="45">
        <v>82</v>
      </c>
      <c r="KQ118" s="45">
        <v>88</v>
      </c>
    </row>
    <row r="119" spans="1:303">
      <c r="A119" s="45" t="s">
        <v>4</v>
      </c>
      <c r="B119" s="45">
        <v>28</v>
      </c>
      <c r="O119" s="45">
        <v>11</v>
      </c>
      <c r="P119" s="45">
        <v>6</v>
      </c>
      <c r="Q119" s="45">
        <v>1</v>
      </c>
      <c r="R119" s="45">
        <v>11</v>
      </c>
      <c r="S119" s="45">
        <v>38</v>
      </c>
      <c r="T119" s="45">
        <v>40</v>
      </c>
      <c r="U119" s="45">
        <v>3</v>
      </c>
      <c r="V119" s="45">
        <v>10</v>
      </c>
      <c r="W119" s="45">
        <v>49</v>
      </c>
      <c r="X119" s="45">
        <v>67</v>
      </c>
      <c r="Y119" s="45">
        <v>41</v>
      </c>
      <c r="Z119" s="45">
        <v>75</v>
      </c>
      <c r="AA119" s="45">
        <v>143</v>
      </c>
      <c r="AB119" s="45">
        <v>209</v>
      </c>
      <c r="AC119" s="45">
        <v>352</v>
      </c>
      <c r="AD119" s="45">
        <v>821</v>
      </c>
      <c r="AE119" s="45">
        <v>1044</v>
      </c>
      <c r="AF119" s="45">
        <v>12</v>
      </c>
      <c r="AG119" s="45">
        <v>55</v>
      </c>
      <c r="AH119" s="45">
        <v>67</v>
      </c>
      <c r="AI119" s="45">
        <v>69</v>
      </c>
      <c r="AJ119" s="45">
        <v>900</v>
      </c>
      <c r="AK119" s="45">
        <v>1168</v>
      </c>
      <c r="AL119" s="45">
        <v>2068</v>
      </c>
      <c r="AM119" s="45">
        <v>503</v>
      </c>
      <c r="AN119" s="45">
        <v>804</v>
      </c>
      <c r="AO119" s="45">
        <v>1307</v>
      </c>
      <c r="AP119" s="45">
        <v>22179.5</v>
      </c>
      <c r="AQ119" s="45">
        <v>81</v>
      </c>
      <c r="AR119" s="45">
        <v>105</v>
      </c>
      <c r="AS119" s="45">
        <v>0</v>
      </c>
      <c r="AT119" s="45">
        <v>0</v>
      </c>
      <c r="AU119" s="45">
        <v>0</v>
      </c>
      <c r="AV119" s="45">
        <v>1</v>
      </c>
      <c r="AW119" s="45">
        <v>3</v>
      </c>
      <c r="AX119" s="45">
        <v>1</v>
      </c>
      <c r="AY119" s="45">
        <v>0</v>
      </c>
      <c r="AZ119" s="45">
        <v>0</v>
      </c>
      <c r="BA119" s="45">
        <v>0</v>
      </c>
      <c r="BB119" s="45">
        <v>0</v>
      </c>
      <c r="BC119" s="45">
        <v>0</v>
      </c>
      <c r="BD119" s="45">
        <v>0</v>
      </c>
      <c r="BE119" s="45">
        <v>0</v>
      </c>
      <c r="BF119" s="45">
        <v>0</v>
      </c>
      <c r="BG119" s="45">
        <v>0</v>
      </c>
      <c r="BH119" s="45">
        <v>0</v>
      </c>
      <c r="BI119" s="45">
        <v>0</v>
      </c>
      <c r="BJ119" s="45">
        <v>0</v>
      </c>
      <c r="BK119" s="45">
        <v>0</v>
      </c>
      <c r="BL119" s="45">
        <v>0</v>
      </c>
      <c r="BM119" s="45">
        <v>1</v>
      </c>
      <c r="BN119" s="45">
        <v>0</v>
      </c>
      <c r="BO119" s="45">
        <v>4</v>
      </c>
      <c r="BP119" s="45">
        <v>1</v>
      </c>
      <c r="BQ119" s="45">
        <v>85</v>
      </c>
      <c r="BR119" s="45">
        <v>107</v>
      </c>
      <c r="BS119" s="45">
        <v>192</v>
      </c>
      <c r="BT119" s="45">
        <v>162</v>
      </c>
      <c r="BU119" s="45">
        <v>203</v>
      </c>
      <c r="BV119" s="45">
        <v>0</v>
      </c>
      <c r="BW119" s="45">
        <v>0</v>
      </c>
      <c r="BX119" s="45">
        <v>4</v>
      </c>
      <c r="BY119" s="45">
        <v>9</v>
      </c>
      <c r="BZ119" s="45">
        <v>1</v>
      </c>
      <c r="CA119" s="45">
        <v>4</v>
      </c>
      <c r="CB119" s="45">
        <v>0</v>
      </c>
      <c r="CC119" s="45">
        <v>1</v>
      </c>
      <c r="CD119" s="45">
        <v>0</v>
      </c>
      <c r="CE119" s="45">
        <v>1</v>
      </c>
      <c r="CF119" s="45">
        <v>1</v>
      </c>
      <c r="CG119" s="45">
        <v>1</v>
      </c>
      <c r="CH119" s="45">
        <v>0</v>
      </c>
      <c r="CI119" s="45">
        <v>1</v>
      </c>
      <c r="CJ119" s="45">
        <v>1</v>
      </c>
      <c r="CK119" s="45">
        <v>1</v>
      </c>
      <c r="CL119" s="45">
        <v>0</v>
      </c>
      <c r="CM119" s="45">
        <v>0</v>
      </c>
      <c r="CN119" s="45">
        <v>3</v>
      </c>
      <c r="CO119" s="45">
        <v>16</v>
      </c>
      <c r="CP119" s="45">
        <v>0</v>
      </c>
      <c r="CQ119" s="45">
        <v>2</v>
      </c>
      <c r="CR119" s="45">
        <v>35</v>
      </c>
      <c r="CS119" s="45">
        <v>49</v>
      </c>
      <c r="CT119" s="45">
        <v>172</v>
      </c>
      <c r="CU119" s="45">
        <v>239</v>
      </c>
      <c r="CV119" s="45">
        <v>411</v>
      </c>
      <c r="CW119" s="45">
        <v>31</v>
      </c>
      <c r="CX119" s="45">
        <v>39</v>
      </c>
      <c r="CY119" s="45">
        <v>0</v>
      </c>
      <c r="CZ119" s="45">
        <v>0</v>
      </c>
      <c r="DA119" s="45">
        <v>0</v>
      </c>
      <c r="DB119" s="45">
        <v>0</v>
      </c>
      <c r="DC119" s="45">
        <v>1</v>
      </c>
      <c r="DD119" s="45">
        <v>1</v>
      </c>
      <c r="DE119" s="45">
        <v>0</v>
      </c>
      <c r="DF119" s="45">
        <v>0</v>
      </c>
      <c r="DG119" s="45">
        <v>0</v>
      </c>
      <c r="DH119" s="45">
        <v>1</v>
      </c>
      <c r="DI119" s="45">
        <v>0</v>
      </c>
      <c r="DJ119" s="45">
        <v>0</v>
      </c>
      <c r="DK119" s="45">
        <v>0</v>
      </c>
      <c r="DL119" s="45">
        <v>0</v>
      </c>
      <c r="DM119" s="45">
        <v>0</v>
      </c>
      <c r="DN119" s="45">
        <v>0</v>
      </c>
      <c r="DO119" s="45">
        <v>0</v>
      </c>
      <c r="DP119" s="45">
        <v>0</v>
      </c>
      <c r="DQ119" s="45">
        <v>0</v>
      </c>
      <c r="DR119" s="45">
        <v>0</v>
      </c>
      <c r="DS119" s="45">
        <v>0</v>
      </c>
      <c r="DT119" s="45">
        <v>0</v>
      </c>
      <c r="DU119" s="45">
        <v>1</v>
      </c>
      <c r="DV119" s="45">
        <v>3</v>
      </c>
      <c r="DW119" s="45">
        <v>32</v>
      </c>
      <c r="DX119" s="45">
        <v>41</v>
      </c>
      <c r="DY119" s="45">
        <v>73</v>
      </c>
      <c r="DZ119" s="45">
        <v>94</v>
      </c>
      <c r="EA119" s="45">
        <v>124</v>
      </c>
      <c r="EB119" s="45">
        <v>0</v>
      </c>
      <c r="EC119" s="45">
        <v>0</v>
      </c>
      <c r="ED119" s="45">
        <v>0</v>
      </c>
      <c r="EE119" s="45">
        <v>0</v>
      </c>
      <c r="EF119" s="45">
        <v>0</v>
      </c>
      <c r="EG119" s="45">
        <v>0</v>
      </c>
      <c r="EH119" s="45">
        <v>0</v>
      </c>
      <c r="EI119" s="45">
        <v>1</v>
      </c>
      <c r="EJ119" s="45">
        <v>0</v>
      </c>
      <c r="EK119" s="45">
        <v>0</v>
      </c>
      <c r="EL119" s="45">
        <v>0</v>
      </c>
      <c r="EM119" s="45">
        <v>0</v>
      </c>
      <c r="EN119" s="45">
        <v>0</v>
      </c>
      <c r="EO119" s="45">
        <v>0</v>
      </c>
      <c r="EP119" s="45">
        <v>0</v>
      </c>
      <c r="EQ119" s="45">
        <v>0</v>
      </c>
      <c r="ER119" s="45">
        <v>0</v>
      </c>
      <c r="ES119" s="45">
        <v>0</v>
      </c>
      <c r="ET119" s="45">
        <v>0</v>
      </c>
      <c r="EU119" s="45">
        <v>0</v>
      </c>
      <c r="EV119" s="45">
        <v>0</v>
      </c>
      <c r="EW119" s="45">
        <v>0</v>
      </c>
      <c r="EX119" s="45">
        <v>2</v>
      </c>
      <c r="EY119" s="45">
        <v>5</v>
      </c>
      <c r="EZ119" s="45">
        <v>94</v>
      </c>
      <c r="FA119" s="45">
        <v>125</v>
      </c>
      <c r="FB119" s="45">
        <v>219</v>
      </c>
      <c r="FC119" s="45">
        <v>7</v>
      </c>
      <c r="FD119" s="45">
        <v>11</v>
      </c>
      <c r="FE119" s="45">
        <v>3</v>
      </c>
      <c r="FF119" s="45">
        <v>7</v>
      </c>
      <c r="FG119" s="45">
        <v>3</v>
      </c>
      <c r="FH119" s="45">
        <v>0</v>
      </c>
      <c r="FI119" s="45">
        <v>4</v>
      </c>
      <c r="FJ119" s="45">
        <v>7</v>
      </c>
      <c r="FK119" s="45">
        <v>128</v>
      </c>
      <c r="FL119" s="45">
        <v>232</v>
      </c>
      <c r="FM119" s="45">
        <v>17</v>
      </c>
      <c r="FN119" s="45">
        <v>25</v>
      </c>
      <c r="FO119" s="45">
        <v>42</v>
      </c>
      <c r="FP119" s="45">
        <v>0</v>
      </c>
      <c r="FQ119" s="45">
        <v>3</v>
      </c>
      <c r="FR119" s="45">
        <v>9</v>
      </c>
      <c r="FS119" s="45">
        <v>10</v>
      </c>
      <c r="FT119" s="45">
        <v>13</v>
      </c>
      <c r="FU119" s="45">
        <v>26</v>
      </c>
      <c r="FV119" s="45">
        <v>31</v>
      </c>
      <c r="FW119" s="45">
        <v>38</v>
      </c>
      <c r="FX119" s="45">
        <v>20</v>
      </c>
      <c r="FY119" s="45">
        <v>25</v>
      </c>
      <c r="FZ119" s="45">
        <v>13</v>
      </c>
      <c r="GA119" s="45">
        <v>10</v>
      </c>
      <c r="GB119" s="45">
        <v>86</v>
      </c>
      <c r="GC119" s="45">
        <v>112</v>
      </c>
      <c r="GD119" s="45">
        <v>198</v>
      </c>
      <c r="GE119" s="45">
        <v>17</v>
      </c>
      <c r="GF119" s="45">
        <v>33</v>
      </c>
      <c r="GG119" s="45">
        <v>50</v>
      </c>
      <c r="GH119" s="45">
        <v>56</v>
      </c>
      <c r="GI119" s="45">
        <v>47</v>
      </c>
      <c r="GJ119" s="45">
        <v>65</v>
      </c>
      <c r="GK119" s="45">
        <v>27</v>
      </c>
      <c r="GL119" s="45">
        <v>30</v>
      </c>
      <c r="GM119" s="45">
        <v>9</v>
      </c>
      <c r="GN119" s="45">
        <v>9</v>
      </c>
      <c r="GO119" s="45">
        <v>1</v>
      </c>
      <c r="GP119" s="45">
        <v>3</v>
      </c>
      <c r="GQ119" s="45">
        <v>151</v>
      </c>
      <c r="GR119" s="45">
        <v>196</v>
      </c>
      <c r="GS119" s="45">
        <v>347</v>
      </c>
      <c r="GT119" s="45">
        <v>0</v>
      </c>
      <c r="GU119" s="45">
        <v>0</v>
      </c>
      <c r="GV119" s="45">
        <v>3</v>
      </c>
      <c r="GW119" s="45">
        <v>5</v>
      </c>
      <c r="GX119" s="45">
        <v>8</v>
      </c>
      <c r="GY119" s="45">
        <v>20</v>
      </c>
      <c r="GZ119" s="45">
        <v>10</v>
      </c>
      <c r="HA119" s="45">
        <v>17</v>
      </c>
      <c r="HB119" s="45">
        <v>6</v>
      </c>
      <c r="HC119" s="45">
        <v>2</v>
      </c>
      <c r="HD119" s="45">
        <v>2</v>
      </c>
      <c r="HE119" s="45">
        <v>0</v>
      </c>
      <c r="HF119" s="45">
        <v>29</v>
      </c>
      <c r="HG119" s="45">
        <v>44</v>
      </c>
      <c r="HH119" s="45">
        <v>73</v>
      </c>
      <c r="HI119" s="45">
        <v>15</v>
      </c>
      <c r="HJ119" s="45">
        <v>19</v>
      </c>
      <c r="HK119" s="45">
        <v>27</v>
      </c>
      <c r="HL119" s="45">
        <v>47</v>
      </c>
      <c r="HM119" s="45">
        <v>29</v>
      </c>
      <c r="HN119" s="45">
        <v>38</v>
      </c>
      <c r="HO119" s="45">
        <v>14</v>
      </c>
      <c r="HP119" s="45">
        <v>19</v>
      </c>
      <c r="HQ119" s="45">
        <v>5</v>
      </c>
      <c r="HR119" s="45">
        <v>13</v>
      </c>
      <c r="HS119" s="45">
        <v>5</v>
      </c>
      <c r="HT119" s="45">
        <v>2</v>
      </c>
      <c r="HU119" s="45">
        <v>92</v>
      </c>
      <c r="HV119" s="45">
        <v>138</v>
      </c>
      <c r="HW119" s="45">
        <v>230</v>
      </c>
      <c r="HX119" s="45">
        <v>41</v>
      </c>
      <c r="HY119" s="45">
        <v>69</v>
      </c>
      <c r="HZ119" s="45">
        <v>45</v>
      </c>
      <c r="IA119" s="45">
        <v>59</v>
      </c>
      <c r="IB119" s="45">
        <v>53</v>
      </c>
      <c r="IC119" s="45">
        <v>70</v>
      </c>
      <c r="ID119" s="45">
        <v>34</v>
      </c>
      <c r="IE119" s="45">
        <v>41</v>
      </c>
      <c r="IF119" s="45">
        <v>24</v>
      </c>
      <c r="IG119" s="45">
        <v>37</v>
      </c>
      <c r="IH119" s="45">
        <v>11</v>
      </c>
      <c r="II119" s="45">
        <v>16</v>
      </c>
      <c r="IJ119" s="45">
        <v>208</v>
      </c>
      <c r="IK119" s="45">
        <v>292</v>
      </c>
      <c r="IL119" s="45">
        <v>500</v>
      </c>
      <c r="IM119" s="45">
        <v>33</v>
      </c>
      <c r="IN119" s="45">
        <v>30</v>
      </c>
      <c r="IO119" s="45">
        <v>16</v>
      </c>
      <c r="IP119" s="45">
        <v>23</v>
      </c>
      <c r="IQ119" s="45">
        <v>1</v>
      </c>
      <c r="IR119" s="45">
        <v>1</v>
      </c>
      <c r="IS119" s="45">
        <v>5</v>
      </c>
      <c r="IT119" s="45">
        <v>2</v>
      </c>
      <c r="IU119" s="45">
        <v>31</v>
      </c>
      <c r="IV119" s="45">
        <v>59</v>
      </c>
      <c r="IW119" s="45">
        <v>55</v>
      </c>
      <c r="IX119" s="45">
        <v>56</v>
      </c>
      <c r="IY119" s="45">
        <v>111</v>
      </c>
      <c r="IZ119" s="45">
        <v>29</v>
      </c>
      <c r="JA119" s="45">
        <v>33</v>
      </c>
      <c r="JB119" s="45">
        <v>12</v>
      </c>
      <c r="JC119" s="45">
        <v>13</v>
      </c>
      <c r="JD119" s="45">
        <v>3</v>
      </c>
      <c r="JE119" s="45">
        <v>8</v>
      </c>
      <c r="JF119" s="45">
        <v>9</v>
      </c>
      <c r="JG119" s="45">
        <v>2</v>
      </c>
      <c r="JH119" s="45">
        <v>151</v>
      </c>
      <c r="JI119" s="45">
        <v>234</v>
      </c>
      <c r="JJ119" s="45">
        <v>53</v>
      </c>
      <c r="JK119" s="45">
        <v>56</v>
      </c>
      <c r="JL119" s="45">
        <v>109</v>
      </c>
      <c r="JM119" s="45">
        <v>14</v>
      </c>
      <c r="JN119" s="45">
        <v>21</v>
      </c>
      <c r="JO119" s="45">
        <v>7</v>
      </c>
      <c r="JP119" s="45">
        <v>7</v>
      </c>
      <c r="JQ119" s="45">
        <v>1</v>
      </c>
      <c r="JR119" s="45">
        <v>2</v>
      </c>
      <c r="JS119" s="45">
        <v>1</v>
      </c>
      <c r="JT119" s="45">
        <v>0</v>
      </c>
      <c r="JU119" s="45">
        <v>13</v>
      </c>
      <c r="JV119" s="45">
        <v>18</v>
      </c>
      <c r="JW119" s="45">
        <v>23</v>
      </c>
      <c r="JX119" s="45">
        <v>30</v>
      </c>
      <c r="JY119" s="45">
        <v>53</v>
      </c>
      <c r="JZ119" s="45">
        <v>40</v>
      </c>
      <c r="KA119" s="45">
        <v>61</v>
      </c>
      <c r="KB119" s="45">
        <v>15</v>
      </c>
      <c r="KC119" s="45">
        <v>19</v>
      </c>
      <c r="KD119" s="45">
        <v>1</v>
      </c>
      <c r="KE119" s="45">
        <v>1</v>
      </c>
      <c r="KF119" s="45">
        <v>4</v>
      </c>
      <c r="KG119" s="45">
        <v>4</v>
      </c>
      <c r="KH119" s="45">
        <v>37</v>
      </c>
      <c r="KI119" s="45">
        <v>50</v>
      </c>
      <c r="KJ119" s="45">
        <v>60</v>
      </c>
      <c r="KK119" s="45">
        <v>85</v>
      </c>
      <c r="KL119" s="45">
        <v>145</v>
      </c>
      <c r="KM119" s="45">
        <v>6</v>
      </c>
      <c r="KN119" s="45">
        <v>4</v>
      </c>
      <c r="KO119" s="45">
        <v>14</v>
      </c>
      <c r="KP119" s="45">
        <v>62</v>
      </c>
      <c r="KQ119" s="45">
        <v>86</v>
      </c>
    </row>
    <row r="120" spans="1:303">
      <c r="A120" s="45" t="s">
        <v>8</v>
      </c>
      <c r="B120" s="45">
        <v>4</v>
      </c>
      <c r="O120" s="45">
        <v>1</v>
      </c>
      <c r="P120" s="45">
        <v>0</v>
      </c>
      <c r="Q120" s="45">
        <v>0</v>
      </c>
      <c r="R120" s="45">
        <v>0</v>
      </c>
      <c r="S120" s="45">
        <v>2</v>
      </c>
      <c r="T120" s="45">
        <v>4</v>
      </c>
      <c r="U120" s="45">
        <v>2</v>
      </c>
      <c r="V120" s="45">
        <v>0</v>
      </c>
      <c r="W120" s="45">
        <v>0</v>
      </c>
      <c r="X120" s="45">
        <v>1</v>
      </c>
      <c r="Y120" s="45">
        <v>1</v>
      </c>
      <c r="Z120" s="45">
        <v>4</v>
      </c>
      <c r="AA120" s="45">
        <v>6</v>
      </c>
      <c r="AB120" s="45">
        <v>9</v>
      </c>
      <c r="AC120" s="45">
        <v>15</v>
      </c>
      <c r="AD120" s="45">
        <v>187</v>
      </c>
      <c r="AE120" s="45">
        <v>160</v>
      </c>
      <c r="AF120" s="45">
        <v>0</v>
      </c>
      <c r="AG120" s="45">
        <v>1</v>
      </c>
      <c r="AH120" s="45">
        <v>10</v>
      </c>
      <c r="AI120" s="45">
        <v>18</v>
      </c>
      <c r="AJ120" s="45">
        <v>197</v>
      </c>
      <c r="AK120" s="45">
        <v>179</v>
      </c>
      <c r="AL120" s="45">
        <v>376</v>
      </c>
      <c r="AM120" s="45">
        <v>71</v>
      </c>
      <c r="AN120" s="45">
        <v>87</v>
      </c>
      <c r="AO120" s="45">
        <v>158</v>
      </c>
      <c r="AP120" s="45">
        <v>1241</v>
      </c>
      <c r="AQ120" s="45">
        <v>18</v>
      </c>
      <c r="AR120" s="45">
        <v>4</v>
      </c>
      <c r="AS120" s="45">
        <v>0</v>
      </c>
      <c r="AT120" s="45">
        <v>0</v>
      </c>
      <c r="AU120" s="45">
        <v>0</v>
      </c>
      <c r="AV120" s="45">
        <v>0</v>
      </c>
      <c r="AW120" s="45">
        <v>0</v>
      </c>
      <c r="AX120" s="45">
        <v>0</v>
      </c>
      <c r="AY120" s="45">
        <v>0</v>
      </c>
      <c r="AZ120" s="45">
        <v>0</v>
      </c>
      <c r="BA120" s="45">
        <v>0</v>
      </c>
      <c r="BB120" s="45">
        <v>0</v>
      </c>
      <c r="BC120" s="45">
        <v>0</v>
      </c>
      <c r="BD120" s="45">
        <v>0</v>
      </c>
      <c r="BE120" s="45">
        <v>0</v>
      </c>
      <c r="BF120" s="45">
        <v>0</v>
      </c>
      <c r="BG120" s="45">
        <v>0</v>
      </c>
      <c r="BH120" s="45">
        <v>0</v>
      </c>
      <c r="BI120" s="45">
        <v>0</v>
      </c>
      <c r="BJ120" s="45">
        <v>0</v>
      </c>
      <c r="BK120" s="45">
        <v>0</v>
      </c>
      <c r="BL120" s="45">
        <v>0</v>
      </c>
      <c r="BM120" s="45">
        <v>0</v>
      </c>
      <c r="BN120" s="45">
        <v>0</v>
      </c>
      <c r="BO120" s="45">
        <v>0</v>
      </c>
      <c r="BP120" s="45">
        <v>0</v>
      </c>
      <c r="BQ120" s="45">
        <v>18</v>
      </c>
      <c r="BR120" s="45">
        <v>4</v>
      </c>
      <c r="BS120" s="45">
        <v>22</v>
      </c>
      <c r="BT120" s="45">
        <v>40</v>
      </c>
      <c r="BU120" s="45">
        <v>26</v>
      </c>
      <c r="BV120" s="45">
        <v>0</v>
      </c>
      <c r="BW120" s="45">
        <v>0</v>
      </c>
      <c r="BX120" s="45">
        <v>0</v>
      </c>
      <c r="BY120" s="45">
        <v>0</v>
      </c>
      <c r="BZ120" s="45">
        <v>0</v>
      </c>
      <c r="CA120" s="45">
        <v>0</v>
      </c>
      <c r="CB120" s="45">
        <v>0</v>
      </c>
      <c r="CC120" s="45">
        <v>0</v>
      </c>
      <c r="CD120" s="45">
        <v>0</v>
      </c>
      <c r="CE120" s="45">
        <v>0</v>
      </c>
      <c r="CF120" s="45">
        <v>0</v>
      </c>
      <c r="CG120" s="45">
        <v>0</v>
      </c>
      <c r="CH120" s="45">
        <v>0</v>
      </c>
      <c r="CI120" s="45">
        <v>0</v>
      </c>
      <c r="CJ120" s="45">
        <v>0</v>
      </c>
      <c r="CK120" s="45">
        <v>0</v>
      </c>
      <c r="CL120" s="45">
        <v>0</v>
      </c>
      <c r="CM120" s="45">
        <v>0</v>
      </c>
      <c r="CN120" s="45">
        <v>1</v>
      </c>
      <c r="CO120" s="45">
        <v>1</v>
      </c>
      <c r="CP120" s="45">
        <v>0</v>
      </c>
      <c r="CQ120" s="45">
        <v>0</v>
      </c>
      <c r="CR120" s="45">
        <v>58</v>
      </c>
      <c r="CS120" s="45">
        <v>61</v>
      </c>
      <c r="CT120" s="45">
        <v>41</v>
      </c>
      <c r="CU120" s="45">
        <v>27</v>
      </c>
      <c r="CV120" s="45">
        <v>68</v>
      </c>
      <c r="CW120" s="45">
        <v>3</v>
      </c>
      <c r="CX120" s="45">
        <v>6</v>
      </c>
      <c r="CY120" s="45">
        <v>0</v>
      </c>
      <c r="CZ120" s="45">
        <v>0</v>
      </c>
      <c r="DA120" s="45">
        <v>0</v>
      </c>
      <c r="DB120" s="45">
        <v>0</v>
      </c>
      <c r="DC120" s="45">
        <v>0</v>
      </c>
      <c r="DD120" s="45">
        <v>0</v>
      </c>
      <c r="DE120" s="45">
        <v>0</v>
      </c>
      <c r="DF120" s="45">
        <v>0</v>
      </c>
      <c r="DG120" s="45">
        <v>0</v>
      </c>
      <c r="DH120" s="45">
        <v>0</v>
      </c>
      <c r="DI120" s="45">
        <v>0</v>
      </c>
      <c r="DJ120" s="45">
        <v>0</v>
      </c>
      <c r="DK120" s="45">
        <v>0</v>
      </c>
      <c r="DL120" s="45">
        <v>0</v>
      </c>
      <c r="DM120" s="45">
        <v>0</v>
      </c>
      <c r="DN120" s="45">
        <v>0</v>
      </c>
      <c r="DO120" s="45">
        <v>0</v>
      </c>
      <c r="DP120" s="45">
        <v>0</v>
      </c>
      <c r="DQ120" s="45">
        <v>0</v>
      </c>
      <c r="DR120" s="45">
        <v>0</v>
      </c>
      <c r="DS120" s="45">
        <v>0</v>
      </c>
      <c r="DT120" s="45">
        <v>0</v>
      </c>
      <c r="DU120" s="45">
        <v>0</v>
      </c>
      <c r="DV120" s="45">
        <v>0</v>
      </c>
      <c r="DW120" s="45">
        <v>3</v>
      </c>
      <c r="DX120" s="45">
        <v>6</v>
      </c>
      <c r="DY120" s="45">
        <v>9</v>
      </c>
      <c r="DZ120" s="45">
        <v>3</v>
      </c>
      <c r="EA120" s="45">
        <v>11</v>
      </c>
      <c r="EB120" s="45">
        <v>0</v>
      </c>
      <c r="EC120" s="45">
        <v>0</v>
      </c>
      <c r="ED120" s="45">
        <v>0</v>
      </c>
      <c r="EE120" s="45">
        <v>0</v>
      </c>
      <c r="EF120" s="45">
        <v>0</v>
      </c>
      <c r="EG120" s="45">
        <v>0</v>
      </c>
      <c r="EH120" s="45">
        <v>0</v>
      </c>
      <c r="EI120" s="45">
        <v>0</v>
      </c>
      <c r="EJ120" s="45">
        <v>0</v>
      </c>
      <c r="EK120" s="45">
        <v>0</v>
      </c>
      <c r="EL120" s="45">
        <v>0</v>
      </c>
      <c r="EM120" s="45">
        <v>0</v>
      </c>
      <c r="EN120" s="45">
        <v>0</v>
      </c>
      <c r="EO120" s="45">
        <v>0</v>
      </c>
      <c r="EP120" s="45">
        <v>0</v>
      </c>
      <c r="EQ120" s="45">
        <v>0</v>
      </c>
      <c r="ER120" s="45">
        <v>0</v>
      </c>
      <c r="ES120" s="45">
        <v>0</v>
      </c>
      <c r="ET120" s="45">
        <v>0</v>
      </c>
      <c r="EU120" s="45">
        <v>0</v>
      </c>
      <c r="EV120" s="45">
        <v>0</v>
      </c>
      <c r="EW120" s="45">
        <v>0</v>
      </c>
      <c r="EX120" s="45">
        <v>0</v>
      </c>
      <c r="EY120" s="45">
        <v>1</v>
      </c>
      <c r="EZ120" s="45">
        <v>3</v>
      </c>
      <c r="FA120" s="45">
        <v>11</v>
      </c>
      <c r="FB120" s="45">
        <v>14</v>
      </c>
      <c r="FC120" s="45">
        <v>0</v>
      </c>
      <c r="FD120" s="45">
        <v>0</v>
      </c>
      <c r="FE120" s="45">
        <v>3</v>
      </c>
      <c r="FF120" s="45">
        <v>1</v>
      </c>
      <c r="FG120" s="45">
        <v>0</v>
      </c>
      <c r="FH120" s="45">
        <v>0</v>
      </c>
      <c r="FI120" s="45">
        <v>0</v>
      </c>
      <c r="FJ120" s="45">
        <v>0</v>
      </c>
      <c r="FK120" s="45">
        <v>19</v>
      </c>
      <c r="FL120" s="45">
        <v>6</v>
      </c>
      <c r="FM120" s="45">
        <v>3</v>
      </c>
      <c r="FN120" s="45">
        <v>1</v>
      </c>
      <c r="FO120" s="45">
        <v>4</v>
      </c>
      <c r="FP120" s="45">
        <v>0</v>
      </c>
      <c r="FQ120" s="45">
        <v>0</v>
      </c>
      <c r="FR120" s="45">
        <v>0</v>
      </c>
      <c r="FS120" s="45">
        <v>0</v>
      </c>
      <c r="FT120" s="45">
        <v>3</v>
      </c>
      <c r="FU120" s="45">
        <v>2</v>
      </c>
      <c r="FV120" s="45">
        <v>5</v>
      </c>
      <c r="FW120" s="45">
        <v>1</v>
      </c>
      <c r="FX120" s="45">
        <v>4</v>
      </c>
      <c r="FY120" s="45">
        <v>1</v>
      </c>
      <c r="FZ120" s="45">
        <v>2</v>
      </c>
      <c r="GA120" s="45">
        <v>0</v>
      </c>
      <c r="GB120" s="45">
        <v>14</v>
      </c>
      <c r="GC120" s="45">
        <v>4</v>
      </c>
      <c r="GD120" s="45">
        <v>18</v>
      </c>
      <c r="GE120" s="45">
        <v>18</v>
      </c>
      <c r="GF120" s="45">
        <v>14</v>
      </c>
      <c r="GG120" s="45">
        <v>19</v>
      </c>
      <c r="GH120" s="45">
        <v>28</v>
      </c>
      <c r="GI120" s="45">
        <v>31</v>
      </c>
      <c r="GJ120" s="45">
        <v>35</v>
      </c>
      <c r="GK120" s="45">
        <v>25</v>
      </c>
      <c r="GL120" s="45">
        <v>11</v>
      </c>
      <c r="GM120" s="45">
        <v>5</v>
      </c>
      <c r="GN120" s="45">
        <v>0</v>
      </c>
      <c r="GO120" s="45">
        <v>1</v>
      </c>
      <c r="GP120" s="45">
        <v>0</v>
      </c>
      <c r="GQ120" s="45">
        <v>99</v>
      </c>
      <c r="GR120" s="45">
        <v>88</v>
      </c>
      <c r="GS120" s="45">
        <v>187</v>
      </c>
      <c r="GT120" s="45">
        <v>0</v>
      </c>
      <c r="GU120" s="45">
        <v>0</v>
      </c>
      <c r="GV120" s="45">
        <v>0</v>
      </c>
      <c r="GW120" s="45">
        <v>2</v>
      </c>
      <c r="GX120" s="45">
        <v>0</v>
      </c>
      <c r="GY120" s="45">
        <v>2</v>
      </c>
      <c r="GZ120" s="45">
        <v>1</v>
      </c>
      <c r="HA120" s="45">
        <v>1</v>
      </c>
      <c r="HB120" s="45">
        <v>2</v>
      </c>
      <c r="HC120" s="45">
        <v>1</v>
      </c>
      <c r="HD120" s="45">
        <v>0</v>
      </c>
      <c r="HE120" s="45">
        <v>0</v>
      </c>
      <c r="HF120" s="45">
        <v>3</v>
      </c>
      <c r="HG120" s="45">
        <v>6</v>
      </c>
      <c r="HH120" s="45">
        <v>9</v>
      </c>
      <c r="HI120" s="45">
        <v>0</v>
      </c>
      <c r="HJ120" s="45">
        <v>1</v>
      </c>
      <c r="HK120" s="45">
        <v>0</v>
      </c>
      <c r="HL120" s="45">
        <v>3</v>
      </c>
      <c r="HM120" s="45">
        <v>0</v>
      </c>
      <c r="HN120" s="45">
        <v>4</v>
      </c>
      <c r="HO120" s="45">
        <v>3</v>
      </c>
      <c r="HP120" s="45">
        <v>2</v>
      </c>
      <c r="HQ120" s="45">
        <v>0</v>
      </c>
      <c r="HR120" s="45">
        <v>1</v>
      </c>
      <c r="HS120" s="45">
        <v>0</v>
      </c>
      <c r="HT120" s="45">
        <v>0</v>
      </c>
      <c r="HU120" s="45">
        <v>3</v>
      </c>
      <c r="HV120" s="45">
        <v>11</v>
      </c>
      <c r="HW120" s="45">
        <v>14</v>
      </c>
      <c r="HX120" s="45">
        <v>14</v>
      </c>
      <c r="HY120" s="45">
        <v>16</v>
      </c>
      <c r="HZ120" s="45">
        <v>7</v>
      </c>
      <c r="IA120" s="45">
        <v>11</v>
      </c>
      <c r="IB120" s="45">
        <v>4</v>
      </c>
      <c r="IC120" s="45">
        <v>12</v>
      </c>
      <c r="ID120" s="45">
        <v>4</v>
      </c>
      <c r="IE120" s="45">
        <v>8</v>
      </c>
      <c r="IF120" s="45">
        <v>6</v>
      </c>
      <c r="IG120" s="45">
        <v>5</v>
      </c>
      <c r="IH120" s="45">
        <v>1</v>
      </c>
      <c r="II120" s="45">
        <v>0</v>
      </c>
      <c r="IJ120" s="45">
        <v>36</v>
      </c>
      <c r="IK120" s="45">
        <v>52</v>
      </c>
      <c r="IL120" s="45">
        <v>88</v>
      </c>
      <c r="IM120" s="45">
        <v>1</v>
      </c>
      <c r="IN120" s="45">
        <v>0</v>
      </c>
      <c r="IO120" s="45">
        <v>4</v>
      </c>
      <c r="IP120" s="45">
        <v>0</v>
      </c>
      <c r="IQ120" s="45">
        <v>0</v>
      </c>
      <c r="IR120" s="45">
        <v>0</v>
      </c>
      <c r="IS120" s="45">
        <v>1</v>
      </c>
      <c r="IT120" s="45">
        <v>0</v>
      </c>
      <c r="IU120" s="45">
        <v>5</v>
      </c>
      <c r="IV120" s="45">
        <v>5</v>
      </c>
      <c r="IW120" s="45">
        <v>6</v>
      </c>
      <c r="IX120" s="45">
        <v>0</v>
      </c>
      <c r="IY120" s="45">
        <v>6</v>
      </c>
      <c r="IZ120" s="45">
        <v>4</v>
      </c>
      <c r="JA120" s="45">
        <v>3</v>
      </c>
      <c r="JB120" s="45">
        <v>2</v>
      </c>
      <c r="JC120" s="45">
        <v>3</v>
      </c>
      <c r="JD120" s="45">
        <v>0</v>
      </c>
      <c r="JE120" s="45">
        <v>1</v>
      </c>
      <c r="JF120" s="45">
        <v>11</v>
      </c>
      <c r="JG120" s="45">
        <v>8</v>
      </c>
      <c r="JH120" s="45">
        <v>24</v>
      </c>
      <c r="JI120" s="45">
        <v>12</v>
      </c>
      <c r="JJ120" s="45">
        <v>17</v>
      </c>
      <c r="JK120" s="45">
        <v>15</v>
      </c>
      <c r="JL120" s="45">
        <v>32</v>
      </c>
      <c r="JM120" s="45">
        <v>0</v>
      </c>
      <c r="JN120" s="45">
        <v>0</v>
      </c>
      <c r="JO120" s="45">
        <v>1</v>
      </c>
      <c r="JP120" s="45">
        <v>2</v>
      </c>
      <c r="JQ120" s="45">
        <v>0</v>
      </c>
      <c r="JR120" s="45">
        <v>0</v>
      </c>
      <c r="JS120" s="45">
        <v>1</v>
      </c>
      <c r="JT120" s="45">
        <v>1</v>
      </c>
      <c r="JU120" s="45">
        <v>1</v>
      </c>
      <c r="JV120" s="45">
        <v>1</v>
      </c>
      <c r="JW120" s="45">
        <v>2</v>
      </c>
      <c r="JX120" s="45">
        <v>3</v>
      </c>
      <c r="JY120" s="45">
        <v>5</v>
      </c>
      <c r="JZ120" s="45">
        <v>0</v>
      </c>
      <c r="KA120" s="45">
        <v>2</v>
      </c>
      <c r="KB120" s="45">
        <v>1</v>
      </c>
      <c r="KC120" s="45">
        <v>1</v>
      </c>
      <c r="KD120" s="45">
        <v>0</v>
      </c>
      <c r="KE120" s="45">
        <v>0</v>
      </c>
      <c r="KF120" s="45">
        <v>1</v>
      </c>
      <c r="KG120" s="45">
        <v>3</v>
      </c>
      <c r="KH120" s="45">
        <v>1</v>
      </c>
      <c r="KI120" s="45">
        <v>5</v>
      </c>
      <c r="KJ120" s="45">
        <v>2</v>
      </c>
      <c r="KK120" s="45">
        <v>6</v>
      </c>
      <c r="KL120" s="45">
        <v>8</v>
      </c>
      <c r="KM120" s="45">
        <v>0</v>
      </c>
      <c r="KN120" s="45">
        <v>0</v>
      </c>
      <c r="KO120" s="45">
        <v>0</v>
      </c>
      <c r="KP120" s="45">
        <v>3</v>
      </c>
      <c r="KQ120" s="45">
        <v>3</v>
      </c>
    </row>
    <row r="121" spans="1:303">
      <c r="A121" s="45" t="s">
        <v>5</v>
      </c>
      <c r="B121" s="45">
        <v>13</v>
      </c>
      <c r="O121" s="45">
        <v>44</v>
      </c>
      <c r="P121" s="45">
        <v>17</v>
      </c>
      <c r="Q121" s="45">
        <v>2</v>
      </c>
      <c r="R121" s="45">
        <v>3</v>
      </c>
      <c r="S121" s="45">
        <v>12</v>
      </c>
      <c r="T121" s="45">
        <v>11</v>
      </c>
      <c r="U121" s="45">
        <v>2</v>
      </c>
      <c r="V121" s="45">
        <v>1</v>
      </c>
      <c r="W121" s="45">
        <v>24</v>
      </c>
      <c r="X121" s="45">
        <v>21</v>
      </c>
      <c r="Y121" s="45">
        <v>11</v>
      </c>
      <c r="Z121" s="45">
        <v>19</v>
      </c>
      <c r="AA121" s="45">
        <v>95</v>
      </c>
      <c r="AB121" s="45">
        <v>72</v>
      </c>
      <c r="AC121" s="45">
        <v>167</v>
      </c>
      <c r="AD121" s="45">
        <v>372</v>
      </c>
      <c r="AE121" s="45">
        <v>243</v>
      </c>
      <c r="AF121" s="45">
        <v>2</v>
      </c>
      <c r="AG121" s="45">
        <v>6</v>
      </c>
      <c r="AH121" s="45">
        <v>26</v>
      </c>
      <c r="AI121" s="45">
        <v>26</v>
      </c>
      <c r="AJ121" s="45">
        <v>400</v>
      </c>
      <c r="AK121" s="45">
        <v>275</v>
      </c>
      <c r="AL121" s="45">
        <v>675</v>
      </c>
      <c r="AM121" s="45">
        <v>126</v>
      </c>
      <c r="AN121" s="45">
        <v>192</v>
      </c>
      <c r="AO121" s="45">
        <v>318</v>
      </c>
      <c r="AP121" s="45">
        <v>9143</v>
      </c>
      <c r="AQ121" s="45">
        <v>60</v>
      </c>
      <c r="AR121" s="45">
        <v>36</v>
      </c>
      <c r="AS121" s="45">
        <v>0</v>
      </c>
      <c r="AT121" s="45">
        <v>0</v>
      </c>
      <c r="AU121" s="45">
        <v>0</v>
      </c>
      <c r="AV121" s="45">
        <v>0</v>
      </c>
      <c r="AW121" s="45">
        <v>1</v>
      </c>
      <c r="AX121" s="45">
        <v>0</v>
      </c>
      <c r="AY121" s="45">
        <v>0</v>
      </c>
      <c r="AZ121" s="45">
        <v>0</v>
      </c>
      <c r="BA121" s="45">
        <v>0</v>
      </c>
      <c r="BB121" s="45">
        <v>0</v>
      </c>
      <c r="BC121" s="45">
        <v>0</v>
      </c>
      <c r="BD121" s="45">
        <v>0</v>
      </c>
      <c r="BE121" s="45">
        <v>0</v>
      </c>
      <c r="BF121" s="45">
        <v>0</v>
      </c>
      <c r="BG121" s="45">
        <v>0</v>
      </c>
      <c r="BH121" s="45">
        <v>0</v>
      </c>
      <c r="BI121" s="45">
        <v>0</v>
      </c>
      <c r="BJ121" s="45">
        <v>0</v>
      </c>
      <c r="BK121" s="45">
        <v>0</v>
      </c>
      <c r="BL121" s="45">
        <v>0</v>
      </c>
      <c r="BM121" s="45">
        <v>0</v>
      </c>
      <c r="BN121" s="45">
        <v>0</v>
      </c>
      <c r="BO121" s="45">
        <v>0</v>
      </c>
      <c r="BP121" s="45">
        <v>0</v>
      </c>
      <c r="BQ121" s="45">
        <v>61</v>
      </c>
      <c r="BR121" s="45">
        <v>36</v>
      </c>
      <c r="BS121" s="45">
        <v>97</v>
      </c>
      <c r="BT121" s="45">
        <v>137</v>
      </c>
      <c r="BU121" s="45">
        <v>113</v>
      </c>
      <c r="BV121" s="45">
        <v>0</v>
      </c>
      <c r="BW121" s="45">
        <v>0</v>
      </c>
      <c r="BX121" s="45">
        <v>0</v>
      </c>
      <c r="BY121" s="45">
        <v>0</v>
      </c>
      <c r="BZ121" s="45">
        <v>0</v>
      </c>
      <c r="CA121" s="45">
        <v>1</v>
      </c>
      <c r="CB121" s="45">
        <v>0</v>
      </c>
      <c r="CC121" s="45">
        <v>0</v>
      </c>
      <c r="CD121" s="45">
        <v>0</v>
      </c>
      <c r="CE121" s="45">
        <v>0</v>
      </c>
      <c r="CF121" s="45">
        <v>0</v>
      </c>
      <c r="CG121" s="45">
        <v>1</v>
      </c>
      <c r="CH121" s="45">
        <v>2</v>
      </c>
      <c r="CI121" s="45">
        <v>0</v>
      </c>
      <c r="CJ121" s="45">
        <v>0</v>
      </c>
      <c r="CK121" s="45">
        <v>1</v>
      </c>
      <c r="CL121" s="45">
        <v>0</v>
      </c>
      <c r="CM121" s="45">
        <v>0</v>
      </c>
      <c r="CN121" s="45">
        <v>0</v>
      </c>
      <c r="CO121" s="45">
        <v>3</v>
      </c>
      <c r="CP121" s="45">
        <v>0</v>
      </c>
      <c r="CQ121" s="45">
        <v>0</v>
      </c>
      <c r="CR121" s="45">
        <v>18</v>
      </c>
      <c r="CS121" s="45">
        <v>12</v>
      </c>
      <c r="CT121" s="45">
        <v>139</v>
      </c>
      <c r="CU121" s="45">
        <v>119</v>
      </c>
      <c r="CV121" s="45">
        <v>258</v>
      </c>
      <c r="CW121" s="45">
        <v>15</v>
      </c>
      <c r="CX121" s="45">
        <v>15</v>
      </c>
      <c r="CY121" s="45">
        <v>0</v>
      </c>
      <c r="CZ121" s="45">
        <v>0</v>
      </c>
      <c r="DA121" s="45">
        <v>0</v>
      </c>
      <c r="DB121" s="45">
        <v>0</v>
      </c>
      <c r="DC121" s="45">
        <v>0</v>
      </c>
      <c r="DD121" s="45">
        <v>0</v>
      </c>
      <c r="DE121" s="45">
        <v>0</v>
      </c>
      <c r="DF121" s="45">
        <v>0</v>
      </c>
      <c r="DG121" s="45">
        <v>0</v>
      </c>
      <c r="DH121" s="45">
        <v>0</v>
      </c>
      <c r="DI121" s="45">
        <v>0</v>
      </c>
      <c r="DJ121" s="45">
        <v>0</v>
      </c>
      <c r="DK121" s="45">
        <v>0</v>
      </c>
      <c r="DL121" s="45">
        <v>0</v>
      </c>
      <c r="DM121" s="45">
        <v>0</v>
      </c>
      <c r="DN121" s="45">
        <v>0</v>
      </c>
      <c r="DO121" s="45">
        <v>0</v>
      </c>
      <c r="DP121" s="45">
        <v>0</v>
      </c>
      <c r="DQ121" s="45">
        <v>0</v>
      </c>
      <c r="DR121" s="45">
        <v>0</v>
      </c>
      <c r="DS121" s="45">
        <v>0</v>
      </c>
      <c r="DT121" s="45">
        <v>0</v>
      </c>
      <c r="DU121" s="45">
        <v>0</v>
      </c>
      <c r="DV121" s="45">
        <v>0</v>
      </c>
      <c r="DW121" s="45">
        <v>15</v>
      </c>
      <c r="DX121" s="45">
        <v>15</v>
      </c>
      <c r="DY121" s="45">
        <v>30</v>
      </c>
      <c r="DZ121" s="45">
        <v>41</v>
      </c>
      <c r="EA121" s="45">
        <v>49</v>
      </c>
      <c r="EB121" s="45">
        <v>0</v>
      </c>
      <c r="EC121" s="45">
        <v>0</v>
      </c>
      <c r="ED121" s="45">
        <v>0</v>
      </c>
      <c r="EE121" s="45">
        <v>0</v>
      </c>
      <c r="EF121" s="45">
        <v>0</v>
      </c>
      <c r="EG121" s="45">
        <v>0</v>
      </c>
      <c r="EH121" s="45">
        <v>0</v>
      </c>
      <c r="EI121" s="45">
        <v>0</v>
      </c>
      <c r="EJ121" s="45">
        <v>0</v>
      </c>
      <c r="EK121" s="45">
        <v>0</v>
      </c>
      <c r="EL121" s="45">
        <v>0</v>
      </c>
      <c r="EM121" s="45">
        <v>0</v>
      </c>
      <c r="EN121" s="45">
        <v>0</v>
      </c>
      <c r="EO121" s="45">
        <v>0</v>
      </c>
      <c r="EP121" s="45">
        <v>0</v>
      </c>
      <c r="EQ121" s="45">
        <v>0</v>
      </c>
      <c r="ER121" s="45">
        <v>0</v>
      </c>
      <c r="ES121" s="45">
        <v>0</v>
      </c>
      <c r="ET121" s="45">
        <v>0</v>
      </c>
      <c r="EU121" s="45">
        <v>0</v>
      </c>
      <c r="EV121" s="45">
        <v>0</v>
      </c>
      <c r="EW121" s="45">
        <v>1</v>
      </c>
      <c r="EX121" s="45">
        <v>0</v>
      </c>
      <c r="EY121" s="45">
        <v>0</v>
      </c>
      <c r="EZ121" s="45">
        <v>41</v>
      </c>
      <c r="FA121" s="45">
        <v>50</v>
      </c>
      <c r="FB121" s="45">
        <v>91</v>
      </c>
      <c r="FC121" s="45">
        <v>0</v>
      </c>
      <c r="FD121" s="45">
        <v>2</v>
      </c>
      <c r="FE121" s="45">
        <v>0</v>
      </c>
      <c r="FF121" s="45">
        <v>0</v>
      </c>
      <c r="FG121" s="45">
        <v>1</v>
      </c>
      <c r="FH121" s="45">
        <v>0</v>
      </c>
      <c r="FI121" s="45">
        <v>2</v>
      </c>
      <c r="FJ121" s="45">
        <v>1</v>
      </c>
      <c r="FK121" s="45">
        <v>42</v>
      </c>
      <c r="FL121" s="45">
        <v>41</v>
      </c>
      <c r="FM121" s="45">
        <v>3</v>
      </c>
      <c r="FN121" s="45">
        <v>3</v>
      </c>
      <c r="FO121" s="45">
        <v>6</v>
      </c>
      <c r="FP121" s="45">
        <v>0</v>
      </c>
      <c r="FQ121" s="45">
        <v>0</v>
      </c>
      <c r="FR121" s="45">
        <v>3</v>
      </c>
      <c r="FS121" s="45">
        <v>6</v>
      </c>
      <c r="FT121" s="45">
        <v>8</v>
      </c>
      <c r="FU121" s="45">
        <v>10</v>
      </c>
      <c r="FV121" s="45">
        <v>13</v>
      </c>
      <c r="FW121" s="45">
        <v>4</v>
      </c>
      <c r="FX121" s="45">
        <v>22</v>
      </c>
      <c r="FY121" s="45">
        <v>11</v>
      </c>
      <c r="FZ121" s="45">
        <v>15</v>
      </c>
      <c r="GA121" s="45">
        <v>5</v>
      </c>
      <c r="GB121" s="45">
        <v>61</v>
      </c>
      <c r="GC121" s="45">
        <v>36</v>
      </c>
      <c r="GD121" s="45">
        <v>97</v>
      </c>
      <c r="GE121" s="45">
        <v>7</v>
      </c>
      <c r="GF121" s="45">
        <v>12</v>
      </c>
      <c r="GG121" s="45">
        <v>37</v>
      </c>
      <c r="GH121" s="45">
        <v>45</v>
      </c>
      <c r="GI121" s="45">
        <v>43</v>
      </c>
      <c r="GJ121" s="45">
        <v>47</v>
      </c>
      <c r="GK121" s="45">
        <v>37</v>
      </c>
      <c r="GL121" s="45">
        <v>21</v>
      </c>
      <c r="GM121" s="45">
        <v>22</v>
      </c>
      <c r="GN121" s="45">
        <v>9</v>
      </c>
      <c r="GO121" s="45">
        <v>1</v>
      </c>
      <c r="GP121" s="45">
        <v>1</v>
      </c>
      <c r="GQ121" s="45">
        <v>147</v>
      </c>
      <c r="GR121" s="45">
        <v>135</v>
      </c>
      <c r="GS121" s="45">
        <v>282</v>
      </c>
      <c r="GT121" s="45">
        <v>0</v>
      </c>
      <c r="GU121" s="45">
        <v>0</v>
      </c>
      <c r="GV121" s="45">
        <v>1</v>
      </c>
      <c r="GW121" s="45">
        <v>3</v>
      </c>
      <c r="GX121" s="45">
        <v>5</v>
      </c>
      <c r="GY121" s="45">
        <v>4</v>
      </c>
      <c r="GZ121" s="45">
        <v>3</v>
      </c>
      <c r="HA121" s="45">
        <v>6</v>
      </c>
      <c r="HB121" s="45">
        <v>6</v>
      </c>
      <c r="HC121" s="45">
        <v>1</v>
      </c>
      <c r="HD121" s="45">
        <v>0</v>
      </c>
      <c r="HE121" s="45">
        <v>0</v>
      </c>
      <c r="HF121" s="45">
        <v>15</v>
      </c>
      <c r="HG121" s="45">
        <v>14</v>
      </c>
      <c r="HH121" s="45">
        <v>29</v>
      </c>
      <c r="HI121" s="45">
        <v>2</v>
      </c>
      <c r="HJ121" s="45">
        <v>6</v>
      </c>
      <c r="HK121" s="45">
        <v>17</v>
      </c>
      <c r="HL121" s="45">
        <v>19</v>
      </c>
      <c r="HM121" s="45">
        <v>15</v>
      </c>
      <c r="HN121" s="45">
        <v>10</v>
      </c>
      <c r="HO121" s="45">
        <v>8</v>
      </c>
      <c r="HP121" s="45">
        <v>6</v>
      </c>
      <c r="HQ121" s="45">
        <v>4</v>
      </c>
      <c r="HR121" s="45">
        <v>3</v>
      </c>
      <c r="HS121" s="45">
        <v>0</v>
      </c>
      <c r="HT121" s="45">
        <v>1</v>
      </c>
      <c r="HU121" s="45">
        <v>46</v>
      </c>
      <c r="HV121" s="45">
        <v>45</v>
      </c>
      <c r="HW121" s="45">
        <v>91</v>
      </c>
      <c r="HX121" s="45">
        <v>16</v>
      </c>
      <c r="HY121" s="45">
        <v>17</v>
      </c>
      <c r="HZ121" s="45">
        <v>23</v>
      </c>
      <c r="IA121" s="45">
        <v>20</v>
      </c>
      <c r="IB121" s="45">
        <v>14</v>
      </c>
      <c r="IC121" s="45">
        <v>20</v>
      </c>
      <c r="ID121" s="45">
        <v>8</v>
      </c>
      <c r="IE121" s="45">
        <v>14</v>
      </c>
      <c r="IF121" s="45">
        <v>9</v>
      </c>
      <c r="IG121" s="45">
        <v>16</v>
      </c>
      <c r="IH121" s="45">
        <v>7</v>
      </c>
      <c r="II121" s="45">
        <v>20</v>
      </c>
      <c r="IJ121" s="45">
        <v>77</v>
      </c>
      <c r="IK121" s="45">
        <v>107</v>
      </c>
      <c r="IL121" s="45">
        <v>184</v>
      </c>
      <c r="IM121" s="45">
        <v>10</v>
      </c>
      <c r="IN121" s="45">
        <v>3</v>
      </c>
      <c r="IO121" s="45">
        <v>7</v>
      </c>
      <c r="IP121" s="45">
        <v>5</v>
      </c>
      <c r="IQ121" s="45">
        <v>1</v>
      </c>
      <c r="IR121" s="45">
        <v>0</v>
      </c>
      <c r="IS121" s="45">
        <v>3</v>
      </c>
      <c r="IT121" s="45">
        <v>0</v>
      </c>
      <c r="IU121" s="45">
        <v>39</v>
      </c>
      <c r="IV121" s="45">
        <v>28</v>
      </c>
      <c r="IW121" s="45">
        <v>21</v>
      </c>
      <c r="IX121" s="45">
        <v>8</v>
      </c>
      <c r="IY121" s="45">
        <v>29</v>
      </c>
      <c r="IZ121" s="45">
        <v>5</v>
      </c>
      <c r="JA121" s="45">
        <v>2</v>
      </c>
      <c r="JB121" s="45">
        <v>2</v>
      </c>
      <c r="JC121" s="45">
        <v>1</v>
      </c>
      <c r="JD121" s="45">
        <v>1</v>
      </c>
      <c r="JE121" s="45">
        <v>0</v>
      </c>
      <c r="JF121" s="45">
        <v>0</v>
      </c>
      <c r="JG121" s="45">
        <v>2</v>
      </c>
      <c r="JH121" s="45">
        <v>151</v>
      </c>
      <c r="JI121" s="45">
        <v>127</v>
      </c>
      <c r="JJ121" s="45">
        <v>8</v>
      </c>
      <c r="JK121" s="45">
        <v>5</v>
      </c>
      <c r="JL121" s="45">
        <v>13</v>
      </c>
      <c r="JM121" s="45">
        <v>4</v>
      </c>
      <c r="JN121" s="45">
        <v>5</v>
      </c>
      <c r="JO121" s="45">
        <v>5</v>
      </c>
      <c r="JP121" s="45">
        <v>1</v>
      </c>
      <c r="JQ121" s="45">
        <v>0</v>
      </c>
      <c r="JR121" s="45">
        <v>0</v>
      </c>
      <c r="JS121" s="45">
        <v>1</v>
      </c>
      <c r="JT121" s="45">
        <v>0</v>
      </c>
      <c r="JU121" s="45">
        <v>7</v>
      </c>
      <c r="JV121" s="45">
        <v>9</v>
      </c>
      <c r="JW121" s="45">
        <v>10</v>
      </c>
      <c r="JX121" s="45">
        <v>6</v>
      </c>
      <c r="JY121" s="45">
        <v>16</v>
      </c>
      <c r="JZ121" s="45">
        <v>19</v>
      </c>
      <c r="KA121" s="45">
        <v>17</v>
      </c>
      <c r="KB121" s="45">
        <v>10</v>
      </c>
      <c r="KC121" s="45">
        <v>10</v>
      </c>
      <c r="KD121" s="45">
        <v>1</v>
      </c>
      <c r="KE121" s="45">
        <v>0</v>
      </c>
      <c r="KF121" s="45">
        <v>2</v>
      </c>
      <c r="KG121" s="45">
        <v>1</v>
      </c>
      <c r="KH121" s="45">
        <v>6</v>
      </c>
      <c r="KI121" s="45">
        <v>18</v>
      </c>
      <c r="KJ121" s="45">
        <v>32</v>
      </c>
      <c r="KK121" s="45">
        <v>28</v>
      </c>
      <c r="KL121" s="45">
        <v>60</v>
      </c>
      <c r="KM121" s="45">
        <v>0</v>
      </c>
      <c r="KN121" s="45">
        <v>0</v>
      </c>
      <c r="KO121" s="45">
        <v>0</v>
      </c>
      <c r="KP121" s="45">
        <v>14</v>
      </c>
      <c r="KQ121" s="45">
        <v>14</v>
      </c>
    </row>
    <row r="122" spans="1:303">
      <c r="A122" s="45" t="s">
        <v>6</v>
      </c>
      <c r="B122" s="45">
        <v>5</v>
      </c>
      <c r="O122" s="45">
        <v>3</v>
      </c>
      <c r="P122" s="45">
        <v>0</v>
      </c>
      <c r="Q122" s="45">
        <v>0</v>
      </c>
      <c r="R122" s="45">
        <v>2</v>
      </c>
      <c r="S122" s="45">
        <v>1</v>
      </c>
      <c r="T122" s="45">
        <v>2</v>
      </c>
      <c r="U122" s="45">
        <v>0</v>
      </c>
      <c r="V122" s="45">
        <v>1</v>
      </c>
      <c r="W122" s="45">
        <v>0</v>
      </c>
      <c r="X122" s="45">
        <v>0</v>
      </c>
      <c r="Y122" s="45">
        <v>1</v>
      </c>
      <c r="Z122" s="45">
        <v>2</v>
      </c>
      <c r="AA122" s="45">
        <v>5</v>
      </c>
      <c r="AB122" s="45">
        <v>7</v>
      </c>
      <c r="AC122" s="45">
        <v>12</v>
      </c>
      <c r="AD122" s="45">
        <v>56</v>
      </c>
      <c r="AE122" s="45">
        <v>60</v>
      </c>
      <c r="AF122" s="45">
        <v>0</v>
      </c>
      <c r="AG122" s="45">
        <v>4</v>
      </c>
      <c r="AH122" s="45">
        <v>4</v>
      </c>
      <c r="AI122" s="45">
        <v>9</v>
      </c>
      <c r="AJ122" s="45">
        <v>60</v>
      </c>
      <c r="AK122" s="45">
        <v>73</v>
      </c>
      <c r="AL122" s="45">
        <v>133</v>
      </c>
      <c r="AM122" s="45">
        <v>8</v>
      </c>
      <c r="AN122" s="45">
        <v>43</v>
      </c>
      <c r="AO122" s="45">
        <v>51</v>
      </c>
      <c r="AP122" s="45">
        <v>1625</v>
      </c>
      <c r="AQ122" s="45">
        <v>6</v>
      </c>
      <c r="AR122" s="45">
        <v>16</v>
      </c>
      <c r="AS122" s="45">
        <v>0</v>
      </c>
      <c r="AT122" s="45">
        <v>0</v>
      </c>
      <c r="AU122" s="45">
        <v>0</v>
      </c>
      <c r="AV122" s="45">
        <v>0</v>
      </c>
      <c r="AW122" s="45">
        <v>0</v>
      </c>
      <c r="AX122" s="45">
        <v>0</v>
      </c>
      <c r="AY122" s="45">
        <v>0</v>
      </c>
      <c r="AZ122" s="45">
        <v>0</v>
      </c>
      <c r="BA122" s="45">
        <v>0</v>
      </c>
      <c r="BB122" s="45">
        <v>0</v>
      </c>
      <c r="BC122" s="45">
        <v>0</v>
      </c>
      <c r="BD122" s="45">
        <v>0</v>
      </c>
      <c r="BE122" s="45">
        <v>0</v>
      </c>
      <c r="BF122" s="45">
        <v>0</v>
      </c>
      <c r="BG122" s="45">
        <v>0</v>
      </c>
      <c r="BH122" s="45">
        <v>0</v>
      </c>
      <c r="BI122" s="45">
        <v>0</v>
      </c>
      <c r="BJ122" s="45">
        <v>0</v>
      </c>
      <c r="BK122" s="45">
        <v>0</v>
      </c>
      <c r="BL122" s="45">
        <v>0</v>
      </c>
      <c r="BM122" s="45">
        <v>0</v>
      </c>
      <c r="BN122" s="45">
        <v>0</v>
      </c>
      <c r="BO122" s="45">
        <v>4</v>
      </c>
      <c r="BP122" s="45">
        <v>4</v>
      </c>
      <c r="BQ122" s="45">
        <v>6</v>
      </c>
      <c r="BR122" s="45">
        <v>16</v>
      </c>
      <c r="BS122" s="45">
        <v>22</v>
      </c>
      <c r="BT122" s="45">
        <v>10</v>
      </c>
      <c r="BU122" s="45">
        <v>15</v>
      </c>
      <c r="BV122" s="45">
        <v>0</v>
      </c>
      <c r="BW122" s="45">
        <v>0</v>
      </c>
      <c r="BX122" s="45">
        <v>0</v>
      </c>
      <c r="BY122" s="45">
        <v>0</v>
      </c>
      <c r="BZ122" s="45">
        <v>0</v>
      </c>
      <c r="CA122" s="45">
        <v>0</v>
      </c>
      <c r="CB122" s="45">
        <v>0</v>
      </c>
      <c r="CC122" s="45">
        <v>0</v>
      </c>
      <c r="CD122" s="45">
        <v>0</v>
      </c>
      <c r="CE122" s="45">
        <v>0</v>
      </c>
      <c r="CF122" s="45">
        <v>0</v>
      </c>
      <c r="CG122" s="45">
        <v>0</v>
      </c>
      <c r="CH122" s="45">
        <v>0</v>
      </c>
      <c r="CI122" s="45">
        <v>0</v>
      </c>
      <c r="CJ122" s="45">
        <v>0</v>
      </c>
      <c r="CK122" s="45">
        <v>0</v>
      </c>
      <c r="CL122" s="45">
        <v>0</v>
      </c>
      <c r="CM122" s="45">
        <v>0</v>
      </c>
      <c r="CN122" s="45">
        <v>0</v>
      </c>
      <c r="CO122" s="45">
        <v>1</v>
      </c>
      <c r="CP122" s="45">
        <v>0</v>
      </c>
      <c r="CQ122" s="45">
        <v>0</v>
      </c>
      <c r="CR122" s="45">
        <v>48</v>
      </c>
      <c r="CS122" s="45">
        <v>42</v>
      </c>
      <c r="CT122" s="45">
        <v>10</v>
      </c>
      <c r="CU122" s="45">
        <v>16</v>
      </c>
      <c r="CV122" s="45">
        <v>26</v>
      </c>
      <c r="CW122" s="45">
        <v>1</v>
      </c>
      <c r="CX122" s="45">
        <v>4</v>
      </c>
      <c r="CY122" s="45">
        <v>0</v>
      </c>
      <c r="CZ122" s="45">
        <v>0</v>
      </c>
      <c r="DA122" s="45">
        <v>0</v>
      </c>
      <c r="DB122" s="45">
        <v>0</v>
      </c>
      <c r="DC122" s="45">
        <v>0</v>
      </c>
      <c r="DD122" s="45">
        <v>0</v>
      </c>
      <c r="DE122" s="45">
        <v>0</v>
      </c>
      <c r="DF122" s="45">
        <v>0</v>
      </c>
      <c r="DG122" s="45">
        <v>0</v>
      </c>
      <c r="DH122" s="45">
        <v>0</v>
      </c>
      <c r="DI122" s="45">
        <v>0</v>
      </c>
      <c r="DJ122" s="45">
        <v>0</v>
      </c>
      <c r="DK122" s="45">
        <v>0</v>
      </c>
      <c r="DL122" s="45">
        <v>0</v>
      </c>
      <c r="DM122" s="45">
        <v>0</v>
      </c>
      <c r="DN122" s="45">
        <v>0</v>
      </c>
      <c r="DO122" s="45">
        <v>0</v>
      </c>
      <c r="DP122" s="45">
        <v>0</v>
      </c>
      <c r="DQ122" s="45">
        <v>0</v>
      </c>
      <c r="DR122" s="45">
        <v>0</v>
      </c>
      <c r="DS122" s="45">
        <v>0</v>
      </c>
      <c r="DT122" s="45">
        <v>0</v>
      </c>
      <c r="DU122" s="45">
        <v>0</v>
      </c>
      <c r="DV122" s="45">
        <v>1</v>
      </c>
      <c r="DW122" s="45">
        <v>1</v>
      </c>
      <c r="DX122" s="45">
        <v>4</v>
      </c>
      <c r="DY122" s="45">
        <v>5</v>
      </c>
      <c r="DZ122" s="45">
        <v>3</v>
      </c>
      <c r="EA122" s="45">
        <v>4</v>
      </c>
      <c r="EB122" s="45">
        <v>0</v>
      </c>
      <c r="EC122" s="45">
        <v>0</v>
      </c>
      <c r="ED122" s="45">
        <v>0</v>
      </c>
      <c r="EE122" s="45">
        <v>0</v>
      </c>
      <c r="EF122" s="45">
        <v>0</v>
      </c>
      <c r="EG122" s="45">
        <v>0</v>
      </c>
      <c r="EH122" s="45">
        <v>0</v>
      </c>
      <c r="EI122" s="45">
        <v>0</v>
      </c>
      <c r="EJ122" s="45">
        <v>0</v>
      </c>
      <c r="EK122" s="45">
        <v>0</v>
      </c>
      <c r="EL122" s="45">
        <v>0</v>
      </c>
      <c r="EM122" s="45">
        <v>0</v>
      </c>
      <c r="EN122" s="45">
        <v>0</v>
      </c>
      <c r="EO122" s="45">
        <v>0</v>
      </c>
      <c r="EP122" s="45">
        <v>0</v>
      </c>
      <c r="EQ122" s="45">
        <v>0</v>
      </c>
      <c r="ER122" s="45">
        <v>0</v>
      </c>
      <c r="ES122" s="45">
        <v>1</v>
      </c>
      <c r="ET122" s="45">
        <v>0</v>
      </c>
      <c r="EU122" s="45">
        <v>0</v>
      </c>
      <c r="EV122" s="45">
        <v>0</v>
      </c>
      <c r="EW122" s="45">
        <v>0</v>
      </c>
      <c r="EX122" s="45">
        <v>1</v>
      </c>
      <c r="EY122" s="45">
        <v>4</v>
      </c>
      <c r="EZ122" s="45">
        <v>3</v>
      </c>
      <c r="FA122" s="45">
        <v>5</v>
      </c>
      <c r="FB122" s="45">
        <v>8</v>
      </c>
      <c r="FC122" s="45">
        <v>0</v>
      </c>
      <c r="FD122" s="45">
        <v>0</v>
      </c>
      <c r="FE122" s="45">
        <v>0</v>
      </c>
      <c r="FF122" s="45">
        <v>0</v>
      </c>
      <c r="FG122" s="45">
        <v>0</v>
      </c>
      <c r="FH122" s="45">
        <v>0</v>
      </c>
      <c r="FI122" s="45">
        <v>0</v>
      </c>
      <c r="FJ122" s="45">
        <v>0</v>
      </c>
      <c r="FK122" s="45">
        <v>59</v>
      </c>
      <c r="FL122" s="45">
        <v>64</v>
      </c>
      <c r="FM122" s="45">
        <v>0</v>
      </c>
      <c r="FN122" s="45">
        <v>0</v>
      </c>
      <c r="FO122" s="45">
        <v>0</v>
      </c>
      <c r="FP122" s="45">
        <v>0</v>
      </c>
      <c r="FQ122" s="45">
        <v>0</v>
      </c>
      <c r="FR122" s="45">
        <v>1</v>
      </c>
      <c r="FS122" s="45">
        <v>1</v>
      </c>
      <c r="FT122" s="45">
        <v>3</v>
      </c>
      <c r="FU122" s="45">
        <v>3</v>
      </c>
      <c r="FV122" s="45">
        <v>3</v>
      </c>
      <c r="FW122" s="45">
        <v>9</v>
      </c>
      <c r="FX122" s="45">
        <v>1</v>
      </c>
      <c r="FY122" s="45">
        <v>4</v>
      </c>
      <c r="FZ122" s="45">
        <v>2</v>
      </c>
      <c r="GA122" s="45">
        <v>3</v>
      </c>
      <c r="GB122" s="45">
        <v>10</v>
      </c>
      <c r="GC122" s="45">
        <v>20</v>
      </c>
      <c r="GD122" s="45">
        <v>30</v>
      </c>
      <c r="GE122" s="45">
        <v>1</v>
      </c>
      <c r="GF122" s="45">
        <v>0</v>
      </c>
      <c r="GG122" s="45">
        <v>5</v>
      </c>
      <c r="GH122" s="45">
        <v>15</v>
      </c>
      <c r="GI122" s="45">
        <v>11</v>
      </c>
      <c r="GJ122" s="45">
        <v>8</v>
      </c>
      <c r="GK122" s="45">
        <v>4</v>
      </c>
      <c r="GL122" s="45">
        <v>2</v>
      </c>
      <c r="GM122" s="45">
        <v>4</v>
      </c>
      <c r="GN122" s="45">
        <v>4</v>
      </c>
      <c r="GO122" s="45">
        <v>0</v>
      </c>
      <c r="GP122" s="45">
        <v>0</v>
      </c>
      <c r="GQ122" s="45">
        <v>25</v>
      </c>
      <c r="GR122" s="45">
        <v>29</v>
      </c>
      <c r="GS122" s="45">
        <v>54</v>
      </c>
      <c r="GT122" s="45">
        <v>0</v>
      </c>
      <c r="GU122" s="45">
        <v>0</v>
      </c>
      <c r="GV122" s="45">
        <v>0</v>
      </c>
      <c r="GW122" s="45">
        <v>1</v>
      </c>
      <c r="GX122" s="45">
        <v>1</v>
      </c>
      <c r="GY122" s="45">
        <v>1</v>
      </c>
      <c r="GZ122" s="45">
        <v>0</v>
      </c>
      <c r="HA122" s="45">
        <v>0</v>
      </c>
      <c r="HB122" s="45">
        <v>0</v>
      </c>
      <c r="HC122" s="45">
        <v>2</v>
      </c>
      <c r="HD122" s="45">
        <v>0</v>
      </c>
      <c r="HE122" s="45">
        <v>0</v>
      </c>
      <c r="HF122" s="45">
        <v>1</v>
      </c>
      <c r="HG122" s="45">
        <v>4</v>
      </c>
      <c r="HH122" s="45">
        <v>5</v>
      </c>
      <c r="HI122" s="45">
        <v>0</v>
      </c>
      <c r="HJ122" s="45">
        <v>2</v>
      </c>
      <c r="HK122" s="45">
        <v>2</v>
      </c>
      <c r="HL122" s="45">
        <v>2</v>
      </c>
      <c r="HM122" s="45">
        <v>1</v>
      </c>
      <c r="HN122" s="45">
        <v>3</v>
      </c>
      <c r="HO122" s="45">
        <v>0</v>
      </c>
      <c r="HP122" s="45">
        <v>1</v>
      </c>
      <c r="HQ122" s="45">
        <v>0</v>
      </c>
      <c r="HR122" s="45">
        <v>2</v>
      </c>
      <c r="HS122" s="45">
        <v>1</v>
      </c>
      <c r="HT122" s="45">
        <v>1</v>
      </c>
      <c r="HU122" s="45">
        <v>4</v>
      </c>
      <c r="HV122" s="45">
        <v>11</v>
      </c>
      <c r="HW122" s="45">
        <v>15</v>
      </c>
      <c r="HX122" s="45">
        <v>1</v>
      </c>
      <c r="HY122" s="45">
        <v>4</v>
      </c>
      <c r="HZ122" s="45">
        <v>1</v>
      </c>
      <c r="IA122" s="45">
        <v>16</v>
      </c>
      <c r="IB122" s="45">
        <v>2</v>
      </c>
      <c r="IC122" s="45">
        <v>12</v>
      </c>
      <c r="ID122" s="45">
        <v>1</v>
      </c>
      <c r="IE122" s="45">
        <v>7</v>
      </c>
      <c r="IF122" s="45">
        <v>2</v>
      </c>
      <c r="IG122" s="45">
        <v>2</v>
      </c>
      <c r="IH122" s="45">
        <v>0</v>
      </c>
      <c r="II122" s="45">
        <v>3</v>
      </c>
      <c r="IJ122" s="45">
        <v>7</v>
      </c>
      <c r="IK122" s="45">
        <v>44</v>
      </c>
      <c r="IL122" s="45">
        <v>51</v>
      </c>
      <c r="IM122" s="45">
        <v>0</v>
      </c>
      <c r="IN122" s="45">
        <v>1</v>
      </c>
      <c r="IO122" s="45">
        <v>0</v>
      </c>
      <c r="IP122" s="45">
        <v>0</v>
      </c>
      <c r="IQ122" s="45">
        <v>0</v>
      </c>
      <c r="IR122" s="45">
        <v>0</v>
      </c>
      <c r="IS122" s="45">
        <v>0</v>
      </c>
      <c r="IT122" s="45">
        <v>0</v>
      </c>
      <c r="IU122" s="45">
        <v>7</v>
      </c>
      <c r="IV122" s="45">
        <v>12</v>
      </c>
      <c r="IW122" s="45">
        <v>0</v>
      </c>
      <c r="IX122" s="45">
        <v>1</v>
      </c>
      <c r="IY122" s="45">
        <v>1</v>
      </c>
      <c r="IZ122" s="45">
        <v>0</v>
      </c>
      <c r="JA122" s="45">
        <v>0</v>
      </c>
      <c r="JB122" s="45">
        <v>0</v>
      </c>
      <c r="JC122" s="45">
        <v>0</v>
      </c>
      <c r="JD122" s="45">
        <v>0</v>
      </c>
      <c r="JE122" s="45">
        <v>0</v>
      </c>
      <c r="JF122" s="45">
        <v>0</v>
      </c>
      <c r="JG122" s="45">
        <v>0</v>
      </c>
      <c r="JH122" s="45">
        <v>16</v>
      </c>
      <c r="JI122" s="45">
        <v>13</v>
      </c>
      <c r="JJ122" s="45">
        <v>0</v>
      </c>
      <c r="JK122" s="45">
        <v>0</v>
      </c>
      <c r="JL122" s="45">
        <v>0</v>
      </c>
      <c r="JM122" s="45">
        <v>0</v>
      </c>
      <c r="JN122" s="45">
        <v>0</v>
      </c>
      <c r="JO122" s="45">
        <v>0</v>
      </c>
      <c r="JP122" s="45">
        <v>0</v>
      </c>
      <c r="JQ122" s="45">
        <v>0</v>
      </c>
      <c r="JR122" s="45">
        <v>0</v>
      </c>
      <c r="JS122" s="45">
        <v>0</v>
      </c>
      <c r="JT122" s="45">
        <v>0</v>
      </c>
      <c r="JU122" s="45">
        <v>0</v>
      </c>
      <c r="JV122" s="45">
        <v>2</v>
      </c>
      <c r="JW122" s="45">
        <v>0</v>
      </c>
      <c r="JX122" s="45">
        <v>0</v>
      </c>
      <c r="JY122" s="45">
        <v>0</v>
      </c>
      <c r="JZ122" s="45">
        <v>0</v>
      </c>
      <c r="KA122" s="45">
        <v>0</v>
      </c>
      <c r="KB122" s="45">
        <v>0</v>
      </c>
      <c r="KC122" s="45">
        <v>0</v>
      </c>
      <c r="KD122" s="45">
        <v>0</v>
      </c>
      <c r="KE122" s="45">
        <v>0</v>
      </c>
      <c r="KF122" s="45">
        <v>0</v>
      </c>
      <c r="KG122" s="45">
        <v>0</v>
      </c>
      <c r="KH122" s="45">
        <v>2</v>
      </c>
      <c r="KI122" s="45">
        <v>7</v>
      </c>
      <c r="KJ122" s="45">
        <v>0</v>
      </c>
      <c r="KK122" s="45">
        <v>0</v>
      </c>
      <c r="KL122" s="45">
        <v>0</v>
      </c>
      <c r="KM122" s="45">
        <v>0</v>
      </c>
      <c r="KN122" s="45">
        <v>0</v>
      </c>
      <c r="KO122" s="45">
        <v>0</v>
      </c>
      <c r="KP122" s="45">
        <v>7</v>
      </c>
      <c r="KQ122" s="45">
        <v>7</v>
      </c>
    </row>
    <row r="123" spans="1:303">
      <c r="A123" s="45" t="s">
        <v>7</v>
      </c>
      <c r="B123" s="45">
        <v>4</v>
      </c>
      <c r="O123" s="45">
        <v>6</v>
      </c>
      <c r="P123" s="45">
        <v>10</v>
      </c>
      <c r="Q123" s="45">
        <v>1</v>
      </c>
      <c r="R123" s="45">
        <v>9</v>
      </c>
      <c r="S123" s="45">
        <v>2</v>
      </c>
      <c r="T123" s="45">
        <v>4</v>
      </c>
      <c r="U123" s="45">
        <v>0</v>
      </c>
      <c r="V123" s="45">
        <v>2</v>
      </c>
      <c r="W123" s="45">
        <v>1</v>
      </c>
      <c r="X123" s="45">
        <v>5</v>
      </c>
      <c r="Y123" s="45">
        <v>2</v>
      </c>
      <c r="Z123" s="45">
        <v>2</v>
      </c>
      <c r="AA123" s="45">
        <v>12</v>
      </c>
      <c r="AB123" s="45">
        <v>32</v>
      </c>
      <c r="AC123" s="45">
        <v>44</v>
      </c>
      <c r="AD123" s="45">
        <v>62</v>
      </c>
      <c r="AE123" s="45">
        <v>79</v>
      </c>
      <c r="AF123" s="45">
        <v>0</v>
      </c>
      <c r="AG123" s="45">
        <v>0</v>
      </c>
      <c r="AH123" s="45">
        <v>6</v>
      </c>
      <c r="AI123" s="45">
        <v>7</v>
      </c>
      <c r="AJ123" s="45">
        <v>68</v>
      </c>
      <c r="AK123" s="45">
        <v>86</v>
      </c>
      <c r="AL123" s="45">
        <v>154</v>
      </c>
      <c r="AM123" s="45">
        <v>36</v>
      </c>
      <c r="AN123" s="45">
        <v>101</v>
      </c>
      <c r="AO123" s="45">
        <v>137</v>
      </c>
      <c r="AP123" s="45">
        <v>8050</v>
      </c>
      <c r="AQ123" s="45">
        <v>24</v>
      </c>
      <c r="AR123" s="45">
        <v>8</v>
      </c>
      <c r="AS123" s="45">
        <v>0</v>
      </c>
      <c r="AT123" s="45">
        <v>0</v>
      </c>
      <c r="AU123" s="45">
        <v>0</v>
      </c>
      <c r="AV123" s="45">
        <v>0</v>
      </c>
      <c r="AW123" s="45">
        <v>0</v>
      </c>
      <c r="AX123" s="45">
        <v>0</v>
      </c>
      <c r="AY123" s="45">
        <v>0</v>
      </c>
      <c r="AZ123" s="45">
        <v>0</v>
      </c>
      <c r="BA123" s="45">
        <v>0</v>
      </c>
      <c r="BB123" s="45">
        <v>0</v>
      </c>
      <c r="BC123" s="45">
        <v>0</v>
      </c>
      <c r="BD123" s="45">
        <v>0</v>
      </c>
      <c r="BE123" s="45">
        <v>0</v>
      </c>
      <c r="BF123" s="45">
        <v>0</v>
      </c>
      <c r="BG123" s="45">
        <v>0</v>
      </c>
      <c r="BH123" s="45">
        <v>0</v>
      </c>
      <c r="BI123" s="45">
        <v>0</v>
      </c>
      <c r="BJ123" s="45">
        <v>0</v>
      </c>
      <c r="BK123" s="45">
        <v>0</v>
      </c>
      <c r="BL123" s="45">
        <v>0</v>
      </c>
      <c r="BM123" s="45">
        <v>0</v>
      </c>
      <c r="BN123" s="45">
        <v>0</v>
      </c>
      <c r="BO123" s="45">
        <v>0</v>
      </c>
      <c r="BP123" s="45">
        <v>0</v>
      </c>
      <c r="BQ123" s="45">
        <v>24</v>
      </c>
      <c r="BR123" s="45">
        <v>8</v>
      </c>
      <c r="BS123" s="45">
        <v>32</v>
      </c>
      <c r="BT123" s="45">
        <v>59</v>
      </c>
      <c r="BU123" s="45">
        <v>83</v>
      </c>
      <c r="BV123" s="45">
        <v>0</v>
      </c>
      <c r="BW123" s="45">
        <v>0</v>
      </c>
      <c r="BX123" s="45">
        <v>0</v>
      </c>
      <c r="BY123" s="45">
        <v>1</v>
      </c>
      <c r="BZ123" s="45">
        <v>0</v>
      </c>
      <c r="CA123" s="45">
        <v>0</v>
      </c>
      <c r="CB123" s="45">
        <v>0</v>
      </c>
      <c r="CC123" s="45">
        <v>0</v>
      </c>
      <c r="CD123" s="45">
        <v>0</v>
      </c>
      <c r="CE123" s="45">
        <v>0</v>
      </c>
      <c r="CF123" s="45">
        <v>0</v>
      </c>
      <c r="CG123" s="45">
        <v>0</v>
      </c>
      <c r="CH123" s="45">
        <v>1</v>
      </c>
      <c r="CI123" s="45">
        <v>0</v>
      </c>
      <c r="CJ123" s="45">
        <v>0</v>
      </c>
      <c r="CK123" s="45">
        <v>3</v>
      </c>
      <c r="CL123" s="45">
        <v>0</v>
      </c>
      <c r="CM123" s="45">
        <v>0</v>
      </c>
      <c r="CN123" s="45">
        <v>2</v>
      </c>
      <c r="CO123" s="45">
        <v>1</v>
      </c>
      <c r="CP123" s="45">
        <v>0</v>
      </c>
      <c r="CQ123" s="45">
        <v>1</v>
      </c>
      <c r="CR123" s="45">
        <v>0</v>
      </c>
      <c r="CS123" s="45">
        <v>0</v>
      </c>
      <c r="CT123" s="45">
        <v>62</v>
      </c>
      <c r="CU123" s="45">
        <v>89</v>
      </c>
      <c r="CV123" s="45">
        <v>151</v>
      </c>
      <c r="CW123" s="45">
        <v>2</v>
      </c>
      <c r="CX123" s="45">
        <v>6</v>
      </c>
      <c r="CY123" s="45">
        <v>0</v>
      </c>
      <c r="CZ123" s="45">
        <v>0</v>
      </c>
      <c r="DA123" s="45">
        <v>0</v>
      </c>
      <c r="DB123" s="45">
        <v>0</v>
      </c>
      <c r="DC123" s="45">
        <v>0</v>
      </c>
      <c r="DD123" s="45">
        <v>0</v>
      </c>
      <c r="DE123" s="45">
        <v>0</v>
      </c>
      <c r="DF123" s="45">
        <v>0</v>
      </c>
      <c r="DG123" s="45">
        <v>0</v>
      </c>
      <c r="DH123" s="45">
        <v>0</v>
      </c>
      <c r="DI123" s="45">
        <v>0</v>
      </c>
      <c r="DJ123" s="45">
        <v>0</v>
      </c>
      <c r="DK123" s="45">
        <v>0</v>
      </c>
      <c r="DL123" s="45">
        <v>0</v>
      </c>
      <c r="DM123" s="45">
        <v>0</v>
      </c>
      <c r="DN123" s="45">
        <v>0</v>
      </c>
      <c r="DO123" s="45">
        <v>0</v>
      </c>
      <c r="DP123" s="45">
        <v>0</v>
      </c>
      <c r="DQ123" s="45">
        <v>0</v>
      </c>
      <c r="DR123" s="45">
        <v>0</v>
      </c>
      <c r="DS123" s="45">
        <v>0</v>
      </c>
      <c r="DT123" s="45">
        <v>0</v>
      </c>
      <c r="DU123" s="45">
        <v>0</v>
      </c>
      <c r="DV123" s="45">
        <v>0</v>
      </c>
      <c r="DW123" s="45">
        <v>2</v>
      </c>
      <c r="DX123" s="45">
        <v>6</v>
      </c>
      <c r="DY123" s="45">
        <v>8</v>
      </c>
      <c r="DZ123" s="45">
        <v>9</v>
      </c>
      <c r="EA123" s="45">
        <v>13</v>
      </c>
      <c r="EB123" s="45">
        <v>0</v>
      </c>
      <c r="EC123" s="45">
        <v>0</v>
      </c>
      <c r="ED123" s="45">
        <v>0</v>
      </c>
      <c r="EE123" s="45">
        <v>0</v>
      </c>
      <c r="EF123" s="45">
        <v>0</v>
      </c>
      <c r="EG123" s="45">
        <v>0</v>
      </c>
      <c r="EH123" s="45">
        <v>0</v>
      </c>
      <c r="EI123" s="45">
        <v>0</v>
      </c>
      <c r="EJ123" s="45">
        <v>0</v>
      </c>
      <c r="EK123" s="45">
        <v>0</v>
      </c>
      <c r="EL123" s="45">
        <v>0</v>
      </c>
      <c r="EM123" s="45">
        <v>0</v>
      </c>
      <c r="EN123" s="45">
        <v>0</v>
      </c>
      <c r="EO123" s="45">
        <v>0</v>
      </c>
      <c r="EP123" s="45">
        <v>0</v>
      </c>
      <c r="EQ123" s="45">
        <v>0</v>
      </c>
      <c r="ER123" s="45">
        <v>0</v>
      </c>
      <c r="ES123" s="45">
        <v>0</v>
      </c>
      <c r="ET123" s="45">
        <v>0</v>
      </c>
      <c r="EU123" s="45">
        <v>0</v>
      </c>
      <c r="EV123" s="45">
        <v>0</v>
      </c>
      <c r="EW123" s="45">
        <v>0</v>
      </c>
      <c r="EX123" s="45">
        <v>0</v>
      </c>
      <c r="EY123" s="45">
        <v>0</v>
      </c>
      <c r="EZ123" s="45">
        <v>9</v>
      </c>
      <c r="FA123" s="45">
        <v>13</v>
      </c>
      <c r="FB123" s="45">
        <v>22</v>
      </c>
      <c r="FC123" s="45">
        <v>1</v>
      </c>
      <c r="FD123" s="45">
        <v>0</v>
      </c>
      <c r="FE123" s="45">
        <v>0</v>
      </c>
      <c r="FF123" s="45">
        <v>0</v>
      </c>
      <c r="FG123" s="45">
        <v>0</v>
      </c>
      <c r="FH123" s="45">
        <v>0</v>
      </c>
      <c r="FI123" s="45">
        <v>0</v>
      </c>
      <c r="FJ123" s="45">
        <v>0</v>
      </c>
      <c r="FK123" s="45">
        <v>15</v>
      </c>
      <c r="FL123" s="45">
        <v>24</v>
      </c>
      <c r="FM123" s="45">
        <v>1</v>
      </c>
      <c r="FN123" s="45">
        <v>0</v>
      </c>
      <c r="FO123" s="45">
        <v>1</v>
      </c>
      <c r="FP123" s="45">
        <v>0</v>
      </c>
      <c r="FQ123" s="45">
        <v>0</v>
      </c>
      <c r="FR123" s="45">
        <v>1</v>
      </c>
      <c r="FS123" s="45">
        <v>1</v>
      </c>
      <c r="FT123" s="45">
        <v>1</v>
      </c>
      <c r="FU123" s="45">
        <v>2</v>
      </c>
      <c r="FV123" s="45">
        <v>1</v>
      </c>
      <c r="FW123" s="45">
        <v>0</v>
      </c>
      <c r="FX123" s="45">
        <v>9</v>
      </c>
      <c r="FY123" s="45">
        <v>1</v>
      </c>
      <c r="FZ123" s="45">
        <v>5</v>
      </c>
      <c r="GA123" s="45">
        <v>2</v>
      </c>
      <c r="GB123" s="45">
        <v>17</v>
      </c>
      <c r="GC123" s="45">
        <v>6</v>
      </c>
      <c r="GD123" s="45">
        <v>23</v>
      </c>
      <c r="GE123" s="45">
        <v>0</v>
      </c>
      <c r="GF123" s="45">
        <v>2</v>
      </c>
      <c r="GG123" s="45">
        <v>12</v>
      </c>
      <c r="GH123" s="45">
        <v>18</v>
      </c>
      <c r="GI123" s="45">
        <v>9</v>
      </c>
      <c r="GJ123" s="45">
        <v>26</v>
      </c>
      <c r="GK123" s="45">
        <v>23</v>
      </c>
      <c r="GL123" s="45">
        <v>25</v>
      </c>
      <c r="GM123" s="45">
        <v>13</v>
      </c>
      <c r="GN123" s="45">
        <v>14</v>
      </c>
      <c r="GO123" s="45">
        <v>6</v>
      </c>
      <c r="GP123" s="45">
        <v>3</v>
      </c>
      <c r="GQ123" s="45">
        <v>63</v>
      </c>
      <c r="GR123" s="45">
        <v>88</v>
      </c>
      <c r="GS123" s="45">
        <v>151</v>
      </c>
      <c r="GT123" s="45">
        <v>0</v>
      </c>
      <c r="GU123" s="45">
        <v>0</v>
      </c>
      <c r="GV123" s="45">
        <v>0</v>
      </c>
      <c r="GW123" s="45">
        <v>2</v>
      </c>
      <c r="GX123" s="45">
        <v>0</v>
      </c>
      <c r="GY123" s="45">
        <v>2</v>
      </c>
      <c r="GZ123" s="45">
        <v>2</v>
      </c>
      <c r="HA123" s="45">
        <v>1</v>
      </c>
      <c r="HB123" s="45">
        <v>0</v>
      </c>
      <c r="HC123" s="45">
        <v>1</v>
      </c>
      <c r="HD123" s="45">
        <v>0</v>
      </c>
      <c r="HE123" s="45">
        <v>0</v>
      </c>
      <c r="HF123" s="45">
        <v>2</v>
      </c>
      <c r="HG123" s="45">
        <v>6</v>
      </c>
      <c r="HH123" s="45">
        <v>8</v>
      </c>
      <c r="HI123" s="45">
        <v>0</v>
      </c>
      <c r="HJ123" s="45">
        <v>0</v>
      </c>
      <c r="HK123" s="45">
        <v>4</v>
      </c>
      <c r="HL123" s="45">
        <v>4</v>
      </c>
      <c r="HM123" s="45">
        <v>4</v>
      </c>
      <c r="HN123" s="45">
        <v>5</v>
      </c>
      <c r="HO123" s="45">
        <v>0</v>
      </c>
      <c r="HP123" s="45">
        <v>2</v>
      </c>
      <c r="HQ123" s="45">
        <v>0</v>
      </c>
      <c r="HR123" s="45">
        <v>3</v>
      </c>
      <c r="HS123" s="45">
        <v>0</v>
      </c>
      <c r="HT123" s="45">
        <v>0</v>
      </c>
      <c r="HU123" s="45">
        <v>8</v>
      </c>
      <c r="HV123" s="45">
        <v>14</v>
      </c>
      <c r="HW123" s="45">
        <v>22</v>
      </c>
      <c r="HX123" s="45">
        <v>15</v>
      </c>
      <c r="HY123" s="45">
        <v>21</v>
      </c>
      <c r="HZ123" s="45">
        <v>4</v>
      </c>
      <c r="IA123" s="45">
        <v>8</v>
      </c>
      <c r="IB123" s="45">
        <v>3</v>
      </c>
      <c r="IC123" s="45">
        <v>17</v>
      </c>
      <c r="ID123" s="45">
        <v>6</v>
      </c>
      <c r="IE123" s="45">
        <v>21</v>
      </c>
      <c r="IF123" s="45">
        <v>4</v>
      </c>
      <c r="IG123" s="45">
        <v>24</v>
      </c>
      <c r="IH123" s="45">
        <v>4</v>
      </c>
      <c r="II123" s="45">
        <v>10</v>
      </c>
      <c r="IJ123" s="45">
        <v>36</v>
      </c>
      <c r="IK123" s="45">
        <v>101</v>
      </c>
      <c r="IL123" s="45">
        <v>137</v>
      </c>
      <c r="IM123" s="45">
        <v>4</v>
      </c>
      <c r="IN123" s="45">
        <v>1</v>
      </c>
      <c r="IO123" s="45">
        <v>3</v>
      </c>
      <c r="IP123" s="45">
        <v>0</v>
      </c>
      <c r="IQ123" s="45">
        <v>0</v>
      </c>
      <c r="IR123" s="45">
        <v>0</v>
      </c>
      <c r="IS123" s="45">
        <v>2</v>
      </c>
      <c r="IT123" s="45">
        <v>0</v>
      </c>
      <c r="IU123" s="45">
        <v>8</v>
      </c>
      <c r="IV123" s="45">
        <v>5</v>
      </c>
      <c r="IW123" s="45">
        <v>9</v>
      </c>
      <c r="IX123" s="45">
        <v>1</v>
      </c>
      <c r="IY123" s="45">
        <v>10</v>
      </c>
      <c r="IZ123" s="45">
        <v>3</v>
      </c>
      <c r="JA123" s="45">
        <v>13</v>
      </c>
      <c r="JB123" s="45">
        <v>3</v>
      </c>
      <c r="JC123" s="45">
        <v>6</v>
      </c>
      <c r="JD123" s="45">
        <v>0</v>
      </c>
      <c r="JE123" s="45">
        <v>0</v>
      </c>
      <c r="JF123" s="45">
        <v>0</v>
      </c>
      <c r="JG123" s="45">
        <v>0</v>
      </c>
      <c r="JH123" s="45">
        <v>56</v>
      </c>
      <c r="JI123" s="45">
        <v>68</v>
      </c>
      <c r="JJ123" s="45">
        <v>6</v>
      </c>
      <c r="JK123" s="45">
        <v>19</v>
      </c>
      <c r="JL123" s="45">
        <v>25</v>
      </c>
      <c r="JM123" s="45">
        <v>1</v>
      </c>
      <c r="JN123" s="45">
        <v>3</v>
      </c>
      <c r="JO123" s="45">
        <v>0</v>
      </c>
      <c r="JP123" s="45">
        <v>0</v>
      </c>
      <c r="JQ123" s="45">
        <v>0</v>
      </c>
      <c r="JR123" s="45">
        <v>0</v>
      </c>
      <c r="JS123" s="45">
        <v>0</v>
      </c>
      <c r="JT123" s="45">
        <v>0</v>
      </c>
      <c r="JU123" s="45">
        <v>0</v>
      </c>
      <c r="JV123" s="45">
        <v>0</v>
      </c>
      <c r="JW123" s="45">
        <v>1</v>
      </c>
      <c r="JX123" s="45">
        <v>3</v>
      </c>
      <c r="JY123" s="45">
        <v>4</v>
      </c>
      <c r="JZ123" s="45">
        <v>2</v>
      </c>
      <c r="KA123" s="45">
        <v>2</v>
      </c>
      <c r="KB123" s="45">
        <v>0</v>
      </c>
      <c r="KC123" s="45">
        <v>0</v>
      </c>
      <c r="KD123" s="45">
        <v>0</v>
      </c>
      <c r="KE123" s="45">
        <v>0</v>
      </c>
      <c r="KF123" s="45">
        <v>0</v>
      </c>
      <c r="KG123" s="45">
        <v>0</v>
      </c>
      <c r="KH123" s="45">
        <v>6</v>
      </c>
      <c r="KI123" s="45">
        <v>6</v>
      </c>
      <c r="KJ123" s="45">
        <v>2</v>
      </c>
      <c r="KK123" s="45">
        <v>2</v>
      </c>
      <c r="KL123" s="45">
        <v>4</v>
      </c>
      <c r="KM123" s="45">
        <v>3</v>
      </c>
      <c r="KN123" s="45">
        <v>0</v>
      </c>
      <c r="KO123" s="45">
        <v>0</v>
      </c>
      <c r="KP123" s="45">
        <v>11</v>
      </c>
      <c r="KQ123" s="45">
        <v>14</v>
      </c>
    </row>
    <row r="124" spans="1:303">
      <c r="A124" s="45" t="s">
        <v>9</v>
      </c>
      <c r="B124" s="45">
        <v>41</v>
      </c>
      <c r="O124" s="45">
        <v>7</v>
      </c>
      <c r="P124" s="45">
        <v>3</v>
      </c>
      <c r="Q124" s="45">
        <v>10</v>
      </c>
      <c r="R124" s="45">
        <v>20</v>
      </c>
      <c r="S124" s="45">
        <v>10</v>
      </c>
      <c r="T124" s="45">
        <v>17</v>
      </c>
      <c r="U124" s="45">
        <v>2</v>
      </c>
      <c r="V124" s="45">
        <v>14</v>
      </c>
      <c r="W124" s="45">
        <v>3</v>
      </c>
      <c r="X124" s="45">
        <v>9</v>
      </c>
      <c r="Y124" s="45">
        <v>6</v>
      </c>
      <c r="Z124" s="45">
        <v>25</v>
      </c>
      <c r="AA124" s="45">
        <v>38</v>
      </c>
      <c r="AB124" s="45">
        <v>88</v>
      </c>
      <c r="AC124" s="45">
        <v>126</v>
      </c>
      <c r="AD124" s="45">
        <v>468</v>
      </c>
      <c r="AE124" s="45">
        <v>453</v>
      </c>
      <c r="AF124" s="45">
        <v>2</v>
      </c>
      <c r="AG124" s="45">
        <v>10</v>
      </c>
      <c r="AH124" s="45">
        <v>29</v>
      </c>
      <c r="AI124" s="45">
        <v>32</v>
      </c>
      <c r="AJ124" s="45">
        <v>499</v>
      </c>
      <c r="AK124" s="45">
        <v>495</v>
      </c>
      <c r="AL124" s="45">
        <v>994</v>
      </c>
      <c r="AM124" s="45">
        <v>193</v>
      </c>
      <c r="AN124" s="45">
        <v>282</v>
      </c>
      <c r="AO124" s="45">
        <v>475</v>
      </c>
      <c r="AP124" s="45">
        <v>14505.5</v>
      </c>
      <c r="AQ124" s="45">
        <v>135</v>
      </c>
      <c r="AR124" s="45">
        <v>143</v>
      </c>
      <c r="AS124" s="45">
        <v>0</v>
      </c>
      <c r="AT124" s="45">
        <v>0</v>
      </c>
      <c r="AU124" s="45">
        <v>0</v>
      </c>
      <c r="AV124" s="45">
        <v>1</v>
      </c>
      <c r="AW124" s="45">
        <v>0</v>
      </c>
      <c r="AX124" s="45">
        <v>0</v>
      </c>
      <c r="AY124" s="45">
        <v>0</v>
      </c>
      <c r="AZ124" s="45">
        <v>0</v>
      </c>
      <c r="BA124" s="45">
        <v>0</v>
      </c>
      <c r="BB124" s="45">
        <v>0</v>
      </c>
      <c r="BC124" s="45">
        <v>0</v>
      </c>
      <c r="BD124" s="45">
        <v>0</v>
      </c>
      <c r="BE124" s="45">
        <v>0</v>
      </c>
      <c r="BF124" s="45">
        <v>0</v>
      </c>
      <c r="BG124" s="45">
        <v>0</v>
      </c>
      <c r="BH124" s="45">
        <v>0</v>
      </c>
      <c r="BI124" s="45">
        <v>0</v>
      </c>
      <c r="BJ124" s="45">
        <v>0</v>
      </c>
      <c r="BK124" s="45">
        <v>0</v>
      </c>
      <c r="BL124" s="45">
        <v>0</v>
      </c>
      <c r="BM124" s="45">
        <v>1</v>
      </c>
      <c r="BN124" s="45">
        <v>0</v>
      </c>
      <c r="BO124" s="45">
        <v>8</v>
      </c>
      <c r="BP124" s="45">
        <v>5</v>
      </c>
      <c r="BQ124" s="45">
        <v>136</v>
      </c>
      <c r="BR124" s="45">
        <v>144</v>
      </c>
      <c r="BS124" s="45">
        <v>280</v>
      </c>
      <c r="BT124" s="45">
        <v>358</v>
      </c>
      <c r="BU124" s="45">
        <v>335</v>
      </c>
      <c r="BV124" s="45">
        <v>0</v>
      </c>
      <c r="BW124" s="45">
        <v>0</v>
      </c>
      <c r="BX124" s="45">
        <v>0</v>
      </c>
      <c r="BY124" s="45">
        <v>1</v>
      </c>
      <c r="BZ124" s="45">
        <v>0</v>
      </c>
      <c r="CA124" s="45">
        <v>0</v>
      </c>
      <c r="CB124" s="45">
        <v>0</v>
      </c>
      <c r="CC124" s="45">
        <v>0</v>
      </c>
      <c r="CD124" s="45">
        <v>0</v>
      </c>
      <c r="CE124" s="45">
        <v>0</v>
      </c>
      <c r="CF124" s="45">
        <v>0</v>
      </c>
      <c r="CG124" s="45">
        <v>1</v>
      </c>
      <c r="CH124" s="45">
        <v>2</v>
      </c>
      <c r="CI124" s="45">
        <v>0</v>
      </c>
      <c r="CJ124" s="45">
        <v>0</v>
      </c>
      <c r="CK124" s="45">
        <v>3</v>
      </c>
      <c r="CL124" s="45">
        <v>0</v>
      </c>
      <c r="CM124" s="45">
        <v>0</v>
      </c>
      <c r="CN124" s="45">
        <v>3</v>
      </c>
      <c r="CO124" s="45">
        <v>3</v>
      </c>
      <c r="CP124" s="45">
        <v>0</v>
      </c>
      <c r="CQ124" s="45">
        <v>1</v>
      </c>
      <c r="CR124" s="45">
        <v>43</v>
      </c>
      <c r="CS124" s="45">
        <v>46</v>
      </c>
      <c r="CT124" s="45">
        <v>363</v>
      </c>
      <c r="CU124" s="45">
        <v>344</v>
      </c>
      <c r="CV124" s="45">
        <v>707</v>
      </c>
      <c r="CW124" s="45">
        <v>9</v>
      </c>
      <c r="CX124" s="45">
        <v>31</v>
      </c>
      <c r="CY124" s="45">
        <v>0</v>
      </c>
      <c r="CZ124" s="45">
        <v>0</v>
      </c>
      <c r="DA124" s="45">
        <v>0</v>
      </c>
      <c r="DB124" s="45">
        <v>0</v>
      </c>
      <c r="DC124" s="45">
        <v>0</v>
      </c>
      <c r="DD124" s="45">
        <v>0</v>
      </c>
      <c r="DE124" s="45">
        <v>0</v>
      </c>
      <c r="DF124" s="45">
        <v>0</v>
      </c>
      <c r="DG124" s="45">
        <v>0</v>
      </c>
      <c r="DH124" s="45">
        <v>0</v>
      </c>
      <c r="DI124" s="45">
        <v>0</v>
      </c>
      <c r="DJ124" s="45">
        <v>0</v>
      </c>
      <c r="DK124" s="45">
        <v>0</v>
      </c>
      <c r="DL124" s="45">
        <v>0</v>
      </c>
      <c r="DM124" s="45">
        <v>0</v>
      </c>
      <c r="DN124" s="45">
        <v>0</v>
      </c>
      <c r="DO124" s="45">
        <v>0</v>
      </c>
      <c r="DP124" s="45">
        <v>0</v>
      </c>
      <c r="DQ124" s="45">
        <v>0</v>
      </c>
      <c r="DR124" s="45">
        <v>0</v>
      </c>
      <c r="DS124" s="45">
        <v>0</v>
      </c>
      <c r="DT124" s="45">
        <v>0</v>
      </c>
      <c r="DU124" s="45">
        <v>1</v>
      </c>
      <c r="DV124" s="45">
        <v>2</v>
      </c>
      <c r="DW124" s="45">
        <v>9</v>
      </c>
      <c r="DX124" s="45">
        <v>31</v>
      </c>
      <c r="DY124" s="45">
        <v>40</v>
      </c>
      <c r="DZ124" s="45">
        <v>46</v>
      </c>
      <c r="EA124" s="45">
        <v>51</v>
      </c>
      <c r="EB124" s="45">
        <v>0</v>
      </c>
      <c r="EC124" s="45">
        <v>0</v>
      </c>
      <c r="ED124" s="45">
        <v>0</v>
      </c>
      <c r="EE124" s="45">
        <v>0</v>
      </c>
      <c r="EF124" s="45">
        <v>0</v>
      </c>
      <c r="EG124" s="45">
        <v>0</v>
      </c>
      <c r="EH124" s="45">
        <v>0</v>
      </c>
      <c r="EI124" s="45">
        <v>0</v>
      </c>
      <c r="EJ124" s="45">
        <v>0</v>
      </c>
      <c r="EK124" s="45">
        <v>0</v>
      </c>
      <c r="EL124" s="45">
        <v>0</v>
      </c>
      <c r="EM124" s="45">
        <v>0</v>
      </c>
      <c r="EN124" s="45">
        <v>0</v>
      </c>
      <c r="EO124" s="45">
        <v>0</v>
      </c>
      <c r="EP124" s="45">
        <v>0</v>
      </c>
      <c r="EQ124" s="45">
        <v>0</v>
      </c>
      <c r="ER124" s="45">
        <v>0</v>
      </c>
      <c r="ES124" s="45">
        <v>1</v>
      </c>
      <c r="ET124" s="45">
        <v>0</v>
      </c>
      <c r="EU124" s="45">
        <v>0</v>
      </c>
      <c r="EV124" s="45">
        <v>0</v>
      </c>
      <c r="EW124" s="45">
        <v>0</v>
      </c>
      <c r="EX124" s="45">
        <v>3</v>
      </c>
      <c r="EY124" s="45">
        <v>5</v>
      </c>
      <c r="EZ124" s="45">
        <v>46</v>
      </c>
      <c r="FA124" s="45">
        <v>52</v>
      </c>
      <c r="FB124" s="45">
        <v>98</v>
      </c>
      <c r="FC124" s="45">
        <v>14</v>
      </c>
      <c r="FD124" s="45">
        <v>17</v>
      </c>
      <c r="FE124" s="45">
        <v>24</v>
      </c>
      <c r="FF124" s="45">
        <v>20</v>
      </c>
      <c r="FG124" s="45">
        <v>2</v>
      </c>
      <c r="FH124" s="45">
        <v>4</v>
      </c>
      <c r="FI124" s="45">
        <v>6</v>
      </c>
      <c r="FJ124" s="45">
        <v>16</v>
      </c>
      <c r="FK124" s="45">
        <v>106</v>
      </c>
      <c r="FL124" s="45">
        <v>103</v>
      </c>
      <c r="FM124" s="45">
        <v>46</v>
      </c>
      <c r="FN124" s="45">
        <v>57</v>
      </c>
      <c r="FO124" s="45">
        <v>103</v>
      </c>
      <c r="FP124" s="45">
        <v>0</v>
      </c>
      <c r="FQ124" s="45">
        <v>2</v>
      </c>
      <c r="FR124" s="45">
        <v>9</v>
      </c>
      <c r="FS124" s="45">
        <v>29</v>
      </c>
      <c r="FT124" s="45">
        <v>18</v>
      </c>
      <c r="FU124" s="45">
        <v>38</v>
      </c>
      <c r="FV124" s="45">
        <v>27</v>
      </c>
      <c r="FW124" s="45">
        <v>37</v>
      </c>
      <c r="FX124" s="45">
        <v>37</v>
      </c>
      <c r="FY124" s="45">
        <v>24</v>
      </c>
      <c r="FZ124" s="45">
        <v>38</v>
      </c>
      <c r="GA124" s="45">
        <v>15</v>
      </c>
      <c r="GB124" s="45">
        <v>129</v>
      </c>
      <c r="GC124" s="45">
        <v>145</v>
      </c>
      <c r="GD124" s="45">
        <v>274</v>
      </c>
      <c r="GE124" s="45">
        <v>64</v>
      </c>
      <c r="GF124" s="45">
        <v>73</v>
      </c>
      <c r="GG124" s="45">
        <v>68</v>
      </c>
      <c r="GH124" s="45">
        <v>86</v>
      </c>
      <c r="GI124" s="45">
        <v>76</v>
      </c>
      <c r="GJ124" s="45">
        <v>84</v>
      </c>
      <c r="GK124" s="45">
        <v>78</v>
      </c>
      <c r="GL124" s="45">
        <v>58</v>
      </c>
      <c r="GM124" s="45">
        <v>45</v>
      </c>
      <c r="GN124" s="45">
        <v>33</v>
      </c>
      <c r="GO124" s="45">
        <v>21</v>
      </c>
      <c r="GP124" s="45">
        <v>8</v>
      </c>
      <c r="GQ124" s="45">
        <v>352</v>
      </c>
      <c r="GR124" s="45">
        <v>342</v>
      </c>
      <c r="GS124" s="45">
        <v>694</v>
      </c>
      <c r="GT124" s="45">
        <v>0</v>
      </c>
      <c r="GU124" s="45">
        <v>0</v>
      </c>
      <c r="GV124" s="45">
        <v>0</v>
      </c>
      <c r="GW124" s="45">
        <v>4</v>
      </c>
      <c r="GX124" s="45">
        <v>0</v>
      </c>
      <c r="GY124" s="45">
        <v>7</v>
      </c>
      <c r="GZ124" s="45">
        <v>1</v>
      </c>
      <c r="HA124" s="45">
        <v>11</v>
      </c>
      <c r="HB124" s="45">
        <v>2</v>
      </c>
      <c r="HC124" s="45">
        <v>9</v>
      </c>
      <c r="HD124" s="45">
        <v>0</v>
      </c>
      <c r="HE124" s="45">
        <v>0</v>
      </c>
      <c r="HF124" s="45">
        <v>3</v>
      </c>
      <c r="HG124" s="45">
        <v>31</v>
      </c>
      <c r="HH124" s="45">
        <v>34</v>
      </c>
      <c r="HI124" s="45">
        <v>0</v>
      </c>
      <c r="HJ124" s="45">
        <v>8</v>
      </c>
      <c r="HK124" s="45">
        <v>25</v>
      </c>
      <c r="HL124" s="45">
        <v>19</v>
      </c>
      <c r="HM124" s="45">
        <v>16</v>
      </c>
      <c r="HN124" s="45">
        <v>15</v>
      </c>
      <c r="HO124" s="45">
        <v>7</v>
      </c>
      <c r="HP124" s="45">
        <v>6</v>
      </c>
      <c r="HQ124" s="45">
        <v>4</v>
      </c>
      <c r="HR124" s="45">
        <v>7</v>
      </c>
      <c r="HS124" s="45">
        <v>5</v>
      </c>
      <c r="HT124" s="45">
        <v>2</v>
      </c>
      <c r="HU124" s="45">
        <v>57</v>
      </c>
      <c r="HV124" s="45">
        <v>57</v>
      </c>
      <c r="HW124" s="45">
        <v>114</v>
      </c>
      <c r="HX124" s="45">
        <v>13</v>
      </c>
      <c r="HY124" s="45">
        <v>37</v>
      </c>
      <c r="HZ124" s="45">
        <v>27</v>
      </c>
      <c r="IA124" s="45">
        <v>59</v>
      </c>
      <c r="IB124" s="45">
        <v>20</v>
      </c>
      <c r="IC124" s="45">
        <v>48</v>
      </c>
      <c r="ID124" s="45">
        <v>13</v>
      </c>
      <c r="IE124" s="45">
        <v>46</v>
      </c>
      <c r="IF124" s="45">
        <v>19</v>
      </c>
      <c r="IG124" s="45">
        <v>29</v>
      </c>
      <c r="IH124" s="45">
        <v>11</v>
      </c>
      <c r="II124" s="45">
        <v>8</v>
      </c>
      <c r="IJ124" s="45">
        <v>103</v>
      </c>
      <c r="IK124" s="45">
        <v>227</v>
      </c>
      <c r="IL124" s="45">
        <v>330</v>
      </c>
      <c r="IM124" s="45">
        <v>21</v>
      </c>
      <c r="IN124" s="45">
        <v>28</v>
      </c>
      <c r="IO124" s="45">
        <v>22</v>
      </c>
      <c r="IP124" s="45">
        <v>21</v>
      </c>
      <c r="IQ124" s="45">
        <v>0</v>
      </c>
      <c r="IR124" s="45">
        <v>0</v>
      </c>
      <c r="IS124" s="45">
        <v>4</v>
      </c>
      <c r="IT124" s="45">
        <v>9</v>
      </c>
      <c r="IU124" s="45">
        <v>85</v>
      </c>
      <c r="IV124" s="45">
        <v>83</v>
      </c>
      <c r="IW124" s="45">
        <v>47</v>
      </c>
      <c r="IX124" s="45">
        <v>58</v>
      </c>
      <c r="IY124" s="45">
        <v>105</v>
      </c>
      <c r="IZ124" s="45">
        <v>35</v>
      </c>
      <c r="JA124" s="45">
        <v>48</v>
      </c>
      <c r="JB124" s="45">
        <v>7</v>
      </c>
      <c r="JC124" s="45">
        <v>24</v>
      </c>
      <c r="JD124" s="45">
        <v>0</v>
      </c>
      <c r="JE124" s="45">
        <v>0</v>
      </c>
      <c r="JF124" s="45">
        <v>5</v>
      </c>
      <c r="JG124" s="45">
        <v>13</v>
      </c>
      <c r="JH124" s="45">
        <v>312</v>
      </c>
      <c r="JI124" s="45">
        <v>282</v>
      </c>
      <c r="JJ124" s="45">
        <v>47</v>
      </c>
      <c r="JK124" s="45">
        <v>85</v>
      </c>
      <c r="JL124" s="45">
        <v>132</v>
      </c>
      <c r="JM124" s="45">
        <v>1</v>
      </c>
      <c r="JN124" s="45">
        <v>8</v>
      </c>
      <c r="JO124" s="45">
        <v>3</v>
      </c>
      <c r="JP124" s="45">
        <v>1</v>
      </c>
      <c r="JQ124" s="45">
        <v>0</v>
      </c>
      <c r="JR124" s="45">
        <v>0</v>
      </c>
      <c r="JS124" s="45">
        <v>1</v>
      </c>
      <c r="JT124" s="45">
        <v>4</v>
      </c>
      <c r="JU124" s="45">
        <v>4</v>
      </c>
      <c r="JV124" s="45">
        <v>13</v>
      </c>
      <c r="JW124" s="45">
        <v>5</v>
      </c>
      <c r="JX124" s="45">
        <v>13</v>
      </c>
      <c r="JY124" s="45">
        <v>18</v>
      </c>
      <c r="JZ124" s="45">
        <v>2</v>
      </c>
      <c r="KA124" s="45">
        <v>6</v>
      </c>
      <c r="KB124" s="45">
        <v>25</v>
      </c>
      <c r="KC124" s="45">
        <v>8</v>
      </c>
      <c r="KD124" s="45">
        <v>0</v>
      </c>
      <c r="KE124" s="45">
        <v>0</v>
      </c>
      <c r="KF124" s="45">
        <v>2</v>
      </c>
      <c r="KG124" s="45">
        <v>9</v>
      </c>
      <c r="KH124" s="45">
        <v>16</v>
      </c>
      <c r="KI124" s="45">
        <v>29</v>
      </c>
      <c r="KJ124" s="45">
        <v>29</v>
      </c>
      <c r="KK124" s="45">
        <v>23</v>
      </c>
      <c r="KL124" s="45">
        <v>52</v>
      </c>
      <c r="KM124" s="45">
        <v>5</v>
      </c>
      <c r="KN124" s="45">
        <v>1</v>
      </c>
      <c r="KO124" s="45">
        <v>3</v>
      </c>
      <c r="KP124" s="45">
        <v>41</v>
      </c>
      <c r="KQ124" s="45">
        <v>50</v>
      </c>
    </row>
    <row r="125" spans="1:303">
      <c r="A125" s="45" t="s">
        <v>10</v>
      </c>
      <c r="B125" s="45">
        <v>44</v>
      </c>
      <c r="O125" s="45">
        <v>15</v>
      </c>
      <c r="P125" s="45">
        <v>11</v>
      </c>
      <c r="Q125" s="45">
        <v>3</v>
      </c>
      <c r="R125" s="45">
        <v>13</v>
      </c>
      <c r="S125" s="45">
        <v>27</v>
      </c>
      <c r="T125" s="45">
        <v>37</v>
      </c>
      <c r="U125" s="45">
        <v>7</v>
      </c>
      <c r="V125" s="45">
        <v>10</v>
      </c>
      <c r="W125" s="45">
        <v>16</v>
      </c>
      <c r="X125" s="45">
        <v>39</v>
      </c>
      <c r="Y125" s="45">
        <v>22</v>
      </c>
      <c r="Z125" s="45">
        <v>79</v>
      </c>
      <c r="AA125" s="45">
        <v>90</v>
      </c>
      <c r="AB125" s="45">
        <v>189</v>
      </c>
      <c r="AC125" s="45">
        <v>279</v>
      </c>
      <c r="AD125" s="45">
        <v>1264</v>
      </c>
      <c r="AE125" s="45">
        <v>1340</v>
      </c>
      <c r="AF125" s="45">
        <v>12</v>
      </c>
      <c r="AG125" s="45">
        <v>59</v>
      </c>
      <c r="AH125" s="45">
        <v>109</v>
      </c>
      <c r="AI125" s="45">
        <v>138</v>
      </c>
      <c r="AJ125" s="45">
        <v>1385</v>
      </c>
      <c r="AK125" s="45">
        <v>1537</v>
      </c>
      <c r="AL125" s="45">
        <v>2922</v>
      </c>
      <c r="AM125" s="45">
        <v>658</v>
      </c>
      <c r="AN125" s="45">
        <v>1152</v>
      </c>
      <c r="AO125" s="45">
        <v>1810</v>
      </c>
      <c r="AP125" s="45">
        <v>44960.5</v>
      </c>
      <c r="AQ125" s="45">
        <v>170</v>
      </c>
      <c r="AR125" s="45">
        <v>216</v>
      </c>
      <c r="AS125" s="45">
        <v>0</v>
      </c>
      <c r="AT125" s="45">
        <v>0</v>
      </c>
      <c r="AU125" s="45">
        <v>0</v>
      </c>
      <c r="AV125" s="45">
        <v>1</v>
      </c>
      <c r="AW125" s="45">
        <v>3</v>
      </c>
      <c r="AX125" s="45">
        <v>1</v>
      </c>
      <c r="AY125" s="45">
        <v>1</v>
      </c>
      <c r="AZ125" s="45">
        <v>0</v>
      </c>
      <c r="BA125" s="45">
        <v>0</v>
      </c>
      <c r="BB125" s="45">
        <v>0</v>
      </c>
      <c r="BC125" s="45">
        <v>0</v>
      </c>
      <c r="BD125" s="45">
        <v>0</v>
      </c>
      <c r="BE125" s="45">
        <v>0</v>
      </c>
      <c r="BF125" s="45">
        <v>0</v>
      </c>
      <c r="BG125" s="45">
        <v>0</v>
      </c>
      <c r="BH125" s="45">
        <v>0</v>
      </c>
      <c r="BI125" s="45">
        <v>0</v>
      </c>
      <c r="BJ125" s="45">
        <v>0</v>
      </c>
      <c r="BK125" s="45">
        <v>0</v>
      </c>
      <c r="BL125" s="45">
        <v>0</v>
      </c>
      <c r="BM125" s="45">
        <v>0</v>
      </c>
      <c r="BN125" s="45">
        <v>0</v>
      </c>
      <c r="BO125" s="45">
        <v>5</v>
      </c>
      <c r="BP125" s="45">
        <v>4</v>
      </c>
      <c r="BQ125" s="45">
        <v>174</v>
      </c>
      <c r="BR125" s="45">
        <v>218</v>
      </c>
      <c r="BS125" s="45">
        <v>392</v>
      </c>
      <c r="BT125" s="45">
        <v>622</v>
      </c>
      <c r="BU125" s="45">
        <v>623</v>
      </c>
      <c r="BV125" s="45">
        <v>0</v>
      </c>
      <c r="BW125" s="45">
        <v>0</v>
      </c>
      <c r="BX125" s="45">
        <v>4</v>
      </c>
      <c r="BY125" s="45">
        <v>9</v>
      </c>
      <c r="BZ125" s="45">
        <v>1</v>
      </c>
      <c r="CA125" s="45">
        <v>5</v>
      </c>
      <c r="CB125" s="45">
        <v>0</v>
      </c>
      <c r="CC125" s="45">
        <v>1</v>
      </c>
      <c r="CD125" s="45">
        <v>0</v>
      </c>
      <c r="CE125" s="45">
        <v>2</v>
      </c>
      <c r="CF125" s="45">
        <v>2</v>
      </c>
      <c r="CG125" s="45">
        <v>2</v>
      </c>
      <c r="CH125" s="45">
        <v>0</v>
      </c>
      <c r="CI125" s="45">
        <v>2</v>
      </c>
      <c r="CJ125" s="45">
        <v>1</v>
      </c>
      <c r="CK125" s="45">
        <v>2</v>
      </c>
      <c r="CL125" s="45">
        <v>0</v>
      </c>
      <c r="CM125" s="45">
        <v>0</v>
      </c>
      <c r="CN125" s="45">
        <v>3</v>
      </c>
      <c r="CO125" s="45">
        <v>20</v>
      </c>
      <c r="CP125" s="45">
        <v>0</v>
      </c>
      <c r="CQ125" s="45">
        <v>2</v>
      </c>
      <c r="CR125" s="45">
        <v>122</v>
      </c>
      <c r="CS125" s="45">
        <v>115</v>
      </c>
      <c r="CT125" s="45">
        <v>633</v>
      </c>
      <c r="CU125" s="45">
        <v>668</v>
      </c>
      <c r="CV125" s="45">
        <v>1301</v>
      </c>
      <c r="CW125" s="45">
        <v>31</v>
      </c>
      <c r="CX125" s="45">
        <v>50</v>
      </c>
      <c r="CY125" s="45">
        <v>0</v>
      </c>
      <c r="CZ125" s="45">
        <v>0</v>
      </c>
      <c r="DA125" s="45">
        <v>0</v>
      </c>
      <c r="DB125" s="45">
        <v>0</v>
      </c>
      <c r="DC125" s="45">
        <v>1</v>
      </c>
      <c r="DD125" s="45">
        <v>2</v>
      </c>
      <c r="DE125" s="45">
        <v>0</v>
      </c>
      <c r="DF125" s="45">
        <v>0</v>
      </c>
      <c r="DG125" s="45">
        <v>0</v>
      </c>
      <c r="DH125" s="45">
        <v>1</v>
      </c>
      <c r="DI125" s="45">
        <v>0</v>
      </c>
      <c r="DJ125" s="45">
        <v>0</v>
      </c>
      <c r="DK125" s="45">
        <v>0</v>
      </c>
      <c r="DL125" s="45">
        <v>0</v>
      </c>
      <c r="DM125" s="45">
        <v>0</v>
      </c>
      <c r="DN125" s="45">
        <v>0</v>
      </c>
      <c r="DO125" s="45">
        <v>0</v>
      </c>
      <c r="DP125" s="45">
        <v>0</v>
      </c>
      <c r="DQ125" s="45">
        <v>0</v>
      </c>
      <c r="DR125" s="45">
        <v>0</v>
      </c>
      <c r="DS125" s="45">
        <v>0</v>
      </c>
      <c r="DT125" s="45">
        <v>0</v>
      </c>
      <c r="DU125" s="45">
        <v>1</v>
      </c>
      <c r="DV125" s="45">
        <v>2</v>
      </c>
      <c r="DW125" s="45">
        <v>32</v>
      </c>
      <c r="DX125" s="45">
        <v>53</v>
      </c>
      <c r="DY125" s="45">
        <v>85</v>
      </c>
      <c r="DZ125" s="45">
        <v>83</v>
      </c>
      <c r="EA125" s="45">
        <v>138</v>
      </c>
      <c r="EB125" s="45">
        <v>0</v>
      </c>
      <c r="EC125" s="45">
        <v>0</v>
      </c>
      <c r="ED125" s="45">
        <v>0</v>
      </c>
      <c r="EE125" s="45">
        <v>0</v>
      </c>
      <c r="EF125" s="45">
        <v>0</v>
      </c>
      <c r="EG125" s="45">
        <v>1</v>
      </c>
      <c r="EH125" s="45">
        <v>0</v>
      </c>
      <c r="EI125" s="45">
        <v>1</v>
      </c>
      <c r="EJ125" s="45">
        <v>0</v>
      </c>
      <c r="EK125" s="45">
        <v>0</v>
      </c>
      <c r="EL125" s="45">
        <v>0</v>
      </c>
      <c r="EM125" s="45">
        <v>0</v>
      </c>
      <c r="EN125" s="45">
        <v>0</v>
      </c>
      <c r="EO125" s="45">
        <v>0</v>
      </c>
      <c r="EP125" s="45">
        <v>0</v>
      </c>
      <c r="EQ125" s="45">
        <v>0</v>
      </c>
      <c r="ER125" s="45">
        <v>0</v>
      </c>
      <c r="ES125" s="45">
        <v>1</v>
      </c>
      <c r="ET125" s="45">
        <v>0</v>
      </c>
      <c r="EU125" s="45">
        <v>0</v>
      </c>
      <c r="EV125" s="45">
        <v>0</v>
      </c>
      <c r="EW125" s="45">
        <v>1</v>
      </c>
      <c r="EX125" s="45">
        <v>1</v>
      </c>
      <c r="EY125" s="45">
        <v>8</v>
      </c>
      <c r="EZ125" s="45">
        <v>83</v>
      </c>
      <c r="FA125" s="45">
        <v>142</v>
      </c>
      <c r="FB125" s="45">
        <v>225</v>
      </c>
      <c r="FC125" s="45">
        <v>10</v>
      </c>
      <c r="FD125" s="45">
        <v>11</v>
      </c>
      <c r="FE125" s="45">
        <v>24</v>
      </c>
      <c r="FF125" s="45">
        <v>16</v>
      </c>
      <c r="FG125" s="45">
        <v>2</v>
      </c>
      <c r="FH125" s="45">
        <v>2</v>
      </c>
      <c r="FI125" s="45">
        <v>6</v>
      </c>
      <c r="FJ125" s="45">
        <v>4</v>
      </c>
      <c r="FK125" s="45">
        <v>180</v>
      </c>
      <c r="FL125" s="45">
        <v>281</v>
      </c>
      <c r="FM125" s="45">
        <v>42</v>
      </c>
      <c r="FN125" s="45">
        <v>33</v>
      </c>
      <c r="FO125" s="45">
        <v>75</v>
      </c>
      <c r="FP125" s="45">
        <v>5</v>
      </c>
      <c r="FQ125" s="45">
        <v>6</v>
      </c>
      <c r="FR125" s="45">
        <v>15</v>
      </c>
      <c r="FS125" s="45">
        <v>26</v>
      </c>
      <c r="FT125" s="45">
        <v>29</v>
      </c>
      <c r="FU125" s="45">
        <v>66</v>
      </c>
      <c r="FV125" s="45">
        <v>49</v>
      </c>
      <c r="FW125" s="45">
        <v>52</v>
      </c>
      <c r="FX125" s="45">
        <v>59</v>
      </c>
      <c r="FY125" s="45">
        <v>51</v>
      </c>
      <c r="FZ125" s="45">
        <v>24</v>
      </c>
      <c r="GA125" s="45">
        <v>15</v>
      </c>
      <c r="GB125" s="45">
        <v>181</v>
      </c>
      <c r="GC125" s="45">
        <v>216</v>
      </c>
      <c r="GD125" s="45">
        <v>397</v>
      </c>
      <c r="GE125" s="45">
        <v>139</v>
      </c>
      <c r="GF125" s="45">
        <v>159</v>
      </c>
      <c r="GG125" s="45">
        <v>205</v>
      </c>
      <c r="GH125" s="45">
        <v>261</v>
      </c>
      <c r="GI125" s="45">
        <v>167</v>
      </c>
      <c r="GJ125" s="45">
        <v>213</v>
      </c>
      <c r="GK125" s="45">
        <v>196</v>
      </c>
      <c r="GL125" s="45">
        <v>140</v>
      </c>
      <c r="GM125" s="45">
        <v>63</v>
      </c>
      <c r="GN125" s="45">
        <v>51</v>
      </c>
      <c r="GO125" s="45">
        <v>33</v>
      </c>
      <c r="GP125" s="45">
        <v>15</v>
      </c>
      <c r="GQ125" s="45">
        <v>803</v>
      </c>
      <c r="GR125" s="45">
        <v>839</v>
      </c>
      <c r="GS125" s="45">
        <v>1642</v>
      </c>
      <c r="GT125" s="45">
        <v>0</v>
      </c>
      <c r="GU125" s="45">
        <v>0</v>
      </c>
      <c r="GV125" s="45">
        <v>2</v>
      </c>
      <c r="GW125" s="45">
        <v>12</v>
      </c>
      <c r="GX125" s="45">
        <v>12</v>
      </c>
      <c r="GY125" s="45">
        <v>16</v>
      </c>
      <c r="GZ125" s="45">
        <v>6</v>
      </c>
      <c r="HA125" s="45">
        <v>19</v>
      </c>
      <c r="HB125" s="45">
        <v>9</v>
      </c>
      <c r="HC125" s="45">
        <v>6</v>
      </c>
      <c r="HD125" s="45">
        <v>2</v>
      </c>
      <c r="HE125" s="45">
        <v>0</v>
      </c>
      <c r="HF125" s="45">
        <v>31</v>
      </c>
      <c r="HG125" s="45">
        <v>53</v>
      </c>
      <c r="HH125" s="45">
        <v>84</v>
      </c>
      <c r="HI125" s="45">
        <v>3</v>
      </c>
      <c r="HJ125" s="45">
        <v>9</v>
      </c>
      <c r="HK125" s="45">
        <v>19</v>
      </c>
      <c r="HL125" s="45">
        <v>44</v>
      </c>
      <c r="HM125" s="45">
        <v>23</v>
      </c>
      <c r="HN125" s="45">
        <v>37</v>
      </c>
      <c r="HO125" s="45">
        <v>20</v>
      </c>
      <c r="HP125" s="45">
        <v>26</v>
      </c>
      <c r="HQ125" s="45">
        <v>7</v>
      </c>
      <c r="HR125" s="45">
        <v>18</v>
      </c>
      <c r="HS125" s="45">
        <v>2</v>
      </c>
      <c r="HT125" s="45">
        <v>2</v>
      </c>
      <c r="HU125" s="45">
        <v>71</v>
      </c>
      <c r="HV125" s="45">
        <v>136</v>
      </c>
      <c r="HW125" s="45">
        <v>207</v>
      </c>
      <c r="HX125" s="45">
        <v>81</v>
      </c>
      <c r="HY125" s="45">
        <v>193</v>
      </c>
      <c r="HZ125" s="45">
        <v>78</v>
      </c>
      <c r="IA125" s="45">
        <v>101</v>
      </c>
      <c r="IB125" s="45">
        <v>78</v>
      </c>
      <c r="IC125" s="45">
        <v>113</v>
      </c>
      <c r="ID125" s="45">
        <v>93</v>
      </c>
      <c r="IE125" s="45">
        <v>135</v>
      </c>
      <c r="IF125" s="45">
        <v>45</v>
      </c>
      <c r="IG125" s="45">
        <v>119</v>
      </c>
      <c r="IH125" s="45">
        <v>34</v>
      </c>
      <c r="II125" s="45">
        <v>64</v>
      </c>
      <c r="IJ125" s="45">
        <v>409</v>
      </c>
      <c r="IK125" s="45">
        <v>725</v>
      </c>
      <c r="IL125" s="45">
        <v>1134</v>
      </c>
      <c r="IM125" s="45">
        <v>57</v>
      </c>
      <c r="IN125" s="45">
        <v>75</v>
      </c>
      <c r="IO125" s="45">
        <v>17</v>
      </c>
      <c r="IP125" s="45">
        <v>19</v>
      </c>
      <c r="IQ125" s="45">
        <v>0</v>
      </c>
      <c r="IR125" s="45">
        <v>1</v>
      </c>
      <c r="IS125" s="45">
        <v>5</v>
      </c>
      <c r="IT125" s="45">
        <v>1</v>
      </c>
      <c r="IU125" s="45">
        <v>92</v>
      </c>
      <c r="IV125" s="45">
        <v>122</v>
      </c>
      <c r="IW125" s="45">
        <v>79</v>
      </c>
      <c r="IX125" s="45">
        <v>96</v>
      </c>
      <c r="IY125" s="45">
        <v>175</v>
      </c>
      <c r="IZ125" s="45">
        <v>31</v>
      </c>
      <c r="JA125" s="45">
        <v>34</v>
      </c>
      <c r="JB125" s="45">
        <v>19</v>
      </c>
      <c r="JC125" s="45">
        <v>19</v>
      </c>
      <c r="JD125" s="45">
        <v>3</v>
      </c>
      <c r="JE125" s="45">
        <v>9</v>
      </c>
      <c r="JF125" s="45">
        <v>20</v>
      </c>
      <c r="JG125" s="45">
        <v>10</v>
      </c>
      <c r="JH125" s="45">
        <v>646</v>
      </c>
      <c r="JI125" s="45">
        <v>694</v>
      </c>
      <c r="JJ125" s="45">
        <v>73</v>
      </c>
      <c r="JK125" s="45">
        <v>72</v>
      </c>
      <c r="JL125" s="45">
        <v>145</v>
      </c>
      <c r="JM125" s="45">
        <v>4</v>
      </c>
      <c r="JN125" s="45">
        <v>11</v>
      </c>
      <c r="JO125" s="45">
        <v>5</v>
      </c>
      <c r="JP125" s="45">
        <v>6</v>
      </c>
      <c r="JQ125" s="45">
        <v>1</v>
      </c>
      <c r="JR125" s="45">
        <v>2</v>
      </c>
      <c r="JS125" s="45">
        <v>2</v>
      </c>
      <c r="JT125" s="45">
        <v>2</v>
      </c>
      <c r="JU125" s="45">
        <v>22</v>
      </c>
      <c r="JV125" s="45">
        <v>35</v>
      </c>
      <c r="JW125" s="45">
        <v>12</v>
      </c>
      <c r="JX125" s="45">
        <v>21</v>
      </c>
      <c r="JY125" s="45">
        <v>33</v>
      </c>
      <c r="JZ125" s="45">
        <v>7</v>
      </c>
      <c r="KA125" s="45">
        <v>19</v>
      </c>
      <c r="KB125" s="45">
        <v>9</v>
      </c>
      <c r="KC125" s="45">
        <v>17</v>
      </c>
      <c r="KD125" s="45">
        <v>2</v>
      </c>
      <c r="KE125" s="45">
        <v>1</v>
      </c>
      <c r="KF125" s="45">
        <v>5</v>
      </c>
      <c r="KG125" s="45">
        <v>9</v>
      </c>
      <c r="KH125" s="45">
        <v>95</v>
      </c>
      <c r="KI125" s="45">
        <v>147</v>
      </c>
      <c r="KJ125" s="45">
        <v>23</v>
      </c>
      <c r="KK125" s="45">
        <v>46</v>
      </c>
      <c r="KL125" s="45">
        <v>69</v>
      </c>
      <c r="KM125" s="45">
        <v>9</v>
      </c>
      <c r="KN125" s="45">
        <v>4</v>
      </c>
      <c r="KO125" s="45">
        <v>16</v>
      </c>
      <c r="KP125" s="45">
        <v>138</v>
      </c>
      <c r="KQ125" s="45">
        <v>167</v>
      </c>
    </row>
    <row r="126" spans="1:303">
      <c r="A126" s="45" t="s">
        <v>11</v>
      </c>
      <c r="B126" s="45">
        <v>12</v>
      </c>
      <c r="O126" s="45">
        <v>52</v>
      </c>
      <c r="P126" s="45">
        <v>35</v>
      </c>
      <c r="Q126" s="45">
        <v>4</v>
      </c>
      <c r="R126" s="45">
        <v>17</v>
      </c>
      <c r="S126" s="45">
        <v>37</v>
      </c>
      <c r="T126" s="45">
        <v>37</v>
      </c>
      <c r="U126" s="45">
        <v>0</v>
      </c>
      <c r="V126" s="45">
        <v>5</v>
      </c>
      <c r="W126" s="45">
        <v>72</v>
      </c>
      <c r="X126" s="45">
        <v>79</v>
      </c>
      <c r="Y126" s="45">
        <v>66</v>
      </c>
      <c r="Z126" s="45">
        <v>103</v>
      </c>
      <c r="AA126" s="45">
        <v>231</v>
      </c>
      <c r="AB126" s="45">
        <v>276</v>
      </c>
      <c r="AC126" s="45">
        <v>507</v>
      </c>
      <c r="AD126" s="45">
        <v>777</v>
      </c>
      <c r="AE126" s="45">
        <v>732</v>
      </c>
      <c r="AF126" s="45">
        <v>3</v>
      </c>
      <c r="AG126" s="45">
        <v>6</v>
      </c>
      <c r="AH126" s="45">
        <v>19</v>
      </c>
      <c r="AI126" s="45">
        <v>21</v>
      </c>
      <c r="AJ126" s="45">
        <v>799</v>
      </c>
      <c r="AK126" s="45">
        <v>759</v>
      </c>
      <c r="AL126" s="45">
        <v>1558</v>
      </c>
      <c r="AM126" s="45">
        <v>203</v>
      </c>
      <c r="AN126" s="45">
        <v>349</v>
      </c>
      <c r="AO126" s="45">
        <v>552</v>
      </c>
      <c r="AP126" s="45">
        <v>13661</v>
      </c>
      <c r="AQ126" s="45">
        <v>65</v>
      </c>
      <c r="AR126" s="45">
        <v>32</v>
      </c>
      <c r="AS126" s="45">
        <v>0</v>
      </c>
      <c r="AT126" s="45">
        <v>0</v>
      </c>
      <c r="AU126" s="45">
        <v>0</v>
      </c>
      <c r="AV126" s="45">
        <v>0</v>
      </c>
      <c r="AW126" s="45">
        <v>1</v>
      </c>
      <c r="AX126" s="45">
        <v>0</v>
      </c>
      <c r="AY126" s="45">
        <v>0</v>
      </c>
      <c r="AZ126" s="45">
        <v>0</v>
      </c>
      <c r="BA126" s="45">
        <v>0</v>
      </c>
      <c r="BB126" s="45">
        <v>0</v>
      </c>
      <c r="BC126" s="45">
        <v>0</v>
      </c>
      <c r="BD126" s="45">
        <v>0</v>
      </c>
      <c r="BE126" s="45">
        <v>0</v>
      </c>
      <c r="BF126" s="45">
        <v>0</v>
      </c>
      <c r="BG126" s="45">
        <v>0</v>
      </c>
      <c r="BH126" s="45">
        <v>0</v>
      </c>
      <c r="BI126" s="45">
        <v>0</v>
      </c>
      <c r="BJ126" s="45">
        <v>0</v>
      </c>
      <c r="BK126" s="45">
        <v>0</v>
      </c>
      <c r="BL126" s="45">
        <v>0</v>
      </c>
      <c r="BM126" s="45">
        <v>1</v>
      </c>
      <c r="BN126" s="45">
        <v>0</v>
      </c>
      <c r="BO126" s="45">
        <v>0</v>
      </c>
      <c r="BP126" s="45">
        <v>0</v>
      </c>
      <c r="BQ126" s="45">
        <v>67</v>
      </c>
      <c r="BR126" s="45">
        <v>32</v>
      </c>
      <c r="BS126" s="45">
        <v>99</v>
      </c>
      <c r="BT126" s="45">
        <v>62</v>
      </c>
      <c r="BU126" s="45">
        <v>59</v>
      </c>
      <c r="BV126" s="45">
        <v>0</v>
      </c>
      <c r="BW126" s="45">
        <v>0</v>
      </c>
      <c r="BX126" s="45">
        <v>0</v>
      </c>
      <c r="BY126" s="45">
        <v>0</v>
      </c>
      <c r="BZ126" s="45">
        <v>0</v>
      </c>
      <c r="CA126" s="45">
        <v>0</v>
      </c>
      <c r="CB126" s="45">
        <v>0</v>
      </c>
      <c r="CC126" s="45">
        <v>0</v>
      </c>
      <c r="CD126" s="45">
        <v>0</v>
      </c>
      <c r="CE126" s="45">
        <v>0</v>
      </c>
      <c r="CF126" s="45">
        <v>0</v>
      </c>
      <c r="CG126" s="45">
        <v>0</v>
      </c>
      <c r="CH126" s="45">
        <v>1</v>
      </c>
      <c r="CI126" s="45">
        <v>0</v>
      </c>
      <c r="CJ126" s="45">
        <v>0</v>
      </c>
      <c r="CK126" s="45">
        <v>0</v>
      </c>
      <c r="CL126" s="45">
        <v>0</v>
      </c>
      <c r="CM126" s="45">
        <v>0</v>
      </c>
      <c r="CN126" s="45">
        <v>0</v>
      </c>
      <c r="CO126" s="45">
        <v>0</v>
      </c>
      <c r="CP126" s="45">
        <v>0</v>
      </c>
      <c r="CQ126" s="45">
        <v>0</v>
      </c>
      <c r="CR126" s="45">
        <v>25</v>
      </c>
      <c r="CS126" s="45">
        <v>28</v>
      </c>
      <c r="CT126" s="45">
        <v>63</v>
      </c>
      <c r="CU126" s="45">
        <v>59</v>
      </c>
      <c r="CV126" s="45">
        <v>122</v>
      </c>
      <c r="CW126" s="45">
        <v>30</v>
      </c>
      <c r="CX126" s="45">
        <v>34</v>
      </c>
      <c r="CY126" s="45">
        <v>0</v>
      </c>
      <c r="CZ126" s="45">
        <v>0</v>
      </c>
      <c r="DA126" s="45">
        <v>0</v>
      </c>
      <c r="DB126" s="45">
        <v>0</v>
      </c>
      <c r="DC126" s="45">
        <v>0</v>
      </c>
      <c r="DD126" s="45">
        <v>0</v>
      </c>
      <c r="DE126" s="45">
        <v>0</v>
      </c>
      <c r="DF126" s="45">
        <v>0</v>
      </c>
      <c r="DG126" s="45">
        <v>0</v>
      </c>
      <c r="DH126" s="45">
        <v>0</v>
      </c>
      <c r="DI126" s="45">
        <v>0</v>
      </c>
      <c r="DJ126" s="45">
        <v>0</v>
      </c>
      <c r="DK126" s="45">
        <v>0</v>
      </c>
      <c r="DL126" s="45">
        <v>0</v>
      </c>
      <c r="DM126" s="45">
        <v>0</v>
      </c>
      <c r="DN126" s="45">
        <v>0</v>
      </c>
      <c r="DO126" s="45">
        <v>0</v>
      </c>
      <c r="DP126" s="45">
        <v>0</v>
      </c>
      <c r="DQ126" s="45">
        <v>0</v>
      </c>
      <c r="DR126" s="45">
        <v>0</v>
      </c>
      <c r="DS126" s="45">
        <v>0</v>
      </c>
      <c r="DT126" s="45">
        <v>0</v>
      </c>
      <c r="DU126" s="45">
        <v>0</v>
      </c>
      <c r="DV126" s="45">
        <v>0</v>
      </c>
      <c r="DW126" s="45">
        <v>30</v>
      </c>
      <c r="DX126" s="45">
        <v>34</v>
      </c>
      <c r="DY126" s="45">
        <v>64</v>
      </c>
      <c r="DZ126" s="45">
        <v>124</v>
      </c>
      <c r="EA126" s="45">
        <v>149</v>
      </c>
      <c r="EB126" s="45">
        <v>0</v>
      </c>
      <c r="EC126" s="45">
        <v>0</v>
      </c>
      <c r="ED126" s="45">
        <v>0</v>
      </c>
      <c r="EE126" s="45">
        <v>0</v>
      </c>
      <c r="EF126" s="45">
        <v>0</v>
      </c>
      <c r="EG126" s="45">
        <v>1</v>
      </c>
      <c r="EH126" s="45">
        <v>0</v>
      </c>
      <c r="EI126" s="45">
        <v>0</v>
      </c>
      <c r="EJ126" s="45">
        <v>0</v>
      </c>
      <c r="EK126" s="45">
        <v>0</v>
      </c>
      <c r="EL126" s="45">
        <v>0</v>
      </c>
      <c r="EM126" s="45">
        <v>0</v>
      </c>
      <c r="EN126" s="45">
        <v>0</v>
      </c>
      <c r="EO126" s="45">
        <v>0</v>
      </c>
      <c r="EP126" s="45">
        <v>0</v>
      </c>
      <c r="EQ126" s="45">
        <v>0</v>
      </c>
      <c r="ER126" s="45">
        <v>0</v>
      </c>
      <c r="ES126" s="45">
        <v>0</v>
      </c>
      <c r="ET126" s="45">
        <v>0</v>
      </c>
      <c r="EU126" s="45">
        <v>0</v>
      </c>
      <c r="EV126" s="45">
        <v>0</v>
      </c>
      <c r="EW126" s="45">
        <v>0</v>
      </c>
      <c r="EX126" s="45">
        <v>1</v>
      </c>
      <c r="EY126" s="45">
        <v>1</v>
      </c>
      <c r="EZ126" s="45">
        <v>124</v>
      </c>
      <c r="FA126" s="45">
        <v>150</v>
      </c>
      <c r="FB126" s="45">
        <v>274</v>
      </c>
      <c r="FC126" s="45">
        <v>0</v>
      </c>
      <c r="FD126" s="45">
        <v>0</v>
      </c>
      <c r="FE126" s="45">
        <v>0</v>
      </c>
      <c r="FF126" s="45">
        <v>0</v>
      </c>
      <c r="FG126" s="45">
        <v>1</v>
      </c>
      <c r="FH126" s="45">
        <v>0</v>
      </c>
      <c r="FI126" s="45">
        <v>1</v>
      </c>
      <c r="FJ126" s="45">
        <v>3</v>
      </c>
      <c r="FK126" s="45">
        <v>44</v>
      </c>
      <c r="FL126" s="45">
        <v>52</v>
      </c>
      <c r="FM126" s="45">
        <v>2</v>
      </c>
      <c r="FN126" s="45">
        <v>3</v>
      </c>
      <c r="FO126" s="45">
        <v>5</v>
      </c>
      <c r="FP126" s="45">
        <v>0</v>
      </c>
      <c r="FQ126" s="45">
        <v>0</v>
      </c>
      <c r="FR126" s="45">
        <v>3</v>
      </c>
      <c r="FS126" s="45">
        <v>2</v>
      </c>
      <c r="FT126" s="45">
        <v>9</v>
      </c>
      <c r="FU126" s="45">
        <v>9</v>
      </c>
      <c r="FV126" s="45">
        <v>18</v>
      </c>
      <c r="FW126" s="45">
        <v>19</v>
      </c>
      <c r="FX126" s="45">
        <v>20</v>
      </c>
      <c r="FY126" s="45">
        <v>7</v>
      </c>
      <c r="FZ126" s="45">
        <v>14</v>
      </c>
      <c r="GA126" s="45">
        <v>1</v>
      </c>
      <c r="GB126" s="45">
        <v>64</v>
      </c>
      <c r="GC126" s="45">
        <v>38</v>
      </c>
      <c r="GD126" s="45">
        <v>102</v>
      </c>
      <c r="GE126" s="45">
        <v>2</v>
      </c>
      <c r="GF126" s="45">
        <v>4</v>
      </c>
      <c r="GG126" s="45">
        <v>20</v>
      </c>
      <c r="GH126" s="45">
        <v>31</v>
      </c>
      <c r="GI126" s="45">
        <v>24</v>
      </c>
      <c r="GJ126" s="45">
        <v>24</v>
      </c>
      <c r="GK126" s="45">
        <v>17</v>
      </c>
      <c r="GL126" s="45">
        <v>12</v>
      </c>
      <c r="GM126" s="45">
        <v>18</v>
      </c>
      <c r="GN126" s="45">
        <v>10</v>
      </c>
      <c r="GO126" s="45">
        <v>0</v>
      </c>
      <c r="GP126" s="45">
        <v>2</v>
      </c>
      <c r="GQ126" s="45">
        <v>81</v>
      </c>
      <c r="GR126" s="45">
        <v>83</v>
      </c>
      <c r="GS126" s="45">
        <v>164</v>
      </c>
      <c r="GT126" s="45">
        <v>0</v>
      </c>
      <c r="GU126" s="45">
        <v>0</v>
      </c>
      <c r="GV126" s="45">
        <v>2</v>
      </c>
      <c r="GW126" s="45">
        <v>5</v>
      </c>
      <c r="GX126" s="45">
        <v>10</v>
      </c>
      <c r="GY126" s="45">
        <v>20</v>
      </c>
      <c r="GZ126" s="45">
        <v>11</v>
      </c>
      <c r="HA126" s="45">
        <v>9</v>
      </c>
      <c r="HB126" s="45">
        <v>7</v>
      </c>
      <c r="HC126" s="45">
        <v>1</v>
      </c>
      <c r="HD126" s="45">
        <v>1</v>
      </c>
      <c r="HE126" s="45">
        <v>0</v>
      </c>
      <c r="HF126" s="45">
        <v>31</v>
      </c>
      <c r="HG126" s="45">
        <v>35</v>
      </c>
      <c r="HH126" s="45">
        <v>66</v>
      </c>
      <c r="HI126" s="45">
        <v>26</v>
      </c>
      <c r="HJ126" s="45">
        <v>40</v>
      </c>
      <c r="HK126" s="45">
        <v>81</v>
      </c>
      <c r="HL126" s="45">
        <v>92</v>
      </c>
      <c r="HM126" s="45">
        <v>62</v>
      </c>
      <c r="HN126" s="45">
        <v>71</v>
      </c>
      <c r="HO126" s="45">
        <v>51</v>
      </c>
      <c r="HP126" s="45">
        <v>49</v>
      </c>
      <c r="HQ126" s="45">
        <v>31</v>
      </c>
      <c r="HR126" s="45">
        <v>28</v>
      </c>
      <c r="HS126" s="45">
        <v>3</v>
      </c>
      <c r="HT126" s="45">
        <v>4</v>
      </c>
      <c r="HU126" s="45">
        <v>254</v>
      </c>
      <c r="HV126" s="45">
        <v>284</v>
      </c>
      <c r="HW126" s="45">
        <v>538</v>
      </c>
      <c r="HX126" s="45">
        <v>27</v>
      </c>
      <c r="HY126" s="45">
        <v>37</v>
      </c>
      <c r="HZ126" s="45">
        <v>8</v>
      </c>
      <c r="IA126" s="45">
        <v>14</v>
      </c>
      <c r="IB126" s="45">
        <v>5</v>
      </c>
      <c r="IC126" s="45">
        <v>14</v>
      </c>
      <c r="ID126" s="45">
        <v>3</v>
      </c>
      <c r="IE126" s="45">
        <v>18</v>
      </c>
      <c r="IF126" s="45">
        <v>9</v>
      </c>
      <c r="IG126" s="45">
        <v>24</v>
      </c>
      <c r="IH126" s="45">
        <v>5</v>
      </c>
      <c r="II126" s="45">
        <v>15</v>
      </c>
      <c r="IJ126" s="45">
        <v>57</v>
      </c>
      <c r="IK126" s="45">
        <v>122</v>
      </c>
      <c r="IL126" s="45">
        <v>179</v>
      </c>
      <c r="IM126" s="45">
        <v>33</v>
      </c>
      <c r="IN126" s="45">
        <v>15</v>
      </c>
      <c r="IO126" s="45">
        <v>16</v>
      </c>
      <c r="IP126" s="45">
        <v>7</v>
      </c>
      <c r="IQ126" s="45">
        <v>2</v>
      </c>
      <c r="IR126" s="45">
        <v>0</v>
      </c>
      <c r="IS126" s="45">
        <v>4</v>
      </c>
      <c r="IT126" s="45">
        <v>1</v>
      </c>
      <c r="IU126" s="45">
        <v>8</v>
      </c>
      <c r="IV126" s="45">
        <v>15</v>
      </c>
      <c r="IW126" s="45">
        <v>55</v>
      </c>
      <c r="IX126" s="45">
        <v>23</v>
      </c>
      <c r="IY126" s="45">
        <v>78</v>
      </c>
      <c r="IZ126" s="45">
        <v>12</v>
      </c>
      <c r="JA126" s="45">
        <v>23</v>
      </c>
      <c r="JB126" s="45">
        <v>4</v>
      </c>
      <c r="JC126" s="45">
        <v>13</v>
      </c>
      <c r="JD126" s="45">
        <v>1</v>
      </c>
      <c r="JE126" s="45">
        <v>0</v>
      </c>
      <c r="JF126" s="45">
        <v>0</v>
      </c>
      <c r="JG126" s="45">
        <v>2</v>
      </c>
      <c r="JH126" s="45">
        <v>66</v>
      </c>
      <c r="JI126" s="45">
        <v>46</v>
      </c>
      <c r="JJ126" s="45">
        <v>17</v>
      </c>
      <c r="JK126" s="45">
        <v>38</v>
      </c>
      <c r="JL126" s="45">
        <v>55</v>
      </c>
      <c r="JM126" s="45">
        <v>20</v>
      </c>
      <c r="JN126" s="45">
        <v>21</v>
      </c>
      <c r="JO126" s="45">
        <v>8</v>
      </c>
      <c r="JP126" s="45">
        <v>10</v>
      </c>
      <c r="JQ126" s="45">
        <v>0</v>
      </c>
      <c r="JR126" s="45">
        <v>0</v>
      </c>
      <c r="JS126" s="45">
        <v>1</v>
      </c>
      <c r="JT126" s="45">
        <v>0</v>
      </c>
      <c r="JU126" s="45">
        <v>3</v>
      </c>
      <c r="JV126" s="45">
        <v>3</v>
      </c>
      <c r="JW126" s="45">
        <v>29</v>
      </c>
      <c r="JX126" s="45">
        <v>31</v>
      </c>
      <c r="JY126" s="45">
        <v>60</v>
      </c>
      <c r="JZ126" s="45">
        <v>85</v>
      </c>
      <c r="KA126" s="45">
        <v>100</v>
      </c>
      <c r="KB126" s="45">
        <v>28</v>
      </c>
      <c r="KC126" s="45">
        <v>39</v>
      </c>
      <c r="KD126" s="45">
        <v>1</v>
      </c>
      <c r="KE126" s="45">
        <v>1</v>
      </c>
      <c r="KF126" s="45">
        <v>2</v>
      </c>
      <c r="KG126" s="45">
        <v>1</v>
      </c>
      <c r="KH126" s="45">
        <v>143</v>
      </c>
      <c r="KI126" s="45">
        <v>141</v>
      </c>
      <c r="KJ126" s="45">
        <v>116</v>
      </c>
      <c r="KK126" s="45">
        <v>141</v>
      </c>
      <c r="KL126" s="45">
        <v>257</v>
      </c>
      <c r="KM126" s="45">
        <v>7</v>
      </c>
      <c r="KN126" s="45">
        <v>0</v>
      </c>
      <c r="KO126" s="45">
        <v>0</v>
      </c>
      <c r="KP126" s="45">
        <v>47</v>
      </c>
      <c r="KQ126" s="45">
        <v>54</v>
      </c>
    </row>
    <row r="127" spans="1:303">
      <c r="BS127" s="209">
        <v>92</v>
      </c>
      <c r="CV127" s="209">
        <v>72</v>
      </c>
      <c r="FO127" s="209">
        <v>38</v>
      </c>
    </row>
    <row r="128" spans="1:303">
      <c r="A128" s="45" t="s">
        <v>191</v>
      </c>
    </row>
    <row r="129" spans="1:303">
      <c r="A129" s="45" t="s">
        <v>0</v>
      </c>
      <c r="B129" s="45">
        <v>94</v>
      </c>
      <c r="O129" s="45">
        <v>74</v>
      </c>
      <c r="P129" s="45">
        <v>49</v>
      </c>
      <c r="Q129" s="45">
        <v>17</v>
      </c>
      <c r="R129" s="45">
        <v>50</v>
      </c>
      <c r="S129" s="45">
        <v>74</v>
      </c>
      <c r="T129" s="45">
        <v>89</v>
      </c>
      <c r="U129" s="45">
        <v>9</v>
      </c>
      <c r="V129" s="45">
        <v>29</v>
      </c>
      <c r="W129" s="45">
        <v>91</v>
      </c>
      <c r="X129" s="45">
        <v>127</v>
      </c>
      <c r="Y129" s="45">
        <v>94</v>
      </c>
      <c r="Z129" s="45">
        <v>207</v>
      </c>
      <c r="AA129" s="45">
        <v>359</v>
      </c>
      <c r="AB129" s="45">
        <v>551</v>
      </c>
      <c r="AC129" s="45">
        <v>910</v>
      </c>
      <c r="AD129" s="45">
        <v>2493</v>
      </c>
      <c r="AE129" s="45">
        <v>2496</v>
      </c>
      <c r="AF129" s="45">
        <v>17</v>
      </c>
      <c r="AG129" s="45">
        <v>72</v>
      </c>
      <c r="AH129" s="45">
        <v>155</v>
      </c>
      <c r="AI129" s="45">
        <v>186</v>
      </c>
      <c r="AJ129" s="45">
        <v>2665</v>
      </c>
      <c r="AK129" s="45">
        <v>2754</v>
      </c>
      <c r="AL129" s="45">
        <v>5419</v>
      </c>
      <c r="AM129" s="45">
        <v>1043</v>
      </c>
      <c r="AN129" s="45">
        <v>1760</v>
      </c>
      <c r="AO129" s="45">
        <v>2803</v>
      </c>
      <c r="AP129" s="45">
        <v>72745</v>
      </c>
      <c r="AQ129" s="45">
        <v>360</v>
      </c>
      <c r="AR129" s="45">
        <v>378</v>
      </c>
      <c r="AS129" s="45">
        <v>0</v>
      </c>
      <c r="AT129" s="45">
        <v>0</v>
      </c>
      <c r="AU129" s="45">
        <v>0</v>
      </c>
      <c r="AV129" s="45">
        <v>2</v>
      </c>
      <c r="AW129" s="45">
        <v>4</v>
      </c>
      <c r="AX129" s="45">
        <v>1</v>
      </c>
      <c r="AY129" s="45">
        <v>1</v>
      </c>
      <c r="AZ129" s="45">
        <v>0</v>
      </c>
      <c r="BA129" s="45">
        <v>0</v>
      </c>
      <c r="BB129" s="45">
        <v>0</v>
      </c>
      <c r="BC129" s="45">
        <v>0</v>
      </c>
      <c r="BD129" s="45">
        <v>0</v>
      </c>
      <c r="BE129" s="45">
        <v>0</v>
      </c>
      <c r="BF129" s="45">
        <v>0</v>
      </c>
      <c r="BG129" s="45">
        <v>0</v>
      </c>
      <c r="BH129" s="45">
        <v>0</v>
      </c>
      <c r="BI129" s="45">
        <v>0</v>
      </c>
      <c r="BJ129" s="45">
        <v>0</v>
      </c>
      <c r="BK129" s="45">
        <v>0</v>
      </c>
      <c r="BL129" s="45">
        <v>0</v>
      </c>
      <c r="BM129" s="45">
        <v>2</v>
      </c>
      <c r="BN129" s="45">
        <v>0</v>
      </c>
      <c r="BO129" s="45">
        <v>13</v>
      </c>
      <c r="BP129" s="45">
        <v>9</v>
      </c>
      <c r="BQ129" s="45">
        <v>367</v>
      </c>
      <c r="BR129" s="45">
        <v>381</v>
      </c>
      <c r="BS129" s="45">
        <v>748</v>
      </c>
      <c r="BT129" s="45">
        <v>1029</v>
      </c>
      <c r="BU129" s="45">
        <v>998</v>
      </c>
      <c r="BV129" s="45">
        <v>0</v>
      </c>
      <c r="BW129" s="45">
        <v>0</v>
      </c>
      <c r="BX129" s="45">
        <v>4</v>
      </c>
      <c r="BY129" s="45">
        <v>10</v>
      </c>
      <c r="BZ129" s="45">
        <v>1</v>
      </c>
      <c r="CA129" s="45">
        <v>5</v>
      </c>
      <c r="CB129" s="45">
        <v>0</v>
      </c>
      <c r="CC129" s="45">
        <v>1</v>
      </c>
      <c r="CD129" s="45">
        <v>0</v>
      </c>
      <c r="CE129" s="45">
        <v>2</v>
      </c>
      <c r="CF129" s="45">
        <v>2</v>
      </c>
      <c r="CG129" s="45">
        <v>3</v>
      </c>
      <c r="CH129" s="45">
        <v>3</v>
      </c>
      <c r="CI129" s="45">
        <v>2</v>
      </c>
      <c r="CJ129" s="45">
        <v>1</v>
      </c>
      <c r="CK129" s="45">
        <v>5</v>
      </c>
      <c r="CL129" s="45">
        <v>0</v>
      </c>
      <c r="CM129" s="45">
        <v>0</v>
      </c>
      <c r="CN129" s="45">
        <v>6</v>
      </c>
      <c r="CO129" s="45">
        <v>23</v>
      </c>
      <c r="CP129" s="45">
        <v>0</v>
      </c>
      <c r="CQ129" s="45">
        <v>3</v>
      </c>
      <c r="CR129" s="45">
        <v>190</v>
      </c>
      <c r="CS129" s="45">
        <v>189</v>
      </c>
      <c r="CT129" s="45">
        <v>1046</v>
      </c>
      <c r="CU129" s="45">
        <v>1052</v>
      </c>
      <c r="CV129" s="45">
        <v>2098</v>
      </c>
      <c r="CW129" s="45">
        <v>70</v>
      </c>
      <c r="CX129" s="45">
        <v>112</v>
      </c>
      <c r="CY129" s="45">
        <v>0</v>
      </c>
      <c r="CZ129" s="45">
        <v>0</v>
      </c>
      <c r="DA129" s="45">
        <v>0</v>
      </c>
      <c r="DB129" s="45">
        <v>0</v>
      </c>
      <c r="DC129" s="45">
        <v>1</v>
      </c>
      <c r="DD129" s="45">
        <v>2</v>
      </c>
      <c r="DE129" s="45">
        <v>0</v>
      </c>
      <c r="DF129" s="45">
        <v>0</v>
      </c>
      <c r="DG129" s="45">
        <v>0</v>
      </c>
      <c r="DH129" s="45">
        <v>1</v>
      </c>
      <c r="DI129" s="45">
        <v>0</v>
      </c>
      <c r="DJ129" s="45">
        <v>0</v>
      </c>
      <c r="DK129" s="45">
        <v>0</v>
      </c>
      <c r="DL129" s="45">
        <v>0</v>
      </c>
      <c r="DM129" s="45">
        <v>0</v>
      </c>
      <c r="DN129" s="45">
        <v>0</v>
      </c>
      <c r="DO129" s="45">
        <v>0</v>
      </c>
      <c r="DP129" s="45">
        <v>0</v>
      </c>
      <c r="DQ129" s="45">
        <v>0</v>
      </c>
      <c r="DR129" s="45">
        <v>0</v>
      </c>
      <c r="DS129" s="45">
        <v>0</v>
      </c>
      <c r="DT129" s="45">
        <v>0</v>
      </c>
      <c r="DU129" s="45">
        <v>2</v>
      </c>
      <c r="DV129" s="45">
        <v>4</v>
      </c>
      <c r="DW129" s="45">
        <v>71</v>
      </c>
      <c r="DX129" s="45">
        <v>115</v>
      </c>
      <c r="DY129" s="45">
        <v>186</v>
      </c>
      <c r="DZ129" s="45">
        <v>253</v>
      </c>
      <c r="EA129" s="45">
        <v>335</v>
      </c>
      <c r="EB129" s="45">
        <v>0</v>
      </c>
      <c r="EC129" s="45">
        <v>0</v>
      </c>
      <c r="ED129" s="45">
        <v>0</v>
      </c>
      <c r="EE129" s="45">
        <v>0</v>
      </c>
      <c r="EF129" s="45">
        <v>0</v>
      </c>
      <c r="EG129" s="45">
        <v>2</v>
      </c>
      <c r="EH129" s="45">
        <v>0</v>
      </c>
      <c r="EI129" s="45">
        <v>1</v>
      </c>
      <c r="EJ129" s="45">
        <v>0</v>
      </c>
      <c r="EK129" s="45">
        <v>0</v>
      </c>
      <c r="EL129" s="45">
        <v>0</v>
      </c>
      <c r="EM129" s="45">
        <v>0</v>
      </c>
      <c r="EN129" s="45">
        <v>0</v>
      </c>
      <c r="EO129" s="45">
        <v>0</v>
      </c>
      <c r="EP129" s="45">
        <v>0</v>
      </c>
      <c r="EQ129" s="45">
        <v>0</v>
      </c>
      <c r="ER129" s="45">
        <v>0</v>
      </c>
      <c r="ES129" s="45">
        <v>2</v>
      </c>
      <c r="ET129" s="45">
        <v>0</v>
      </c>
      <c r="EU129" s="45">
        <v>0</v>
      </c>
      <c r="EV129" s="45">
        <v>0</v>
      </c>
      <c r="EW129" s="45">
        <v>1</v>
      </c>
      <c r="EX129" s="45">
        <v>5</v>
      </c>
      <c r="EY129" s="45">
        <v>14</v>
      </c>
      <c r="EZ129" s="45">
        <v>253</v>
      </c>
      <c r="FA129" s="45">
        <v>341</v>
      </c>
      <c r="FB129" s="45">
        <v>594</v>
      </c>
      <c r="FC129" s="45">
        <v>24</v>
      </c>
      <c r="FD129" s="45">
        <v>27</v>
      </c>
      <c r="FE129" s="45">
        <v>48</v>
      </c>
      <c r="FF129" s="45">
        <v>36</v>
      </c>
      <c r="FG129" s="45">
        <v>5</v>
      </c>
      <c r="FH129" s="45">
        <v>6</v>
      </c>
      <c r="FI129" s="45">
        <v>13</v>
      </c>
      <c r="FJ129" s="45">
        <v>23</v>
      </c>
      <c r="FK129" s="45">
        <v>330</v>
      </c>
      <c r="FL129" s="45">
        <v>436</v>
      </c>
      <c r="FM129" s="45">
        <v>90</v>
      </c>
      <c r="FN129" s="45">
        <v>92</v>
      </c>
      <c r="FO129" s="45">
        <v>182</v>
      </c>
      <c r="FP129" s="45">
        <v>5</v>
      </c>
      <c r="FQ129" s="45">
        <v>8</v>
      </c>
      <c r="FR129" s="45">
        <v>26</v>
      </c>
      <c r="FS129" s="45">
        <v>55</v>
      </c>
      <c r="FT129" s="45">
        <v>55</v>
      </c>
      <c r="FU129" s="45">
        <v>108</v>
      </c>
      <c r="FV129" s="45">
        <v>92</v>
      </c>
      <c r="FW129" s="45">
        <v>104</v>
      </c>
      <c r="FX129" s="45">
        <v>113</v>
      </c>
      <c r="FY129" s="45">
        <v>80</v>
      </c>
      <c r="FZ129" s="45">
        <v>73</v>
      </c>
      <c r="GA129" s="45">
        <v>31</v>
      </c>
      <c r="GB129" s="45">
        <v>364</v>
      </c>
      <c r="GC129" s="45">
        <v>386</v>
      </c>
      <c r="GD129" s="45">
        <v>750</v>
      </c>
      <c r="GE129" s="45">
        <v>203</v>
      </c>
      <c r="GF129" s="45">
        <v>232</v>
      </c>
      <c r="GG129" s="45">
        <v>289</v>
      </c>
      <c r="GH129" s="45">
        <v>371</v>
      </c>
      <c r="GI129" s="45">
        <v>263</v>
      </c>
      <c r="GJ129" s="45">
        <v>317</v>
      </c>
      <c r="GK129" s="45">
        <v>288</v>
      </c>
      <c r="GL129" s="45">
        <v>208</v>
      </c>
      <c r="GM129" s="45">
        <v>126</v>
      </c>
      <c r="GN129" s="45">
        <v>93</v>
      </c>
      <c r="GO129" s="45">
        <v>54</v>
      </c>
      <c r="GP129" s="45">
        <v>24</v>
      </c>
      <c r="GQ129" s="45">
        <v>1223</v>
      </c>
      <c r="GR129" s="45">
        <v>1245</v>
      </c>
      <c r="GS129" s="45">
        <v>2468</v>
      </c>
      <c r="GT129" s="45">
        <v>0</v>
      </c>
      <c r="GU129" s="45">
        <v>0</v>
      </c>
      <c r="GV129" s="45">
        <v>4</v>
      </c>
      <c r="GW129" s="45">
        <v>21</v>
      </c>
      <c r="GX129" s="45">
        <v>22</v>
      </c>
      <c r="GY129" s="45">
        <v>43</v>
      </c>
      <c r="GZ129" s="45">
        <v>18</v>
      </c>
      <c r="HA129" s="45">
        <v>37</v>
      </c>
      <c r="HB129" s="45">
        <v>18</v>
      </c>
      <c r="HC129" s="45">
        <v>15</v>
      </c>
      <c r="HD129" s="45">
        <v>3</v>
      </c>
      <c r="HE129" s="45">
        <v>0</v>
      </c>
      <c r="HF129" s="45">
        <v>65</v>
      </c>
      <c r="HG129" s="45">
        <v>116</v>
      </c>
      <c r="HH129" s="45">
        <v>181</v>
      </c>
      <c r="HI129" s="45">
        <v>29</v>
      </c>
      <c r="HJ129" s="45">
        <v>56</v>
      </c>
      <c r="HK129" s="45">
        <v>125</v>
      </c>
      <c r="HL129" s="45">
        <v>153</v>
      </c>
      <c r="HM129" s="45">
        <v>101</v>
      </c>
      <c r="HN129" s="45">
        <v>123</v>
      </c>
      <c r="HO129" s="45">
        <v>78</v>
      </c>
      <c r="HP129" s="45">
        <v>81</v>
      </c>
      <c r="HQ129" s="45">
        <v>42</v>
      </c>
      <c r="HR129" s="45">
        <v>53</v>
      </c>
      <c r="HS129" s="45">
        <v>10</v>
      </c>
      <c r="HT129" s="45">
        <v>8</v>
      </c>
      <c r="HU129" s="45">
        <v>382</v>
      </c>
      <c r="HV129" s="45">
        <v>474</v>
      </c>
      <c r="HW129" s="45">
        <v>856</v>
      </c>
      <c r="HX129" s="45">
        <v>120</v>
      </c>
      <c r="HY129" s="45">
        <v>263</v>
      </c>
      <c r="HZ129" s="45">
        <v>113</v>
      </c>
      <c r="IA129" s="45">
        <v>174</v>
      </c>
      <c r="IB129" s="45">
        <v>103</v>
      </c>
      <c r="IC129" s="45">
        <v>174</v>
      </c>
      <c r="ID129" s="45">
        <v>109</v>
      </c>
      <c r="IE129" s="45">
        <v>199</v>
      </c>
      <c r="IF129" s="45">
        <v>73</v>
      </c>
      <c r="IG129" s="45">
        <v>172</v>
      </c>
      <c r="IH129" s="45">
        <v>50</v>
      </c>
      <c r="II129" s="45">
        <v>87</v>
      </c>
      <c r="IJ129" s="45">
        <v>568</v>
      </c>
      <c r="IK129" s="45">
        <v>1069</v>
      </c>
      <c r="IL129" s="45">
        <v>1637</v>
      </c>
      <c r="IM129" s="45">
        <v>110</v>
      </c>
      <c r="IN129" s="45">
        <v>115</v>
      </c>
      <c r="IO129" s="45">
        <v>54</v>
      </c>
      <c r="IP129" s="45">
        <v>47</v>
      </c>
      <c r="IQ129" s="45">
        <v>2</v>
      </c>
      <c r="IR129" s="45">
        <v>1</v>
      </c>
      <c r="IS129" s="45">
        <v>13</v>
      </c>
      <c r="IT129" s="45">
        <v>8</v>
      </c>
      <c r="IU129" s="45">
        <v>177</v>
      </c>
      <c r="IV129" s="45">
        <v>213</v>
      </c>
      <c r="IW129" s="45">
        <v>179</v>
      </c>
      <c r="IX129" s="45">
        <v>171</v>
      </c>
      <c r="IY129" s="45">
        <v>350</v>
      </c>
      <c r="IZ129" s="45">
        <v>78</v>
      </c>
      <c r="JA129" s="45">
        <v>105</v>
      </c>
      <c r="JB129" s="45">
        <v>30</v>
      </c>
      <c r="JC129" s="45">
        <v>56</v>
      </c>
      <c r="JD129" s="45">
        <v>4</v>
      </c>
      <c r="JE129" s="45">
        <v>9</v>
      </c>
      <c r="JF129" s="45">
        <v>25</v>
      </c>
      <c r="JG129" s="45">
        <v>25</v>
      </c>
      <c r="JH129" s="45">
        <v>1011</v>
      </c>
      <c r="JI129" s="45">
        <v>1003</v>
      </c>
      <c r="JJ129" s="45">
        <v>137</v>
      </c>
      <c r="JK129" s="45">
        <v>195</v>
      </c>
      <c r="JL129" s="45">
        <v>332</v>
      </c>
      <c r="JM129" s="45">
        <v>25</v>
      </c>
      <c r="JN129" s="45">
        <v>40</v>
      </c>
      <c r="JO129" s="45">
        <v>16</v>
      </c>
      <c r="JP129" s="45">
        <v>16</v>
      </c>
      <c r="JQ129" s="45">
        <v>1</v>
      </c>
      <c r="JR129" s="45">
        <v>2</v>
      </c>
      <c r="JS129" s="45">
        <v>4</v>
      </c>
      <c r="JT129" s="45">
        <v>5</v>
      </c>
      <c r="JU129" s="45">
        <v>29</v>
      </c>
      <c r="JV129" s="45">
        <v>50</v>
      </c>
      <c r="JW129" s="45">
        <v>46</v>
      </c>
      <c r="JX129" s="45">
        <v>63</v>
      </c>
      <c r="JY129" s="45">
        <v>109</v>
      </c>
      <c r="JZ129" s="45">
        <v>94</v>
      </c>
      <c r="KA129" s="45">
        <v>124</v>
      </c>
      <c r="KB129" s="45">
        <v>62</v>
      </c>
      <c r="KC129" s="45">
        <v>64</v>
      </c>
      <c r="KD129" s="45">
        <v>3</v>
      </c>
      <c r="KE129" s="45">
        <v>2</v>
      </c>
      <c r="KF129" s="45">
        <v>9</v>
      </c>
      <c r="KG129" s="45">
        <v>17</v>
      </c>
      <c r="KH129" s="45">
        <v>254</v>
      </c>
      <c r="KI129" s="45">
        <v>317</v>
      </c>
      <c r="KJ129" s="45">
        <v>168</v>
      </c>
      <c r="KK129" s="45">
        <v>207</v>
      </c>
      <c r="KL129" s="45">
        <v>375</v>
      </c>
      <c r="KM129" s="45">
        <v>19</v>
      </c>
      <c r="KN129" s="45">
        <v>5</v>
      </c>
      <c r="KO129" s="45">
        <v>19</v>
      </c>
      <c r="KP129" s="45">
        <v>221</v>
      </c>
      <c r="KQ129" s="45">
        <v>264</v>
      </c>
    </row>
    <row r="130" spans="1:303">
      <c r="A130" s="45" t="s">
        <v>1</v>
      </c>
      <c r="B130" s="45">
        <v>12</v>
      </c>
      <c r="O130" s="45">
        <v>4</v>
      </c>
      <c r="P130" s="45">
        <v>10</v>
      </c>
      <c r="Q130" s="45">
        <v>3</v>
      </c>
      <c r="R130" s="45">
        <v>8</v>
      </c>
      <c r="S130" s="45">
        <v>7</v>
      </c>
      <c r="T130" s="45">
        <v>14</v>
      </c>
      <c r="U130" s="45">
        <v>0</v>
      </c>
      <c r="V130" s="45">
        <v>2</v>
      </c>
      <c r="W130" s="45">
        <v>9</v>
      </c>
      <c r="X130" s="45">
        <v>8</v>
      </c>
      <c r="Y130" s="45">
        <v>26</v>
      </c>
      <c r="Z130" s="45">
        <v>46</v>
      </c>
      <c r="AA130" s="45">
        <v>49</v>
      </c>
      <c r="AB130" s="45">
        <v>88</v>
      </c>
      <c r="AC130" s="45">
        <v>137</v>
      </c>
      <c r="AD130" s="45">
        <v>262</v>
      </c>
      <c r="AE130" s="45">
        <v>305</v>
      </c>
      <c r="AF130" s="45">
        <v>3</v>
      </c>
      <c r="AG130" s="45">
        <v>4</v>
      </c>
      <c r="AH130" s="45">
        <v>20</v>
      </c>
      <c r="AI130" s="45">
        <v>16</v>
      </c>
      <c r="AJ130" s="45">
        <v>285</v>
      </c>
      <c r="AK130" s="45">
        <v>325</v>
      </c>
      <c r="AL130" s="45">
        <v>610</v>
      </c>
      <c r="AM130" s="45">
        <v>74</v>
      </c>
      <c r="AN130" s="45">
        <v>161</v>
      </c>
      <c r="AO130" s="45">
        <v>235</v>
      </c>
      <c r="AP130" s="45">
        <v>5433</v>
      </c>
      <c r="AQ130" s="45">
        <v>27</v>
      </c>
      <c r="AR130" s="45">
        <v>43</v>
      </c>
      <c r="AS130" s="45">
        <v>0</v>
      </c>
      <c r="AT130" s="45">
        <v>0</v>
      </c>
      <c r="AU130" s="45">
        <v>0</v>
      </c>
      <c r="AV130" s="45">
        <v>0</v>
      </c>
      <c r="AW130" s="45">
        <v>0</v>
      </c>
      <c r="AX130" s="45">
        <v>0</v>
      </c>
      <c r="AY130" s="45">
        <v>0</v>
      </c>
      <c r="AZ130" s="45">
        <v>0</v>
      </c>
      <c r="BA130" s="45">
        <v>0</v>
      </c>
      <c r="BB130" s="45">
        <v>0</v>
      </c>
      <c r="BC130" s="45">
        <v>0</v>
      </c>
      <c r="BD130" s="45">
        <v>0</v>
      </c>
      <c r="BE130" s="45">
        <v>0</v>
      </c>
      <c r="BF130" s="45">
        <v>0</v>
      </c>
      <c r="BG130" s="45">
        <v>0</v>
      </c>
      <c r="BH130" s="45">
        <v>0</v>
      </c>
      <c r="BI130" s="45">
        <v>0</v>
      </c>
      <c r="BJ130" s="45">
        <v>0</v>
      </c>
      <c r="BK130" s="45">
        <v>0</v>
      </c>
      <c r="BL130" s="45">
        <v>0</v>
      </c>
      <c r="BM130" s="45">
        <v>0</v>
      </c>
      <c r="BN130" s="45">
        <v>0</v>
      </c>
      <c r="BO130" s="45">
        <v>5</v>
      </c>
      <c r="BP130" s="45">
        <v>4</v>
      </c>
      <c r="BQ130" s="45">
        <v>27</v>
      </c>
      <c r="BR130" s="45">
        <v>43</v>
      </c>
      <c r="BS130" s="45">
        <v>70</v>
      </c>
      <c r="BT130" s="45">
        <v>82</v>
      </c>
      <c r="BU130" s="45">
        <v>121</v>
      </c>
      <c r="BV130" s="45">
        <v>0</v>
      </c>
      <c r="BW130" s="45">
        <v>0</v>
      </c>
      <c r="BX130" s="45">
        <v>0</v>
      </c>
      <c r="BY130" s="45">
        <v>0</v>
      </c>
      <c r="BZ130" s="45">
        <v>0</v>
      </c>
      <c r="CA130" s="45">
        <v>0</v>
      </c>
      <c r="CB130" s="45">
        <v>0</v>
      </c>
      <c r="CC130" s="45">
        <v>0</v>
      </c>
      <c r="CD130" s="45">
        <v>0</v>
      </c>
      <c r="CE130" s="45">
        <v>0</v>
      </c>
      <c r="CF130" s="45">
        <v>0</v>
      </c>
      <c r="CG130" s="45">
        <v>0</v>
      </c>
      <c r="CH130" s="45">
        <v>0</v>
      </c>
      <c r="CI130" s="45">
        <v>1</v>
      </c>
      <c r="CJ130" s="45">
        <v>0</v>
      </c>
      <c r="CK130" s="45">
        <v>0</v>
      </c>
      <c r="CL130" s="45">
        <v>0</v>
      </c>
      <c r="CM130" s="45">
        <v>0</v>
      </c>
      <c r="CN130" s="45">
        <v>0</v>
      </c>
      <c r="CO130" s="45">
        <v>1</v>
      </c>
      <c r="CP130" s="45">
        <v>0</v>
      </c>
      <c r="CQ130" s="45">
        <v>0</v>
      </c>
      <c r="CR130" s="45">
        <v>31</v>
      </c>
      <c r="CS130" s="45">
        <v>25</v>
      </c>
      <c r="CT130" s="45">
        <v>82</v>
      </c>
      <c r="CU130" s="45">
        <v>123</v>
      </c>
      <c r="CV130" s="45">
        <v>205</v>
      </c>
      <c r="CW130" s="45">
        <v>5</v>
      </c>
      <c r="CX130" s="45">
        <v>20</v>
      </c>
      <c r="CY130" s="45">
        <v>0</v>
      </c>
      <c r="CZ130" s="45">
        <v>0</v>
      </c>
      <c r="DA130" s="45">
        <v>0</v>
      </c>
      <c r="DB130" s="45">
        <v>0</v>
      </c>
      <c r="DC130" s="45">
        <v>0</v>
      </c>
      <c r="DD130" s="45">
        <v>1</v>
      </c>
      <c r="DE130" s="45">
        <v>0</v>
      </c>
      <c r="DF130" s="45">
        <v>0</v>
      </c>
      <c r="DG130" s="45">
        <v>0</v>
      </c>
      <c r="DH130" s="45">
        <v>0</v>
      </c>
      <c r="DI130" s="45">
        <v>0</v>
      </c>
      <c r="DJ130" s="45">
        <v>0</v>
      </c>
      <c r="DK130" s="45">
        <v>0</v>
      </c>
      <c r="DL130" s="45">
        <v>0</v>
      </c>
      <c r="DM130" s="45">
        <v>0</v>
      </c>
      <c r="DN130" s="45">
        <v>0</v>
      </c>
      <c r="DO130" s="45">
        <v>0</v>
      </c>
      <c r="DP130" s="45">
        <v>0</v>
      </c>
      <c r="DQ130" s="45">
        <v>0</v>
      </c>
      <c r="DR130" s="45">
        <v>0</v>
      </c>
      <c r="DS130" s="45">
        <v>0</v>
      </c>
      <c r="DT130" s="45">
        <v>0</v>
      </c>
      <c r="DU130" s="45">
        <v>1</v>
      </c>
      <c r="DV130" s="45">
        <v>0</v>
      </c>
      <c r="DW130" s="45">
        <v>5</v>
      </c>
      <c r="DX130" s="45">
        <v>21</v>
      </c>
      <c r="DY130" s="45">
        <v>26</v>
      </c>
      <c r="DZ130" s="45">
        <v>52</v>
      </c>
      <c r="EA130" s="45">
        <v>61</v>
      </c>
      <c r="EB130" s="45">
        <v>0</v>
      </c>
      <c r="EC130" s="45">
        <v>0</v>
      </c>
      <c r="ED130" s="45">
        <v>0</v>
      </c>
      <c r="EE130" s="45">
        <v>0</v>
      </c>
      <c r="EF130" s="45">
        <v>0</v>
      </c>
      <c r="EG130" s="45">
        <v>2</v>
      </c>
      <c r="EH130" s="45">
        <v>0</v>
      </c>
      <c r="EI130" s="45">
        <v>0</v>
      </c>
      <c r="EJ130" s="45">
        <v>0</v>
      </c>
      <c r="EK130" s="45">
        <v>0</v>
      </c>
      <c r="EL130" s="45">
        <v>0</v>
      </c>
      <c r="EM130" s="45">
        <v>0</v>
      </c>
      <c r="EN130" s="45">
        <v>0</v>
      </c>
      <c r="EO130" s="45">
        <v>0</v>
      </c>
      <c r="EP130" s="45">
        <v>0</v>
      </c>
      <c r="EQ130" s="45">
        <v>0</v>
      </c>
      <c r="ER130" s="45">
        <v>0</v>
      </c>
      <c r="ES130" s="45">
        <v>0</v>
      </c>
      <c r="ET130" s="45">
        <v>0</v>
      </c>
      <c r="EU130" s="45">
        <v>0</v>
      </c>
      <c r="EV130" s="45">
        <v>0</v>
      </c>
      <c r="EW130" s="45">
        <v>0</v>
      </c>
      <c r="EX130" s="45">
        <v>2</v>
      </c>
      <c r="EY130" s="45">
        <v>3</v>
      </c>
      <c r="EZ130" s="45">
        <v>52</v>
      </c>
      <c r="FA130" s="45">
        <v>63</v>
      </c>
      <c r="FB130" s="45">
        <v>115</v>
      </c>
      <c r="FC130" s="45">
        <v>2</v>
      </c>
      <c r="FD130" s="45">
        <v>4</v>
      </c>
      <c r="FE130" s="45">
        <v>0</v>
      </c>
      <c r="FF130" s="45">
        <v>4</v>
      </c>
      <c r="FG130" s="45">
        <v>0</v>
      </c>
      <c r="FH130" s="45">
        <v>2</v>
      </c>
      <c r="FI130" s="45">
        <v>3</v>
      </c>
      <c r="FJ130" s="45">
        <v>12</v>
      </c>
      <c r="FK130" s="45">
        <v>38</v>
      </c>
      <c r="FL130" s="45">
        <v>32</v>
      </c>
      <c r="FM130" s="45">
        <v>5</v>
      </c>
      <c r="FN130" s="45">
        <v>22</v>
      </c>
      <c r="FO130" s="45">
        <v>27</v>
      </c>
      <c r="FP130" s="45">
        <v>0</v>
      </c>
      <c r="FQ130" s="45">
        <v>0</v>
      </c>
      <c r="FR130" s="45">
        <v>2</v>
      </c>
      <c r="FS130" s="45">
        <v>3</v>
      </c>
      <c r="FT130" s="45">
        <v>4</v>
      </c>
      <c r="FU130" s="45">
        <v>18</v>
      </c>
      <c r="FV130" s="45">
        <v>13</v>
      </c>
      <c r="FW130" s="45">
        <v>17</v>
      </c>
      <c r="FX130" s="45">
        <v>12</v>
      </c>
      <c r="FY130" s="45">
        <v>9</v>
      </c>
      <c r="FZ130" s="45">
        <v>2</v>
      </c>
      <c r="GA130" s="45">
        <v>0</v>
      </c>
      <c r="GB130" s="45">
        <v>33</v>
      </c>
      <c r="GC130" s="45">
        <v>47</v>
      </c>
      <c r="GD130" s="45">
        <v>80</v>
      </c>
      <c r="GE130" s="45">
        <v>8</v>
      </c>
      <c r="GF130" s="45">
        <v>24</v>
      </c>
      <c r="GG130" s="45">
        <v>86</v>
      </c>
      <c r="GH130" s="45">
        <v>121</v>
      </c>
      <c r="GI130" s="45">
        <v>57</v>
      </c>
      <c r="GJ130" s="45">
        <v>73</v>
      </c>
      <c r="GK130" s="45">
        <v>43</v>
      </c>
      <c r="GL130" s="45">
        <v>36</v>
      </c>
      <c r="GM130" s="45">
        <v>15</v>
      </c>
      <c r="GN130" s="45">
        <v>15</v>
      </c>
      <c r="GO130" s="45">
        <v>1</v>
      </c>
      <c r="GP130" s="45">
        <v>1</v>
      </c>
      <c r="GQ130" s="45">
        <v>210</v>
      </c>
      <c r="GR130" s="45">
        <v>270</v>
      </c>
      <c r="GS130" s="45">
        <v>480</v>
      </c>
      <c r="GT130" s="45">
        <v>0</v>
      </c>
      <c r="GU130" s="45">
        <v>0</v>
      </c>
      <c r="GV130" s="45">
        <v>0</v>
      </c>
      <c r="GW130" s="45">
        <v>6</v>
      </c>
      <c r="GX130" s="45">
        <v>4</v>
      </c>
      <c r="GY130" s="45">
        <v>7</v>
      </c>
      <c r="GZ130" s="45">
        <v>1</v>
      </c>
      <c r="HA130" s="45">
        <v>7</v>
      </c>
      <c r="HB130" s="45">
        <v>1</v>
      </c>
      <c r="HC130" s="45">
        <v>2</v>
      </c>
      <c r="HD130" s="45">
        <v>0</v>
      </c>
      <c r="HE130" s="45">
        <v>0</v>
      </c>
      <c r="HF130" s="45">
        <v>6</v>
      </c>
      <c r="HG130" s="45">
        <v>22</v>
      </c>
      <c r="HH130" s="45">
        <v>28</v>
      </c>
      <c r="HI130" s="45">
        <v>8</v>
      </c>
      <c r="HJ130" s="45">
        <v>11</v>
      </c>
      <c r="HK130" s="45">
        <v>25</v>
      </c>
      <c r="HL130" s="45">
        <v>24</v>
      </c>
      <c r="HM130" s="45">
        <v>9</v>
      </c>
      <c r="HN130" s="45">
        <v>15</v>
      </c>
      <c r="HO130" s="45">
        <v>5</v>
      </c>
      <c r="HP130" s="45">
        <v>11</v>
      </c>
      <c r="HQ130" s="45">
        <v>3</v>
      </c>
      <c r="HR130" s="45">
        <v>3</v>
      </c>
      <c r="HS130" s="45">
        <v>0</v>
      </c>
      <c r="HT130" s="45">
        <v>3</v>
      </c>
      <c r="HU130" s="45">
        <v>50</v>
      </c>
      <c r="HV130" s="45">
        <v>67</v>
      </c>
      <c r="HW130" s="45">
        <v>117</v>
      </c>
      <c r="HX130" s="45">
        <v>16</v>
      </c>
      <c r="HY130" s="45">
        <v>61</v>
      </c>
      <c r="HZ130" s="45">
        <v>14</v>
      </c>
      <c r="IA130" s="45">
        <v>27</v>
      </c>
      <c r="IB130" s="45">
        <v>7</v>
      </c>
      <c r="IC130" s="45">
        <v>12</v>
      </c>
      <c r="ID130" s="45">
        <v>12</v>
      </c>
      <c r="IE130" s="45">
        <v>22</v>
      </c>
      <c r="IF130" s="45">
        <v>4</v>
      </c>
      <c r="IG130" s="45">
        <v>21</v>
      </c>
      <c r="IH130" s="45">
        <v>3</v>
      </c>
      <c r="II130" s="45">
        <v>11</v>
      </c>
      <c r="IJ130" s="45">
        <v>56</v>
      </c>
      <c r="IK130" s="45">
        <v>154</v>
      </c>
      <c r="IL130" s="45">
        <v>210</v>
      </c>
      <c r="IM130" s="45">
        <v>4</v>
      </c>
      <c r="IN130" s="45">
        <v>5</v>
      </c>
      <c r="IO130" s="45">
        <v>3</v>
      </c>
      <c r="IP130" s="45">
        <v>4</v>
      </c>
      <c r="IQ130" s="45">
        <v>0</v>
      </c>
      <c r="IR130" s="45">
        <v>0</v>
      </c>
      <c r="IS130" s="45">
        <v>0</v>
      </c>
      <c r="IT130" s="45">
        <v>1</v>
      </c>
      <c r="IU130" s="45">
        <v>22</v>
      </c>
      <c r="IV130" s="45">
        <v>34</v>
      </c>
      <c r="IW130" s="45">
        <v>7</v>
      </c>
      <c r="IX130" s="45">
        <v>10</v>
      </c>
      <c r="IY130" s="45">
        <v>17</v>
      </c>
      <c r="IZ130" s="45">
        <v>6</v>
      </c>
      <c r="JA130" s="45">
        <v>21</v>
      </c>
      <c r="JB130" s="45">
        <v>2</v>
      </c>
      <c r="JC130" s="45">
        <v>13</v>
      </c>
      <c r="JD130" s="45">
        <v>0</v>
      </c>
      <c r="JE130" s="45">
        <v>0</v>
      </c>
      <c r="JF130" s="45">
        <v>0</v>
      </c>
      <c r="JG130" s="45">
        <v>3</v>
      </c>
      <c r="JH130" s="45">
        <v>153</v>
      </c>
      <c r="JI130" s="45">
        <v>173</v>
      </c>
      <c r="JJ130" s="45">
        <v>8</v>
      </c>
      <c r="JK130" s="45">
        <v>37</v>
      </c>
      <c r="JL130" s="45">
        <v>45</v>
      </c>
      <c r="JM130" s="45">
        <v>3</v>
      </c>
      <c r="JN130" s="45">
        <v>5</v>
      </c>
      <c r="JO130" s="45">
        <v>1</v>
      </c>
      <c r="JP130" s="45">
        <v>5</v>
      </c>
      <c r="JQ130" s="45">
        <v>0</v>
      </c>
      <c r="JR130" s="45">
        <v>0</v>
      </c>
      <c r="JS130" s="45">
        <v>0</v>
      </c>
      <c r="JT130" s="45">
        <v>0</v>
      </c>
      <c r="JU130" s="45">
        <v>2</v>
      </c>
      <c r="JV130" s="45">
        <v>11</v>
      </c>
      <c r="JW130" s="45">
        <v>4</v>
      </c>
      <c r="JX130" s="45">
        <v>10</v>
      </c>
      <c r="JY130" s="45">
        <v>14</v>
      </c>
      <c r="JZ130" s="45">
        <v>23</v>
      </c>
      <c r="KA130" s="45">
        <v>26</v>
      </c>
      <c r="KB130" s="45">
        <v>11</v>
      </c>
      <c r="KC130" s="45">
        <v>23</v>
      </c>
      <c r="KD130" s="45">
        <v>1</v>
      </c>
      <c r="KE130" s="45">
        <v>1</v>
      </c>
      <c r="KF130" s="45">
        <v>0</v>
      </c>
      <c r="KG130" s="45">
        <v>1</v>
      </c>
      <c r="KH130" s="45">
        <v>50</v>
      </c>
      <c r="KI130" s="45">
        <v>65</v>
      </c>
      <c r="KJ130" s="45">
        <v>35</v>
      </c>
      <c r="KK130" s="45">
        <v>51</v>
      </c>
      <c r="KL130" s="45">
        <v>86</v>
      </c>
      <c r="KM130" s="45">
        <v>4</v>
      </c>
      <c r="KN130" s="45">
        <v>0</v>
      </c>
      <c r="KO130" s="45">
        <v>4</v>
      </c>
      <c r="KP130" s="45">
        <v>30</v>
      </c>
      <c r="KQ130" s="45">
        <v>38</v>
      </c>
    </row>
    <row r="131" spans="1:303">
      <c r="A131" s="45" t="s">
        <v>2</v>
      </c>
      <c r="B131" s="45">
        <v>12</v>
      </c>
      <c r="O131" s="45">
        <v>4</v>
      </c>
      <c r="P131" s="45">
        <v>5</v>
      </c>
      <c r="Q131" s="45">
        <v>8</v>
      </c>
      <c r="R131" s="45">
        <v>11</v>
      </c>
      <c r="S131" s="45">
        <v>7</v>
      </c>
      <c r="T131" s="45">
        <v>4</v>
      </c>
      <c r="U131" s="45">
        <v>1</v>
      </c>
      <c r="V131" s="45">
        <v>3</v>
      </c>
      <c r="W131" s="45">
        <v>5</v>
      </c>
      <c r="X131" s="45">
        <v>16</v>
      </c>
      <c r="Y131" s="45">
        <v>8</v>
      </c>
      <c r="Z131" s="45">
        <v>34</v>
      </c>
      <c r="AA131" s="45">
        <v>33</v>
      </c>
      <c r="AB131" s="45">
        <v>73</v>
      </c>
      <c r="AC131" s="45">
        <v>106</v>
      </c>
      <c r="AD131" s="45">
        <v>689</v>
      </c>
      <c r="AE131" s="45">
        <v>502</v>
      </c>
      <c r="AF131" s="45">
        <v>0</v>
      </c>
      <c r="AG131" s="45">
        <v>1</v>
      </c>
      <c r="AH131" s="45">
        <v>13</v>
      </c>
      <c r="AI131" s="45">
        <v>16</v>
      </c>
      <c r="AJ131" s="45">
        <v>702</v>
      </c>
      <c r="AK131" s="45">
        <v>519</v>
      </c>
      <c r="AL131" s="45">
        <v>1221</v>
      </c>
      <c r="AM131" s="45">
        <v>155</v>
      </c>
      <c r="AN131" s="45">
        <v>220</v>
      </c>
      <c r="AO131" s="45">
        <v>375</v>
      </c>
      <c r="AP131" s="45">
        <v>14846.5</v>
      </c>
      <c r="AQ131" s="45">
        <v>95</v>
      </c>
      <c r="AR131" s="45">
        <v>103</v>
      </c>
      <c r="AS131" s="45">
        <v>0</v>
      </c>
      <c r="AT131" s="45">
        <v>0</v>
      </c>
      <c r="AU131" s="45">
        <v>0</v>
      </c>
      <c r="AV131" s="45">
        <v>1</v>
      </c>
      <c r="AW131" s="45">
        <v>0</v>
      </c>
      <c r="AX131" s="45">
        <v>0</v>
      </c>
      <c r="AY131" s="45">
        <v>0</v>
      </c>
      <c r="AZ131" s="45">
        <v>0</v>
      </c>
      <c r="BA131" s="45">
        <v>0</v>
      </c>
      <c r="BB131" s="45">
        <v>0</v>
      </c>
      <c r="BC131" s="45">
        <v>0</v>
      </c>
      <c r="BD131" s="45">
        <v>0</v>
      </c>
      <c r="BE131" s="45">
        <v>0</v>
      </c>
      <c r="BF131" s="45">
        <v>0</v>
      </c>
      <c r="BG131" s="45">
        <v>0</v>
      </c>
      <c r="BH131" s="45">
        <v>0</v>
      </c>
      <c r="BI131" s="45">
        <v>0</v>
      </c>
      <c r="BJ131" s="45">
        <v>0</v>
      </c>
      <c r="BK131" s="45">
        <v>0</v>
      </c>
      <c r="BL131" s="45">
        <v>0</v>
      </c>
      <c r="BM131" s="45">
        <v>0</v>
      </c>
      <c r="BN131" s="45">
        <v>0</v>
      </c>
      <c r="BO131" s="45">
        <v>0</v>
      </c>
      <c r="BP131" s="45">
        <v>0</v>
      </c>
      <c r="BQ131" s="45">
        <v>95</v>
      </c>
      <c r="BR131" s="45">
        <v>104</v>
      </c>
      <c r="BS131" s="45">
        <v>199</v>
      </c>
      <c r="BT131" s="45">
        <v>517</v>
      </c>
      <c r="BU131" s="45">
        <v>361</v>
      </c>
      <c r="BV131" s="45">
        <v>0</v>
      </c>
      <c r="BW131" s="45">
        <v>0</v>
      </c>
      <c r="BX131" s="45">
        <v>0</v>
      </c>
      <c r="BY131" s="45">
        <v>0</v>
      </c>
      <c r="BZ131" s="45">
        <v>0</v>
      </c>
      <c r="CA131" s="45">
        <v>0</v>
      </c>
      <c r="CB131" s="45">
        <v>0</v>
      </c>
      <c r="CC131" s="45">
        <v>0</v>
      </c>
      <c r="CD131" s="45">
        <v>0</v>
      </c>
      <c r="CE131" s="45">
        <v>0</v>
      </c>
      <c r="CF131" s="45">
        <v>0</v>
      </c>
      <c r="CG131" s="45">
        <v>0</v>
      </c>
      <c r="CH131" s="45">
        <v>0</v>
      </c>
      <c r="CI131" s="45">
        <v>0</v>
      </c>
      <c r="CJ131" s="45">
        <v>0</v>
      </c>
      <c r="CK131" s="45">
        <v>0</v>
      </c>
      <c r="CL131" s="45">
        <v>0</v>
      </c>
      <c r="CM131" s="45">
        <v>0</v>
      </c>
      <c r="CN131" s="45">
        <v>0</v>
      </c>
      <c r="CO131" s="45">
        <v>0</v>
      </c>
      <c r="CP131" s="45">
        <v>0</v>
      </c>
      <c r="CQ131" s="45">
        <v>0</v>
      </c>
      <c r="CR131" s="45">
        <v>0</v>
      </c>
      <c r="CS131" s="45">
        <v>0</v>
      </c>
      <c r="CT131" s="45">
        <v>517</v>
      </c>
      <c r="CU131" s="45">
        <v>361</v>
      </c>
      <c r="CV131" s="45">
        <v>878</v>
      </c>
      <c r="CW131" s="45">
        <v>8</v>
      </c>
      <c r="CX131" s="45">
        <v>6</v>
      </c>
      <c r="CY131" s="45">
        <v>0</v>
      </c>
      <c r="CZ131" s="45">
        <v>0</v>
      </c>
      <c r="DA131" s="45">
        <v>0</v>
      </c>
      <c r="DB131" s="45">
        <v>0</v>
      </c>
      <c r="DC131" s="45">
        <v>0</v>
      </c>
      <c r="DD131" s="45">
        <v>0</v>
      </c>
      <c r="DE131" s="45">
        <v>0</v>
      </c>
      <c r="DF131" s="45">
        <v>0</v>
      </c>
      <c r="DG131" s="45">
        <v>0</v>
      </c>
      <c r="DH131" s="45">
        <v>0</v>
      </c>
      <c r="DI131" s="45">
        <v>0</v>
      </c>
      <c r="DJ131" s="45">
        <v>0</v>
      </c>
      <c r="DK131" s="45">
        <v>0</v>
      </c>
      <c r="DL131" s="45">
        <v>0</v>
      </c>
      <c r="DM131" s="45">
        <v>0</v>
      </c>
      <c r="DN131" s="45">
        <v>0</v>
      </c>
      <c r="DO131" s="45">
        <v>0</v>
      </c>
      <c r="DP131" s="45">
        <v>0</v>
      </c>
      <c r="DQ131" s="45">
        <v>0</v>
      </c>
      <c r="DR131" s="45">
        <v>0</v>
      </c>
      <c r="DS131" s="45">
        <v>0</v>
      </c>
      <c r="DT131" s="45">
        <v>0</v>
      </c>
      <c r="DU131" s="45">
        <v>0</v>
      </c>
      <c r="DV131" s="45">
        <v>0</v>
      </c>
      <c r="DW131" s="45">
        <v>8</v>
      </c>
      <c r="DX131" s="45">
        <v>6</v>
      </c>
      <c r="DY131" s="45">
        <v>14</v>
      </c>
      <c r="DZ131" s="45">
        <v>38</v>
      </c>
      <c r="EA131" s="45">
        <v>33</v>
      </c>
      <c r="EB131" s="45">
        <v>0</v>
      </c>
      <c r="EC131" s="45">
        <v>0</v>
      </c>
      <c r="ED131" s="45">
        <v>0</v>
      </c>
      <c r="EE131" s="45">
        <v>0</v>
      </c>
      <c r="EF131" s="45">
        <v>0</v>
      </c>
      <c r="EG131" s="45">
        <v>0</v>
      </c>
      <c r="EH131" s="45">
        <v>0</v>
      </c>
      <c r="EI131" s="45">
        <v>0</v>
      </c>
      <c r="EJ131" s="45">
        <v>0</v>
      </c>
      <c r="EK131" s="45">
        <v>0</v>
      </c>
      <c r="EL131" s="45">
        <v>0</v>
      </c>
      <c r="EM131" s="45">
        <v>0</v>
      </c>
      <c r="EN131" s="45">
        <v>0</v>
      </c>
      <c r="EO131" s="45">
        <v>0</v>
      </c>
      <c r="EP131" s="45">
        <v>0</v>
      </c>
      <c r="EQ131" s="45">
        <v>0</v>
      </c>
      <c r="ER131" s="45">
        <v>0</v>
      </c>
      <c r="ES131" s="45">
        <v>0</v>
      </c>
      <c r="ET131" s="45">
        <v>0</v>
      </c>
      <c r="EU131" s="45">
        <v>0</v>
      </c>
      <c r="EV131" s="45">
        <v>0</v>
      </c>
      <c r="EW131" s="45">
        <v>0</v>
      </c>
      <c r="EX131" s="45">
        <v>0</v>
      </c>
      <c r="EY131" s="45">
        <v>1</v>
      </c>
      <c r="EZ131" s="45">
        <v>38</v>
      </c>
      <c r="FA131" s="45">
        <v>33</v>
      </c>
      <c r="FB131" s="45">
        <v>71</v>
      </c>
      <c r="FC131" s="45">
        <v>13</v>
      </c>
      <c r="FD131" s="45">
        <v>5</v>
      </c>
      <c r="FE131" s="45">
        <v>40</v>
      </c>
      <c r="FF131" s="45">
        <v>21</v>
      </c>
      <c r="FG131" s="45">
        <v>1</v>
      </c>
      <c r="FH131" s="45">
        <v>0</v>
      </c>
      <c r="FI131" s="45">
        <v>2</v>
      </c>
      <c r="FJ131" s="45">
        <v>2</v>
      </c>
      <c r="FK131" s="45">
        <v>16</v>
      </c>
      <c r="FL131" s="45">
        <v>12</v>
      </c>
      <c r="FM131" s="45">
        <v>56</v>
      </c>
      <c r="FN131" s="45">
        <v>28</v>
      </c>
      <c r="FO131" s="45">
        <v>84</v>
      </c>
      <c r="FP131" s="45">
        <v>5</v>
      </c>
      <c r="FQ131" s="45">
        <v>4</v>
      </c>
      <c r="FR131" s="45">
        <v>5</v>
      </c>
      <c r="FS131" s="45">
        <v>16</v>
      </c>
      <c r="FT131" s="45">
        <v>16</v>
      </c>
      <c r="FU131" s="45">
        <v>32</v>
      </c>
      <c r="FV131" s="45">
        <v>11</v>
      </c>
      <c r="FW131" s="45">
        <v>26</v>
      </c>
      <c r="FX131" s="45">
        <v>32</v>
      </c>
      <c r="FY131" s="45">
        <v>15</v>
      </c>
      <c r="FZ131" s="45">
        <v>25</v>
      </c>
      <c r="GA131" s="45">
        <v>9</v>
      </c>
      <c r="GB131" s="45">
        <v>94</v>
      </c>
      <c r="GC131" s="45">
        <v>102</v>
      </c>
      <c r="GD131" s="45">
        <v>196</v>
      </c>
      <c r="GE131" s="45">
        <v>152</v>
      </c>
      <c r="GF131" s="45">
        <v>148</v>
      </c>
      <c r="GG131" s="45">
        <v>78</v>
      </c>
      <c r="GH131" s="45">
        <v>81</v>
      </c>
      <c r="GI131" s="45">
        <v>57</v>
      </c>
      <c r="GJ131" s="45">
        <v>44</v>
      </c>
      <c r="GK131" s="45">
        <v>121</v>
      </c>
      <c r="GL131" s="45">
        <v>38</v>
      </c>
      <c r="GM131" s="45">
        <v>53</v>
      </c>
      <c r="GN131" s="45">
        <v>36</v>
      </c>
      <c r="GO131" s="45">
        <v>42</v>
      </c>
      <c r="GP131" s="45">
        <v>15</v>
      </c>
      <c r="GQ131" s="45">
        <v>503</v>
      </c>
      <c r="GR131" s="45">
        <v>362</v>
      </c>
      <c r="GS131" s="45">
        <v>865</v>
      </c>
      <c r="GT131" s="45">
        <v>0</v>
      </c>
      <c r="GU131" s="45">
        <v>0</v>
      </c>
      <c r="GV131" s="45">
        <v>0</v>
      </c>
      <c r="GW131" s="45">
        <v>1</v>
      </c>
      <c r="GX131" s="45">
        <v>2</v>
      </c>
      <c r="GY131" s="45">
        <v>3</v>
      </c>
      <c r="GZ131" s="45">
        <v>1</v>
      </c>
      <c r="HA131" s="45">
        <v>1</v>
      </c>
      <c r="HB131" s="45">
        <v>1</v>
      </c>
      <c r="HC131" s="45">
        <v>3</v>
      </c>
      <c r="HD131" s="45">
        <v>1</v>
      </c>
      <c r="HE131" s="45">
        <v>0</v>
      </c>
      <c r="HF131" s="45">
        <v>5</v>
      </c>
      <c r="HG131" s="45">
        <v>8</v>
      </c>
      <c r="HH131" s="45">
        <v>13</v>
      </c>
      <c r="HI131" s="45">
        <v>4</v>
      </c>
      <c r="HJ131" s="45">
        <v>15</v>
      </c>
      <c r="HK131" s="45">
        <v>47</v>
      </c>
      <c r="HL131" s="45">
        <v>45</v>
      </c>
      <c r="HM131" s="45">
        <v>39</v>
      </c>
      <c r="HN131" s="45">
        <v>39</v>
      </c>
      <c r="HO131" s="45">
        <v>45</v>
      </c>
      <c r="HP131" s="45">
        <v>34</v>
      </c>
      <c r="HQ131" s="45">
        <v>29</v>
      </c>
      <c r="HR131" s="45">
        <v>24</v>
      </c>
      <c r="HS131" s="45">
        <v>4</v>
      </c>
      <c r="HT131" s="45">
        <v>0</v>
      </c>
      <c r="HU131" s="45">
        <v>168</v>
      </c>
      <c r="HV131" s="45">
        <v>157</v>
      </c>
      <c r="HW131" s="45">
        <v>325</v>
      </c>
      <c r="HX131" s="45">
        <v>12</v>
      </c>
      <c r="HY131" s="45">
        <v>43</v>
      </c>
      <c r="HZ131" s="45">
        <v>7</v>
      </c>
      <c r="IA131" s="45">
        <v>14</v>
      </c>
      <c r="IB131" s="45">
        <v>14</v>
      </c>
      <c r="IC131" s="45">
        <v>22</v>
      </c>
      <c r="ID131" s="45">
        <v>13</v>
      </c>
      <c r="IE131" s="45">
        <v>24</v>
      </c>
      <c r="IF131" s="45">
        <v>20</v>
      </c>
      <c r="IG131" s="45">
        <v>55</v>
      </c>
      <c r="IH131" s="45">
        <v>19</v>
      </c>
      <c r="II131" s="45">
        <v>25</v>
      </c>
      <c r="IJ131" s="45">
        <v>85</v>
      </c>
      <c r="IK131" s="45">
        <v>183</v>
      </c>
      <c r="IL131" s="45">
        <v>268</v>
      </c>
      <c r="IM131" s="45">
        <v>51</v>
      </c>
      <c r="IN131" s="45">
        <v>65</v>
      </c>
      <c r="IO131" s="45">
        <v>11</v>
      </c>
      <c r="IP131" s="45">
        <v>4</v>
      </c>
      <c r="IQ131" s="45">
        <v>0</v>
      </c>
      <c r="IR131" s="45">
        <v>0</v>
      </c>
      <c r="IS131" s="45">
        <v>1</v>
      </c>
      <c r="IT131" s="45">
        <v>3</v>
      </c>
      <c r="IU131" s="45">
        <v>32</v>
      </c>
      <c r="IV131" s="45">
        <v>32</v>
      </c>
      <c r="IW131" s="45">
        <v>63</v>
      </c>
      <c r="IX131" s="45">
        <v>72</v>
      </c>
      <c r="IY131" s="45">
        <v>135</v>
      </c>
      <c r="IZ131" s="45">
        <v>29</v>
      </c>
      <c r="JA131" s="45">
        <v>28</v>
      </c>
      <c r="JB131" s="45">
        <v>6</v>
      </c>
      <c r="JC131" s="45">
        <v>7</v>
      </c>
      <c r="JD131" s="45">
        <v>0</v>
      </c>
      <c r="JE131" s="45">
        <v>0</v>
      </c>
      <c r="JF131" s="45">
        <v>5</v>
      </c>
      <c r="JG131" s="45">
        <v>8</v>
      </c>
      <c r="JH131" s="45">
        <v>444</v>
      </c>
      <c r="JI131" s="45">
        <v>313</v>
      </c>
      <c r="JJ131" s="45">
        <v>40</v>
      </c>
      <c r="JK131" s="45">
        <v>43</v>
      </c>
      <c r="JL131" s="45">
        <v>83</v>
      </c>
      <c r="JM131" s="45">
        <v>2</v>
      </c>
      <c r="JN131" s="45">
        <v>1</v>
      </c>
      <c r="JO131" s="45">
        <v>1</v>
      </c>
      <c r="JP131" s="45">
        <v>0</v>
      </c>
      <c r="JQ131" s="45">
        <v>0</v>
      </c>
      <c r="JR131" s="45">
        <v>0</v>
      </c>
      <c r="JS131" s="45">
        <v>1</v>
      </c>
      <c r="JT131" s="45">
        <v>1</v>
      </c>
      <c r="JU131" s="45">
        <v>3</v>
      </c>
      <c r="JV131" s="45">
        <v>3</v>
      </c>
      <c r="JW131" s="45">
        <v>4</v>
      </c>
      <c r="JX131" s="45">
        <v>2</v>
      </c>
      <c r="JY131" s="45">
        <v>6</v>
      </c>
      <c r="JZ131" s="45">
        <v>6</v>
      </c>
      <c r="KA131" s="45">
        <v>11</v>
      </c>
      <c r="KB131" s="45">
        <v>24</v>
      </c>
      <c r="KC131" s="45">
        <v>5</v>
      </c>
      <c r="KD131" s="45">
        <v>0</v>
      </c>
      <c r="KE131" s="45">
        <v>0</v>
      </c>
      <c r="KF131" s="45">
        <v>1</v>
      </c>
      <c r="KG131" s="45">
        <v>1</v>
      </c>
      <c r="KH131" s="45">
        <v>135</v>
      </c>
      <c r="KI131" s="45">
        <v>134</v>
      </c>
      <c r="KJ131" s="45">
        <v>31</v>
      </c>
      <c r="KK131" s="45">
        <v>17</v>
      </c>
      <c r="KL131" s="45">
        <v>48</v>
      </c>
      <c r="KM131" s="45">
        <v>1</v>
      </c>
      <c r="KN131" s="45">
        <v>1</v>
      </c>
      <c r="KO131" s="45">
        <v>0</v>
      </c>
      <c r="KP131" s="45">
        <v>13</v>
      </c>
      <c r="KQ131" s="45">
        <v>15</v>
      </c>
    </row>
    <row r="132" spans="1:303">
      <c r="A132" s="45" t="s">
        <v>3</v>
      </c>
      <c r="B132" s="45">
        <v>18</v>
      </c>
      <c r="O132" s="45">
        <v>1</v>
      </c>
      <c r="P132" s="45">
        <v>1</v>
      </c>
      <c r="Q132" s="45">
        <v>2</v>
      </c>
      <c r="R132" s="45">
        <v>6</v>
      </c>
      <c r="S132" s="45">
        <v>5</v>
      </c>
      <c r="T132" s="45">
        <v>11</v>
      </c>
      <c r="U132" s="45">
        <v>1</v>
      </c>
      <c r="V132" s="45">
        <v>10</v>
      </c>
      <c r="W132" s="45">
        <v>3</v>
      </c>
      <c r="X132" s="45">
        <v>9</v>
      </c>
      <c r="Y132" s="45">
        <v>4</v>
      </c>
      <c r="Z132" s="45">
        <v>25</v>
      </c>
      <c r="AA132" s="45">
        <v>16</v>
      </c>
      <c r="AB132" s="45">
        <v>62</v>
      </c>
      <c r="AC132" s="45">
        <v>78</v>
      </c>
      <c r="AD132" s="45">
        <v>60</v>
      </c>
      <c r="AE132" s="45">
        <v>132</v>
      </c>
      <c r="AF132" s="45">
        <v>0</v>
      </c>
      <c r="AG132" s="45">
        <v>4</v>
      </c>
      <c r="AH132" s="45">
        <v>11</v>
      </c>
      <c r="AI132" s="45">
        <v>28</v>
      </c>
      <c r="AJ132" s="45">
        <v>71</v>
      </c>
      <c r="AK132" s="45">
        <v>164</v>
      </c>
      <c r="AL132" s="45">
        <v>235</v>
      </c>
      <c r="AM132" s="45">
        <v>81</v>
      </c>
      <c r="AN132" s="45">
        <v>171</v>
      </c>
      <c r="AO132" s="45">
        <v>252</v>
      </c>
      <c r="AP132" s="45">
        <v>10529</v>
      </c>
      <c r="AQ132" s="45">
        <v>57</v>
      </c>
      <c r="AR132" s="45">
        <v>70</v>
      </c>
      <c r="AS132" s="45">
        <v>0</v>
      </c>
      <c r="AT132" s="45">
        <v>0</v>
      </c>
      <c r="AU132" s="45">
        <v>0</v>
      </c>
      <c r="AV132" s="45">
        <v>0</v>
      </c>
      <c r="AW132" s="45">
        <v>0</v>
      </c>
      <c r="AX132" s="45">
        <v>0</v>
      </c>
      <c r="AY132" s="45">
        <v>1</v>
      </c>
      <c r="AZ132" s="45">
        <v>0</v>
      </c>
      <c r="BA132" s="45">
        <v>0</v>
      </c>
      <c r="BB132" s="45">
        <v>0</v>
      </c>
      <c r="BC132" s="45">
        <v>0</v>
      </c>
      <c r="BD132" s="45">
        <v>0</v>
      </c>
      <c r="BE132" s="45">
        <v>0</v>
      </c>
      <c r="BF132" s="45">
        <v>0</v>
      </c>
      <c r="BG132" s="45">
        <v>0</v>
      </c>
      <c r="BH132" s="45">
        <v>0</v>
      </c>
      <c r="BI132" s="45">
        <v>0</v>
      </c>
      <c r="BJ132" s="45">
        <v>0</v>
      </c>
      <c r="BK132" s="45">
        <v>0</v>
      </c>
      <c r="BL132" s="45">
        <v>0</v>
      </c>
      <c r="BM132" s="45">
        <v>1</v>
      </c>
      <c r="BN132" s="45">
        <v>0</v>
      </c>
      <c r="BO132" s="45">
        <v>0</v>
      </c>
      <c r="BP132" s="45">
        <v>0</v>
      </c>
      <c r="BQ132" s="45">
        <v>59</v>
      </c>
      <c r="BR132" s="45">
        <v>70</v>
      </c>
      <c r="BS132" s="45">
        <v>129</v>
      </c>
      <c r="BT132" s="45">
        <v>35</v>
      </c>
      <c r="BU132" s="45">
        <v>95</v>
      </c>
      <c r="BV132" s="45">
        <v>0</v>
      </c>
      <c r="BW132" s="45">
        <v>0</v>
      </c>
      <c r="BX132" s="45">
        <v>0</v>
      </c>
      <c r="BY132" s="45">
        <v>0</v>
      </c>
      <c r="BZ132" s="45">
        <v>0</v>
      </c>
      <c r="CA132" s="45">
        <v>0</v>
      </c>
      <c r="CB132" s="45">
        <v>0</v>
      </c>
      <c r="CC132" s="45">
        <v>0</v>
      </c>
      <c r="CD132" s="45">
        <v>0</v>
      </c>
      <c r="CE132" s="45">
        <v>1</v>
      </c>
      <c r="CF132" s="45">
        <v>1</v>
      </c>
      <c r="CG132" s="45">
        <v>1</v>
      </c>
      <c r="CH132" s="45">
        <v>0</v>
      </c>
      <c r="CI132" s="45">
        <v>0</v>
      </c>
      <c r="CJ132" s="45">
        <v>0</v>
      </c>
      <c r="CK132" s="45">
        <v>0</v>
      </c>
      <c r="CL132" s="45">
        <v>0</v>
      </c>
      <c r="CM132" s="45">
        <v>0</v>
      </c>
      <c r="CN132" s="45">
        <v>0</v>
      </c>
      <c r="CO132" s="45">
        <v>0</v>
      </c>
      <c r="CP132" s="45">
        <v>0</v>
      </c>
      <c r="CQ132" s="45">
        <v>0</v>
      </c>
      <c r="CR132" s="45">
        <v>0</v>
      </c>
      <c r="CS132" s="45">
        <v>0</v>
      </c>
      <c r="CT132" s="45">
        <v>36</v>
      </c>
      <c r="CU132" s="45">
        <v>97</v>
      </c>
      <c r="CV132" s="45">
        <v>133</v>
      </c>
      <c r="CW132" s="45">
        <v>5</v>
      </c>
      <c r="CX132" s="45">
        <v>18</v>
      </c>
      <c r="CY132" s="45">
        <v>0</v>
      </c>
      <c r="CZ132" s="45">
        <v>0</v>
      </c>
      <c r="DA132" s="45">
        <v>0</v>
      </c>
      <c r="DB132" s="45">
        <v>0</v>
      </c>
      <c r="DC132" s="45">
        <v>0</v>
      </c>
      <c r="DD132" s="45">
        <v>0</v>
      </c>
      <c r="DE132" s="45">
        <v>0</v>
      </c>
      <c r="DF132" s="45">
        <v>0</v>
      </c>
      <c r="DG132" s="45">
        <v>0</v>
      </c>
      <c r="DH132" s="45">
        <v>0</v>
      </c>
      <c r="DI132" s="45">
        <v>0</v>
      </c>
      <c r="DJ132" s="45">
        <v>0</v>
      </c>
      <c r="DK132" s="45">
        <v>0</v>
      </c>
      <c r="DL132" s="45">
        <v>0</v>
      </c>
      <c r="DM132" s="45">
        <v>0</v>
      </c>
      <c r="DN132" s="45">
        <v>0</v>
      </c>
      <c r="DO132" s="45">
        <v>0</v>
      </c>
      <c r="DP132" s="45">
        <v>0</v>
      </c>
      <c r="DQ132" s="45">
        <v>0</v>
      </c>
      <c r="DR132" s="45">
        <v>0</v>
      </c>
      <c r="DS132" s="45">
        <v>0</v>
      </c>
      <c r="DT132" s="45">
        <v>0</v>
      </c>
      <c r="DU132" s="45">
        <v>0</v>
      </c>
      <c r="DV132" s="45">
        <v>0</v>
      </c>
      <c r="DW132" s="45">
        <v>5</v>
      </c>
      <c r="DX132" s="45">
        <v>18</v>
      </c>
      <c r="DY132" s="45">
        <v>23</v>
      </c>
      <c r="DZ132" s="45">
        <v>13</v>
      </c>
      <c r="EA132" s="45">
        <v>41</v>
      </c>
      <c r="EB132" s="45">
        <v>0</v>
      </c>
      <c r="EC132" s="45">
        <v>0</v>
      </c>
      <c r="ED132" s="45">
        <v>0</v>
      </c>
      <c r="EE132" s="45">
        <v>0</v>
      </c>
      <c r="EF132" s="45">
        <v>0</v>
      </c>
      <c r="EG132" s="45">
        <v>0</v>
      </c>
      <c r="EH132" s="45">
        <v>0</v>
      </c>
      <c r="EI132" s="45">
        <v>0</v>
      </c>
      <c r="EJ132" s="45">
        <v>0</v>
      </c>
      <c r="EK132" s="45">
        <v>0</v>
      </c>
      <c r="EL132" s="45">
        <v>0</v>
      </c>
      <c r="EM132" s="45">
        <v>0</v>
      </c>
      <c r="EN132" s="45">
        <v>0</v>
      </c>
      <c r="EO132" s="45">
        <v>0</v>
      </c>
      <c r="EP132" s="45">
        <v>0</v>
      </c>
      <c r="EQ132" s="45">
        <v>0</v>
      </c>
      <c r="ER132" s="45">
        <v>0</v>
      </c>
      <c r="ES132" s="45">
        <v>1</v>
      </c>
      <c r="ET132" s="45">
        <v>0</v>
      </c>
      <c r="EU132" s="45">
        <v>0</v>
      </c>
      <c r="EV132" s="45">
        <v>0</v>
      </c>
      <c r="EW132" s="45">
        <v>0</v>
      </c>
      <c r="EX132" s="45">
        <v>0</v>
      </c>
      <c r="EY132" s="45">
        <v>0</v>
      </c>
      <c r="EZ132" s="45">
        <v>13</v>
      </c>
      <c r="FA132" s="45">
        <v>42</v>
      </c>
      <c r="FB132" s="45">
        <v>55</v>
      </c>
      <c r="FC132" s="45">
        <v>1</v>
      </c>
      <c r="FD132" s="45">
        <v>6</v>
      </c>
      <c r="FE132" s="45">
        <v>2</v>
      </c>
      <c r="FF132" s="45">
        <v>3</v>
      </c>
      <c r="FG132" s="45">
        <v>0</v>
      </c>
      <c r="FH132" s="45">
        <v>4</v>
      </c>
      <c r="FI132" s="45">
        <v>2</v>
      </c>
      <c r="FJ132" s="45">
        <v>1</v>
      </c>
      <c r="FK132" s="45">
        <v>13</v>
      </c>
      <c r="FL132" s="45">
        <v>25</v>
      </c>
      <c r="FM132" s="45">
        <v>5</v>
      </c>
      <c r="FN132" s="45">
        <v>14</v>
      </c>
      <c r="FO132" s="45">
        <v>19</v>
      </c>
      <c r="FP132" s="45">
        <v>0</v>
      </c>
      <c r="FQ132" s="45">
        <v>1</v>
      </c>
      <c r="FR132" s="45">
        <v>6</v>
      </c>
      <c r="FS132" s="45">
        <v>19</v>
      </c>
      <c r="FT132" s="45">
        <v>7</v>
      </c>
      <c r="FU132" s="45">
        <v>17</v>
      </c>
      <c r="FV132" s="45">
        <v>16</v>
      </c>
      <c r="FW132" s="45">
        <v>11</v>
      </c>
      <c r="FX132" s="45">
        <v>16</v>
      </c>
      <c r="FY132" s="45">
        <v>16</v>
      </c>
      <c r="FZ132" s="45">
        <v>12</v>
      </c>
      <c r="GA132" s="45">
        <v>2</v>
      </c>
      <c r="GB132" s="45">
        <v>57</v>
      </c>
      <c r="GC132" s="45">
        <v>66</v>
      </c>
      <c r="GD132" s="45">
        <v>123</v>
      </c>
      <c r="GE132" s="45">
        <v>2</v>
      </c>
      <c r="GF132" s="45">
        <v>3</v>
      </c>
      <c r="GG132" s="45">
        <v>6</v>
      </c>
      <c r="GH132" s="45">
        <v>14</v>
      </c>
      <c r="GI132" s="45">
        <v>12</v>
      </c>
      <c r="GJ132" s="45">
        <v>23</v>
      </c>
      <c r="GK132" s="45">
        <v>11</v>
      </c>
      <c r="GL132" s="45">
        <v>47</v>
      </c>
      <c r="GM132" s="45">
        <v>5</v>
      </c>
      <c r="GN132" s="45">
        <v>7</v>
      </c>
      <c r="GO132" s="45">
        <v>2</v>
      </c>
      <c r="GP132" s="45">
        <v>2</v>
      </c>
      <c r="GQ132" s="45">
        <v>38</v>
      </c>
      <c r="GR132" s="45">
        <v>96</v>
      </c>
      <c r="GS132" s="45">
        <v>134</v>
      </c>
      <c r="GT132" s="45">
        <v>0</v>
      </c>
      <c r="GU132" s="45">
        <v>0</v>
      </c>
      <c r="GV132" s="45">
        <v>0</v>
      </c>
      <c r="GW132" s="45">
        <v>1</v>
      </c>
      <c r="GX132" s="45">
        <v>2</v>
      </c>
      <c r="GY132" s="45">
        <v>4</v>
      </c>
      <c r="GZ132" s="45">
        <v>0</v>
      </c>
      <c r="HA132" s="45">
        <v>5</v>
      </c>
      <c r="HB132" s="45">
        <v>2</v>
      </c>
      <c r="HC132" s="45">
        <v>4</v>
      </c>
      <c r="HD132" s="45">
        <v>0</v>
      </c>
      <c r="HE132" s="45">
        <v>0</v>
      </c>
      <c r="HF132" s="45">
        <v>4</v>
      </c>
      <c r="HG132" s="45">
        <v>14</v>
      </c>
      <c r="HH132" s="45">
        <v>18</v>
      </c>
      <c r="HI132" s="45">
        <v>0</v>
      </c>
      <c r="HJ132" s="45">
        <v>2</v>
      </c>
      <c r="HK132" s="45">
        <v>3</v>
      </c>
      <c r="HL132" s="45">
        <v>10</v>
      </c>
      <c r="HM132" s="45">
        <v>4</v>
      </c>
      <c r="HN132" s="45">
        <v>9</v>
      </c>
      <c r="HO132" s="45">
        <v>3</v>
      </c>
      <c r="HP132" s="45">
        <v>6</v>
      </c>
      <c r="HQ132" s="45">
        <v>1</v>
      </c>
      <c r="HR132" s="45">
        <v>4</v>
      </c>
      <c r="HS132" s="45">
        <v>0</v>
      </c>
      <c r="HT132" s="45">
        <v>1</v>
      </c>
      <c r="HU132" s="45">
        <v>11</v>
      </c>
      <c r="HV132" s="45">
        <v>32</v>
      </c>
      <c r="HW132" s="45">
        <v>43</v>
      </c>
      <c r="HX132" s="45">
        <v>6</v>
      </c>
      <c r="HY132" s="45">
        <v>32</v>
      </c>
      <c r="HZ132" s="45">
        <v>12</v>
      </c>
      <c r="IA132" s="45">
        <v>19</v>
      </c>
      <c r="IB132" s="45">
        <v>6</v>
      </c>
      <c r="IC132" s="45">
        <v>10</v>
      </c>
      <c r="ID132" s="45">
        <v>31</v>
      </c>
      <c r="IE132" s="45">
        <v>62</v>
      </c>
      <c r="IF132" s="45">
        <v>4</v>
      </c>
      <c r="IG132" s="45">
        <v>12</v>
      </c>
      <c r="IH132" s="45">
        <v>5</v>
      </c>
      <c r="II132" s="45">
        <v>2</v>
      </c>
      <c r="IJ132" s="45">
        <v>64</v>
      </c>
      <c r="IK132" s="45">
        <v>137</v>
      </c>
      <c r="IL132" s="45">
        <v>201</v>
      </c>
      <c r="IM132" s="45">
        <v>7</v>
      </c>
      <c r="IN132" s="45">
        <v>10</v>
      </c>
      <c r="IO132" s="45">
        <v>10</v>
      </c>
      <c r="IP132" s="45">
        <v>11</v>
      </c>
      <c r="IQ132" s="45">
        <v>0</v>
      </c>
      <c r="IR132" s="45">
        <v>0</v>
      </c>
      <c r="IS132" s="45">
        <v>1</v>
      </c>
      <c r="IT132" s="45">
        <v>2</v>
      </c>
      <c r="IU132" s="45">
        <v>41</v>
      </c>
      <c r="IV132" s="45">
        <v>45</v>
      </c>
      <c r="IW132" s="45">
        <v>18</v>
      </c>
      <c r="IX132" s="45">
        <v>23</v>
      </c>
      <c r="IY132" s="45">
        <v>41</v>
      </c>
      <c r="IZ132" s="45">
        <v>2</v>
      </c>
      <c r="JA132" s="45">
        <v>5</v>
      </c>
      <c r="JB132" s="45">
        <v>3</v>
      </c>
      <c r="JC132" s="45">
        <v>13</v>
      </c>
      <c r="JD132" s="45">
        <v>0</v>
      </c>
      <c r="JE132" s="45">
        <v>0</v>
      </c>
      <c r="JF132" s="45">
        <v>0</v>
      </c>
      <c r="JG132" s="45">
        <v>2</v>
      </c>
      <c r="JH132" s="45">
        <v>29</v>
      </c>
      <c r="JI132" s="45">
        <v>82</v>
      </c>
      <c r="JJ132" s="45">
        <v>5</v>
      </c>
      <c r="JK132" s="45">
        <v>20</v>
      </c>
      <c r="JL132" s="45">
        <v>25</v>
      </c>
      <c r="JM132" s="45">
        <v>1</v>
      </c>
      <c r="JN132" s="45">
        <v>5</v>
      </c>
      <c r="JO132" s="45">
        <v>1</v>
      </c>
      <c r="JP132" s="45">
        <v>2</v>
      </c>
      <c r="JQ132" s="45">
        <v>0</v>
      </c>
      <c r="JR132" s="45">
        <v>0</v>
      </c>
      <c r="JS132" s="45">
        <v>0</v>
      </c>
      <c r="JT132" s="45">
        <v>3</v>
      </c>
      <c r="JU132" s="45">
        <v>3</v>
      </c>
      <c r="JV132" s="45">
        <v>7</v>
      </c>
      <c r="JW132" s="45">
        <v>2</v>
      </c>
      <c r="JX132" s="45">
        <v>10</v>
      </c>
      <c r="JY132" s="45">
        <v>12</v>
      </c>
      <c r="JZ132" s="45">
        <v>4</v>
      </c>
      <c r="KA132" s="45">
        <v>6</v>
      </c>
      <c r="KB132" s="45">
        <v>1</v>
      </c>
      <c r="KC132" s="45">
        <v>6</v>
      </c>
      <c r="KD132" s="45">
        <v>0</v>
      </c>
      <c r="KE132" s="45">
        <v>0</v>
      </c>
      <c r="KF132" s="45">
        <v>1</v>
      </c>
      <c r="KG132" s="45">
        <v>7</v>
      </c>
      <c r="KH132" s="45">
        <v>17</v>
      </c>
      <c r="KI132" s="45">
        <v>32</v>
      </c>
      <c r="KJ132" s="45">
        <v>6</v>
      </c>
      <c r="KK132" s="45">
        <v>19</v>
      </c>
      <c r="KL132" s="45">
        <v>25</v>
      </c>
      <c r="KM132" s="45">
        <v>5</v>
      </c>
      <c r="KN132" s="45">
        <v>0</v>
      </c>
      <c r="KO132" s="45">
        <v>1</v>
      </c>
      <c r="KP132" s="45">
        <v>82</v>
      </c>
      <c r="KQ132" s="45">
        <v>88</v>
      </c>
    </row>
    <row r="133" spans="1:303">
      <c r="A133" s="45" t="s">
        <v>4</v>
      </c>
      <c r="B133" s="45">
        <v>27</v>
      </c>
      <c r="O133" s="45">
        <v>11</v>
      </c>
      <c r="P133" s="45">
        <v>6</v>
      </c>
      <c r="Q133" s="45">
        <v>1</v>
      </c>
      <c r="R133" s="45">
        <v>11</v>
      </c>
      <c r="S133" s="45">
        <v>38</v>
      </c>
      <c r="T133" s="45">
        <v>39</v>
      </c>
      <c r="U133" s="45">
        <v>3</v>
      </c>
      <c r="V133" s="45">
        <v>10</v>
      </c>
      <c r="W133" s="45">
        <v>49</v>
      </c>
      <c r="X133" s="45">
        <v>67</v>
      </c>
      <c r="Y133" s="45">
        <v>41</v>
      </c>
      <c r="Z133" s="45">
        <v>75</v>
      </c>
      <c r="AA133" s="45">
        <v>143</v>
      </c>
      <c r="AB133" s="45">
        <v>208</v>
      </c>
      <c r="AC133" s="45">
        <v>351</v>
      </c>
      <c r="AD133" s="45">
        <v>818</v>
      </c>
      <c r="AE133" s="45">
        <v>1034</v>
      </c>
      <c r="AF133" s="45">
        <v>12</v>
      </c>
      <c r="AG133" s="45">
        <v>53</v>
      </c>
      <c r="AH133" s="45">
        <v>65</v>
      </c>
      <c r="AI133" s="45">
        <v>66</v>
      </c>
      <c r="AJ133" s="45">
        <v>895</v>
      </c>
      <c r="AK133" s="45">
        <v>1153</v>
      </c>
      <c r="AL133" s="45">
        <v>2048</v>
      </c>
      <c r="AM133" s="45">
        <v>493</v>
      </c>
      <c r="AN133" s="45">
        <v>786</v>
      </c>
      <c r="AO133" s="45">
        <v>1279</v>
      </c>
      <c r="AP133" s="45">
        <v>21885.5</v>
      </c>
      <c r="AQ133" s="45">
        <v>79</v>
      </c>
      <c r="AR133" s="45">
        <v>100</v>
      </c>
      <c r="AS133" s="45">
        <v>0</v>
      </c>
      <c r="AT133" s="45">
        <v>0</v>
      </c>
      <c r="AU133" s="45">
        <v>0</v>
      </c>
      <c r="AV133" s="45">
        <v>1</v>
      </c>
      <c r="AW133" s="45">
        <v>3</v>
      </c>
      <c r="AX133" s="45">
        <v>1</v>
      </c>
      <c r="AY133" s="45">
        <v>0</v>
      </c>
      <c r="AZ133" s="45">
        <v>0</v>
      </c>
      <c r="BA133" s="45">
        <v>0</v>
      </c>
      <c r="BB133" s="45">
        <v>0</v>
      </c>
      <c r="BC133" s="45">
        <v>0</v>
      </c>
      <c r="BD133" s="45">
        <v>0</v>
      </c>
      <c r="BE133" s="45">
        <v>0</v>
      </c>
      <c r="BF133" s="45">
        <v>0</v>
      </c>
      <c r="BG133" s="45">
        <v>0</v>
      </c>
      <c r="BH133" s="45">
        <v>0</v>
      </c>
      <c r="BI133" s="45">
        <v>0</v>
      </c>
      <c r="BJ133" s="45">
        <v>0</v>
      </c>
      <c r="BK133" s="45">
        <v>0</v>
      </c>
      <c r="BL133" s="45">
        <v>0</v>
      </c>
      <c r="BM133" s="45">
        <v>1</v>
      </c>
      <c r="BN133" s="45">
        <v>0</v>
      </c>
      <c r="BO133" s="45">
        <v>4</v>
      </c>
      <c r="BP133" s="45">
        <v>1</v>
      </c>
      <c r="BQ133" s="45">
        <v>83</v>
      </c>
      <c r="BR133" s="45">
        <v>102</v>
      </c>
      <c r="BS133" s="45">
        <v>185</v>
      </c>
      <c r="BT133" s="45">
        <v>162</v>
      </c>
      <c r="BU133" s="45">
        <v>203</v>
      </c>
      <c r="BV133" s="45">
        <v>0</v>
      </c>
      <c r="BW133" s="45">
        <v>0</v>
      </c>
      <c r="BX133" s="45">
        <v>4</v>
      </c>
      <c r="BY133" s="45">
        <v>9</v>
      </c>
      <c r="BZ133" s="45">
        <v>1</v>
      </c>
      <c r="CA133" s="45">
        <v>4</v>
      </c>
      <c r="CB133" s="45">
        <v>0</v>
      </c>
      <c r="CC133" s="45">
        <v>1</v>
      </c>
      <c r="CD133" s="45">
        <v>0</v>
      </c>
      <c r="CE133" s="45">
        <v>1</v>
      </c>
      <c r="CF133" s="45">
        <v>1</v>
      </c>
      <c r="CG133" s="45">
        <v>1</v>
      </c>
      <c r="CH133" s="45">
        <v>0</v>
      </c>
      <c r="CI133" s="45">
        <v>1</v>
      </c>
      <c r="CJ133" s="45">
        <v>1</v>
      </c>
      <c r="CK133" s="45">
        <v>1</v>
      </c>
      <c r="CL133" s="45">
        <v>0</v>
      </c>
      <c r="CM133" s="45">
        <v>0</v>
      </c>
      <c r="CN133" s="45">
        <v>3</v>
      </c>
      <c r="CO133" s="45">
        <v>16</v>
      </c>
      <c r="CP133" s="45">
        <v>0</v>
      </c>
      <c r="CQ133" s="45">
        <v>2</v>
      </c>
      <c r="CR133" s="45">
        <v>35</v>
      </c>
      <c r="CS133" s="45">
        <v>49</v>
      </c>
      <c r="CT133" s="45">
        <v>172</v>
      </c>
      <c r="CU133" s="45">
        <v>239</v>
      </c>
      <c r="CV133" s="45">
        <v>411</v>
      </c>
      <c r="CW133" s="45">
        <v>31</v>
      </c>
      <c r="CX133" s="45">
        <v>38</v>
      </c>
      <c r="CY133" s="45">
        <v>0</v>
      </c>
      <c r="CZ133" s="45">
        <v>0</v>
      </c>
      <c r="DA133" s="45">
        <v>0</v>
      </c>
      <c r="DB133" s="45">
        <v>0</v>
      </c>
      <c r="DC133" s="45">
        <v>1</v>
      </c>
      <c r="DD133" s="45">
        <v>1</v>
      </c>
      <c r="DE133" s="45">
        <v>0</v>
      </c>
      <c r="DF133" s="45">
        <v>0</v>
      </c>
      <c r="DG133" s="45">
        <v>0</v>
      </c>
      <c r="DH133" s="45">
        <v>1</v>
      </c>
      <c r="DI133" s="45">
        <v>0</v>
      </c>
      <c r="DJ133" s="45">
        <v>0</v>
      </c>
      <c r="DK133" s="45">
        <v>0</v>
      </c>
      <c r="DL133" s="45">
        <v>0</v>
      </c>
      <c r="DM133" s="45">
        <v>0</v>
      </c>
      <c r="DN133" s="45">
        <v>0</v>
      </c>
      <c r="DO133" s="45">
        <v>0</v>
      </c>
      <c r="DP133" s="45">
        <v>0</v>
      </c>
      <c r="DQ133" s="45">
        <v>0</v>
      </c>
      <c r="DR133" s="45">
        <v>0</v>
      </c>
      <c r="DS133" s="45">
        <v>0</v>
      </c>
      <c r="DT133" s="45">
        <v>0</v>
      </c>
      <c r="DU133" s="45">
        <v>1</v>
      </c>
      <c r="DV133" s="45">
        <v>3</v>
      </c>
      <c r="DW133" s="45">
        <v>32</v>
      </c>
      <c r="DX133" s="45">
        <v>40</v>
      </c>
      <c r="DY133" s="45">
        <v>72</v>
      </c>
      <c r="DZ133" s="45">
        <v>94</v>
      </c>
      <c r="EA133" s="45">
        <v>123</v>
      </c>
      <c r="EB133" s="45">
        <v>0</v>
      </c>
      <c r="EC133" s="45">
        <v>0</v>
      </c>
      <c r="ED133" s="45">
        <v>0</v>
      </c>
      <c r="EE133" s="45">
        <v>0</v>
      </c>
      <c r="EF133" s="45">
        <v>0</v>
      </c>
      <c r="EG133" s="45">
        <v>0</v>
      </c>
      <c r="EH133" s="45">
        <v>0</v>
      </c>
      <c r="EI133" s="45">
        <v>1</v>
      </c>
      <c r="EJ133" s="45">
        <v>0</v>
      </c>
      <c r="EK133" s="45">
        <v>0</v>
      </c>
      <c r="EL133" s="45">
        <v>0</v>
      </c>
      <c r="EM133" s="45">
        <v>0</v>
      </c>
      <c r="EN133" s="45">
        <v>0</v>
      </c>
      <c r="EO133" s="45">
        <v>0</v>
      </c>
      <c r="EP133" s="45">
        <v>0</v>
      </c>
      <c r="EQ133" s="45">
        <v>0</v>
      </c>
      <c r="ER133" s="45">
        <v>0</v>
      </c>
      <c r="ES133" s="45">
        <v>0</v>
      </c>
      <c r="ET133" s="45">
        <v>0</v>
      </c>
      <c r="EU133" s="45">
        <v>0</v>
      </c>
      <c r="EV133" s="45">
        <v>0</v>
      </c>
      <c r="EW133" s="45">
        <v>0</v>
      </c>
      <c r="EX133" s="45">
        <v>2</v>
      </c>
      <c r="EY133" s="45">
        <v>5</v>
      </c>
      <c r="EZ133" s="45">
        <v>94</v>
      </c>
      <c r="FA133" s="45">
        <v>124</v>
      </c>
      <c r="FB133" s="45">
        <v>218</v>
      </c>
      <c r="FC133" s="45">
        <v>7</v>
      </c>
      <c r="FD133" s="45">
        <v>11</v>
      </c>
      <c r="FE133" s="45">
        <v>3</v>
      </c>
      <c r="FF133" s="45">
        <v>7</v>
      </c>
      <c r="FG133" s="45">
        <v>3</v>
      </c>
      <c r="FH133" s="45">
        <v>0</v>
      </c>
      <c r="FI133" s="45">
        <v>4</v>
      </c>
      <c r="FJ133" s="45">
        <v>7</v>
      </c>
      <c r="FK133" s="45">
        <v>128</v>
      </c>
      <c r="FL133" s="45">
        <v>232</v>
      </c>
      <c r="FM133" s="45">
        <v>17</v>
      </c>
      <c r="FN133" s="45">
        <v>25</v>
      </c>
      <c r="FO133" s="45">
        <v>42</v>
      </c>
      <c r="FP133" s="45">
        <v>0</v>
      </c>
      <c r="FQ133" s="45">
        <v>3</v>
      </c>
      <c r="FR133" s="45">
        <v>9</v>
      </c>
      <c r="FS133" s="45">
        <v>9</v>
      </c>
      <c r="FT133" s="45">
        <v>13</v>
      </c>
      <c r="FU133" s="45">
        <v>26</v>
      </c>
      <c r="FV133" s="45">
        <v>30</v>
      </c>
      <c r="FW133" s="45">
        <v>36</v>
      </c>
      <c r="FX133" s="45">
        <v>19</v>
      </c>
      <c r="FY133" s="45">
        <v>23</v>
      </c>
      <c r="FZ133" s="45">
        <v>13</v>
      </c>
      <c r="GA133" s="45">
        <v>10</v>
      </c>
      <c r="GB133" s="45">
        <v>84</v>
      </c>
      <c r="GC133" s="45">
        <v>107</v>
      </c>
      <c r="GD133" s="45">
        <v>191</v>
      </c>
      <c r="GE133" s="45">
        <v>17</v>
      </c>
      <c r="GF133" s="45">
        <v>33</v>
      </c>
      <c r="GG133" s="45">
        <v>50</v>
      </c>
      <c r="GH133" s="45">
        <v>56</v>
      </c>
      <c r="GI133" s="45">
        <v>47</v>
      </c>
      <c r="GJ133" s="45">
        <v>65</v>
      </c>
      <c r="GK133" s="45">
        <v>27</v>
      </c>
      <c r="GL133" s="45">
        <v>30</v>
      </c>
      <c r="GM133" s="45">
        <v>9</v>
      </c>
      <c r="GN133" s="45">
        <v>9</v>
      </c>
      <c r="GO133" s="45">
        <v>1</v>
      </c>
      <c r="GP133" s="45">
        <v>3</v>
      </c>
      <c r="GQ133" s="45">
        <v>151</v>
      </c>
      <c r="GR133" s="45">
        <v>196</v>
      </c>
      <c r="GS133" s="45">
        <v>347</v>
      </c>
      <c r="GT133" s="45">
        <v>0</v>
      </c>
      <c r="GU133" s="45">
        <v>0</v>
      </c>
      <c r="GV133" s="45">
        <v>3</v>
      </c>
      <c r="GW133" s="45">
        <v>5</v>
      </c>
      <c r="GX133" s="45">
        <v>8</v>
      </c>
      <c r="GY133" s="45">
        <v>20</v>
      </c>
      <c r="GZ133" s="45">
        <v>10</v>
      </c>
      <c r="HA133" s="45">
        <v>16</v>
      </c>
      <c r="HB133" s="45">
        <v>6</v>
      </c>
      <c r="HC133" s="45">
        <v>2</v>
      </c>
      <c r="HD133" s="45">
        <v>2</v>
      </c>
      <c r="HE133" s="45">
        <v>0</v>
      </c>
      <c r="HF133" s="45">
        <v>29</v>
      </c>
      <c r="HG133" s="45">
        <v>43</v>
      </c>
      <c r="HH133" s="45">
        <v>72</v>
      </c>
      <c r="HI133" s="45">
        <v>15</v>
      </c>
      <c r="HJ133" s="45">
        <v>19</v>
      </c>
      <c r="HK133" s="45">
        <v>27</v>
      </c>
      <c r="HL133" s="45">
        <v>46</v>
      </c>
      <c r="HM133" s="45">
        <v>29</v>
      </c>
      <c r="HN133" s="45">
        <v>38</v>
      </c>
      <c r="HO133" s="45">
        <v>14</v>
      </c>
      <c r="HP133" s="45">
        <v>19</v>
      </c>
      <c r="HQ133" s="45">
        <v>5</v>
      </c>
      <c r="HR133" s="45">
        <v>13</v>
      </c>
      <c r="HS133" s="45">
        <v>5</v>
      </c>
      <c r="HT133" s="45">
        <v>2</v>
      </c>
      <c r="HU133" s="45">
        <v>92</v>
      </c>
      <c r="HV133" s="45">
        <v>137</v>
      </c>
      <c r="HW133" s="45">
        <v>229</v>
      </c>
      <c r="HX133" s="45">
        <v>41</v>
      </c>
      <c r="HY133" s="45">
        <v>69</v>
      </c>
      <c r="HZ133" s="45">
        <v>45</v>
      </c>
      <c r="IA133" s="45">
        <v>59</v>
      </c>
      <c r="IB133" s="45">
        <v>53</v>
      </c>
      <c r="IC133" s="45">
        <v>70</v>
      </c>
      <c r="ID133" s="45">
        <v>34</v>
      </c>
      <c r="IE133" s="45">
        <v>41</v>
      </c>
      <c r="IF133" s="45">
        <v>24</v>
      </c>
      <c r="IG133" s="45">
        <v>37</v>
      </c>
      <c r="IH133" s="45">
        <v>11</v>
      </c>
      <c r="II133" s="45">
        <v>16</v>
      </c>
      <c r="IJ133" s="45">
        <v>208</v>
      </c>
      <c r="IK133" s="45">
        <v>292</v>
      </c>
      <c r="IL133" s="45">
        <v>500</v>
      </c>
      <c r="IM133" s="45">
        <v>33</v>
      </c>
      <c r="IN133" s="45">
        <v>30</v>
      </c>
      <c r="IO133" s="45">
        <v>16</v>
      </c>
      <c r="IP133" s="45">
        <v>23</v>
      </c>
      <c r="IQ133" s="45">
        <v>1</v>
      </c>
      <c r="IR133" s="45">
        <v>1</v>
      </c>
      <c r="IS133" s="45">
        <v>5</v>
      </c>
      <c r="IT133" s="45">
        <v>2</v>
      </c>
      <c r="IU133" s="45">
        <v>29</v>
      </c>
      <c r="IV133" s="45">
        <v>54</v>
      </c>
      <c r="IW133" s="45">
        <v>55</v>
      </c>
      <c r="IX133" s="45">
        <v>56</v>
      </c>
      <c r="IY133" s="45">
        <v>111</v>
      </c>
      <c r="IZ133" s="45">
        <v>29</v>
      </c>
      <c r="JA133" s="45">
        <v>33</v>
      </c>
      <c r="JB133" s="45">
        <v>12</v>
      </c>
      <c r="JC133" s="45">
        <v>13</v>
      </c>
      <c r="JD133" s="45">
        <v>3</v>
      </c>
      <c r="JE133" s="45">
        <v>8</v>
      </c>
      <c r="JF133" s="45">
        <v>9</v>
      </c>
      <c r="JG133" s="45">
        <v>2</v>
      </c>
      <c r="JH133" s="45">
        <v>151</v>
      </c>
      <c r="JI133" s="45">
        <v>234</v>
      </c>
      <c r="JJ133" s="45">
        <v>53</v>
      </c>
      <c r="JK133" s="45">
        <v>56</v>
      </c>
      <c r="JL133" s="45">
        <v>109</v>
      </c>
      <c r="JM133" s="45">
        <v>14</v>
      </c>
      <c r="JN133" s="45">
        <v>21</v>
      </c>
      <c r="JO133" s="45">
        <v>7</v>
      </c>
      <c r="JP133" s="45">
        <v>6</v>
      </c>
      <c r="JQ133" s="45">
        <v>1</v>
      </c>
      <c r="JR133" s="45">
        <v>2</v>
      </c>
      <c r="JS133" s="45">
        <v>1</v>
      </c>
      <c r="JT133" s="45">
        <v>0</v>
      </c>
      <c r="JU133" s="45">
        <v>13</v>
      </c>
      <c r="JV133" s="45">
        <v>18</v>
      </c>
      <c r="JW133" s="45">
        <v>23</v>
      </c>
      <c r="JX133" s="45">
        <v>29</v>
      </c>
      <c r="JY133" s="45">
        <v>52</v>
      </c>
      <c r="JZ133" s="45">
        <v>40</v>
      </c>
      <c r="KA133" s="45">
        <v>60</v>
      </c>
      <c r="KB133" s="45">
        <v>15</v>
      </c>
      <c r="KC133" s="45">
        <v>19</v>
      </c>
      <c r="KD133" s="45">
        <v>1</v>
      </c>
      <c r="KE133" s="45">
        <v>1</v>
      </c>
      <c r="KF133" s="45">
        <v>4</v>
      </c>
      <c r="KG133" s="45">
        <v>4</v>
      </c>
      <c r="KH133" s="45">
        <v>37</v>
      </c>
      <c r="KI133" s="45">
        <v>50</v>
      </c>
      <c r="KJ133" s="45">
        <v>60</v>
      </c>
      <c r="KK133" s="45">
        <v>84</v>
      </c>
      <c r="KL133" s="45">
        <v>144</v>
      </c>
      <c r="KM133" s="45">
        <v>6</v>
      </c>
      <c r="KN133" s="45">
        <v>4</v>
      </c>
      <c r="KO133" s="45">
        <v>14</v>
      </c>
      <c r="KP133" s="45">
        <v>62</v>
      </c>
      <c r="KQ133" s="45">
        <v>86</v>
      </c>
    </row>
    <row r="134" spans="1:303">
      <c r="A134" s="45" t="s">
        <v>8</v>
      </c>
      <c r="B134" s="45">
        <v>4</v>
      </c>
      <c r="O134" s="45">
        <v>1</v>
      </c>
      <c r="P134" s="45">
        <v>0</v>
      </c>
      <c r="Q134" s="45">
        <v>0</v>
      </c>
      <c r="R134" s="45">
        <v>0</v>
      </c>
      <c r="S134" s="45">
        <v>2</v>
      </c>
      <c r="T134" s="45">
        <v>4</v>
      </c>
      <c r="U134" s="45">
        <v>2</v>
      </c>
      <c r="V134" s="45">
        <v>0</v>
      </c>
      <c r="W134" s="45">
        <v>0</v>
      </c>
      <c r="X134" s="45">
        <v>1</v>
      </c>
      <c r="Y134" s="45">
        <v>1</v>
      </c>
      <c r="Z134" s="45">
        <v>4</v>
      </c>
      <c r="AA134" s="45">
        <v>6</v>
      </c>
      <c r="AB134" s="45">
        <v>9</v>
      </c>
      <c r="AC134" s="45">
        <v>15</v>
      </c>
      <c r="AD134" s="45">
        <v>187</v>
      </c>
      <c r="AE134" s="45">
        <v>160</v>
      </c>
      <c r="AF134" s="45">
        <v>0</v>
      </c>
      <c r="AG134" s="45">
        <v>1</v>
      </c>
      <c r="AH134" s="45">
        <v>10</v>
      </c>
      <c r="AI134" s="45">
        <v>18</v>
      </c>
      <c r="AJ134" s="45">
        <v>197</v>
      </c>
      <c r="AK134" s="45">
        <v>179</v>
      </c>
      <c r="AL134" s="45">
        <v>376</v>
      </c>
      <c r="AM134" s="45">
        <v>71</v>
      </c>
      <c r="AN134" s="45">
        <v>87</v>
      </c>
      <c r="AO134" s="45">
        <v>158</v>
      </c>
      <c r="AP134" s="45">
        <v>1241</v>
      </c>
      <c r="AQ134" s="45">
        <v>18</v>
      </c>
      <c r="AR134" s="45">
        <v>4</v>
      </c>
      <c r="AS134" s="45">
        <v>0</v>
      </c>
      <c r="AT134" s="45">
        <v>0</v>
      </c>
      <c r="AU134" s="45">
        <v>0</v>
      </c>
      <c r="AV134" s="45">
        <v>0</v>
      </c>
      <c r="AW134" s="45">
        <v>0</v>
      </c>
      <c r="AX134" s="45">
        <v>0</v>
      </c>
      <c r="AY134" s="45">
        <v>0</v>
      </c>
      <c r="AZ134" s="45">
        <v>0</v>
      </c>
      <c r="BA134" s="45">
        <v>0</v>
      </c>
      <c r="BB134" s="45">
        <v>0</v>
      </c>
      <c r="BC134" s="45">
        <v>0</v>
      </c>
      <c r="BD134" s="45">
        <v>0</v>
      </c>
      <c r="BE134" s="45">
        <v>0</v>
      </c>
      <c r="BF134" s="45">
        <v>0</v>
      </c>
      <c r="BG134" s="45">
        <v>0</v>
      </c>
      <c r="BH134" s="45">
        <v>0</v>
      </c>
      <c r="BI134" s="45">
        <v>0</v>
      </c>
      <c r="BJ134" s="45">
        <v>0</v>
      </c>
      <c r="BK134" s="45">
        <v>0</v>
      </c>
      <c r="BL134" s="45">
        <v>0</v>
      </c>
      <c r="BM134" s="45">
        <v>0</v>
      </c>
      <c r="BN134" s="45">
        <v>0</v>
      </c>
      <c r="BO134" s="45">
        <v>0</v>
      </c>
      <c r="BP134" s="45">
        <v>0</v>
      </c>
      <c r="BQ134" s="45">
        <v>18</v>
      </c>
      <c r="BR134" s="45">
        <v>4</v>
      </c>
      <c r="BS134" s="45">
        <v>22</v>
      </c>
      <c r="BT134" s="45">
        <v>40</v>
      </c>
      <c r="BU134" s="45">
        <v>26</v>
      </c>
      <c r="BV134" s="45">
        <v>0</v>
      </c>
      <c r="BW134" s="45">
        <v>0</v>
      </c>
      <c r="BX134" s="45">
        <v>0</v>
      </c>
      <c r="BY134" s="45">
        <v>0</v>
      </c>
      <c r="BZ134" s="45">
        <v>0</v>
      </c>
      <c r="CA134" s="45">
        <v>0</v>
      </c>
      <c r="CB134" s="45">
        <v>0</v>
      </c>
      <c r="CC134" s="45">
        <v>0</v>
      </c>
      <c r="CD134" s="45">
        <v>0</v>
      </c>
      <c r="CE134" s="45">
        <v>0</v>
      </c>
      <c r="CF134" s="45">
        <v>0</v>
      </c>
      <c r="CG134" s="45">
        <v>0</v>
      </c>
      <c r="CH134" s="45">
        <v>0</v>
      </c>
      <c r="CI134" s="45">
        <v>0</v>
      </c>
      <c r="CJ134" s="45">
        <v>0</v>
      </c>
      <c r="CK134" s="45">
        <v>0</v>
      </c>
      <c r="CL134" s="45">
        <v>0</v>
      </c>
      <c r="CM134" s="45">
        <v>0</v>
      </c>
      <c r="CN134" s="45">
        <v>1</v>
      </c>
      <c r="CO134" s="45">
        <v>1</v>
      </c>
      <c r="CP134" s="45">
        <v>0</v>
      </c>
      <c r="CQ134" s="45">
        <v>0</v>
      </c>
      <c r="CR134" s="45">
        <v>58</v>
      </c>
      <c r="CS134" s="45">
        <v>61</v>
      </c>
      <c r="CT134" s="45">
        <v>41</v>
      </c>
      <c r="CU134" s="45">
        <v>27</v>
      </c>
      <c r="CV134" s="45">
        <v>68</v>
      </c>
      <c r="CW134" s="45">
        <v>3</v>
      </c>
      <c r="CX134" s="45">
        <v>6</v>
      </c>
      <c r="CY134" s="45">
        <v>0</v>
      </c>
      <c r="CZ134" s="45">
        <v>0</v>
      </c>
      <c r="DA134" s="45">
        <v>0</v>
      </c>
      <c r="DB134" s="45">
        <v>0</v>
      </c>
      <c r="DC134" s="45">
        <v>0</v>
      </c>
      <c r="DD134" s="45">
        <v>0</v>
      </c>
      <c r="DE134" s="45">
        <v>0</v>
      </c>
      <c r="DF134" s="45">
        <v>0</v>
      </c>
      <c r="DG134" s="45">
        <v>0</v>
      </c>
      <c r="DH134" s="45">
        <v>0</v>
      </c>
      <c r="DI134" s="45">
        <v>0</v>
      </c>
      <c r="DJ134" s="45">
        <v>0</v>
      </c>
      <c r="DK134" s="45">
        <v>0</v>
      </c>
      <c r="DL134" s="45">
        <v>0</v>
      </c>
      <c r="DM134" s="45">
        <v>0</v>
      </c>
      <c r="DN134" s="45">
        <v>0</v>
      </c>
      <c r="DO134" s="45">
        <v>0</v>
      </c>
      <c r="DP134" s="45">
        <v>0</v>
      </c>
      <c r="DQ134" s="45">
        <v>0</v>
      </c>
      <c r="DR134" s="45">
        <v>0</v>
      </c>
      <c r="DS134" s="45">
        <v>0</v>
      </c>
      <c r="DT134" s="45">
        <v>0</v>
      </c>
      <c r="DU134" s="45">
        <v>0</v>
      </c>
      <c r="DV134" s="45">
        <v>0</v>
      </c>
      <c r="DW134" s="45">
        <v>3</v>
      </c>
      <c r="DX134" s="45">
        <v>6</v>
      </c>
      <c r="DY134" s="45">
        <v>9</v>
      </c>
      <c r="DZ134" s="45">
        <v>3</v>
      </c>
      <c r="EA134" s="45">
        <v>11</v>
      </c>
      <c r="EB134" s="45">
        <v>0</v>
      </c>
      <c r="EC134" s="45">
        <v>0</v>
      </c>
      <c r="ED134" s="45">
        <v>0</v>
      </c>
      <c r="EE134" s="45">
        <v>0</v>
      </c>
      <c r="EF134" s="45">
        <v>0</v>
      </c>
      <c r="EG134" s="45">
        <v>0</v>
      </c>
      <c r="EH134" s="45">
        <v>0</v>
      </c>
      <c r="EI134" s="45">
        <v>0</v>
      </c>
      <c r="EJ134" s="45">
        <v>0</v>
      </c>
      <c r="EK134" s="45">
        <v>0</v>
      </c>
      <c r="EL134" s="45">
        <v>0</v>
      </c>
      <c r="EM134" s="45">
        <v>0</v>
      </c>
      <c r="EN134" s="45">
        <v>0</v>
      </c>
      <c r="EO134" s="45">
        <v>0</v>
      </c>
      <c r="EP134" s="45">
        <v>0</v>
      </c>
      <c r="EQ134" s="45">
        <v>0</v>
      </c>
      <c r="ER134" s="45">
        <v>0</v>
      </c>
      <c r="ES134" s="45">
        <v>0</v>
      </c>
      <c r="ET134" s="45">
        <v>0</v>
      </c>
      <c r="EU134" s="45">
        <v>0</v>
      </c>
      <c r="EV134" s="45">
        <v>0</v>
      </c>
      <c r="EW134" s="45">
        <v>0</v>
      </c>
      <c r="EX134" s="45">
        <v>0</v>
      </c>
      <c r="EY134" s="45">
        <v>1</v>
      </c>
      <c r="EZ134" s="45">
        <v>3</v>
      </c>
      <c r="FA134" s="45">
        <v>11</v>
      </c>
      <c r="FB134" s="45">
        <v>14</v>
      </c>
      <c r="FC134" s="45">
        <v>0</v>
      </c>
      <c r="FD134" s="45">
        <v>0</v>
      </c>
      <c r="FE134" s="45">
        <v>3</v>
      </c>
      <c r="FF134" s="45">
        <v>1</v>
      </c>
      <c r="FG134" s="45">
        <v>0</v>
      </c>
      <c r="FH134" s="45">
        <v>0</v>
      </c>
      <c r="FI134" s="45">
        <v>0</v>
      </c>
      <c r="FJ134" s="45">
        <v>0</v>
      </c>
      <c r="FK134" s="45">
        <v>19</v>
      </c>
      <c r="FL134" s="45">
        <v>6</v>
      </c>
      <c r="FM134" s="45">
        <v>3</v>
      </c>
      <c r="FN134" s="45">
        <v>1</v>
      </c>
      <c r="FO134" s="45">
        <v>4</v>
      </c>
      <c r="FP134" s="45">
        <v>0</v>
      </c>
      <c r="FQ134" s="45">
        <v>0</v>
      </c>
      <c r="FR134" s="45">
        <v>0</v>
      </c>
      <c r="FS134" s="45">
        <v>0</v>
      </c>
      <c r="FT134" s="45">
        <v>3</v>
      </c>
      <c r="FU134" s="45">
        <v>2</v>
      </c>
      <c r="FV134" s="45">
        <v>5</v>
      </c>
      <c r="FW134" s="45">
        <v>1</v>
      </c>
      <c r="FX134" s="45">
        <v>4</v>
      </c>
      <c r="FY134" s="45">
        <v>1</v>
      </c>
      <c r="FZ134" s="45">
        <v>2</v>
      </c>
      <c r="GA134" s="45">
        <v>0</v>
      </c>
      <c r="GB134" s="45">
        <v>14</v>
      </c>
      <c r="GC134" s="45">
        <v>4</v>
      </c>
      <c r="GD134" s="45">
        <v>18</v>
      </c>
      <c r="GE134" s="45">
        <v>18</v>
      </c>
      <c r="GF134" s="45">
        <v>14</v>
      </c>
      <c r="GG134" s="45">
        <v>19</v>
      </c>
      <c r="GH134" s="45">
        <v>28</v>
      </c>
      <c r="GI134" s="45">
        <v>31</v>
      </c>
      <c r="GJ134" s="45">
        <v>35</v>
      </c>
      <c r="GK134" s="45">
        <v>25</v>
      </c>
      <c r="GL134" s="45">
        <v>11</v>
      </c>
      <c r="GM134" s="45">
        <v>5</v>
      </c>
      <c r="GN134" s="45">
        <v>0</v>
      </c>
      <c r="GO134" s="45">
        <v>1</v>
      </c>
      <c r="GP134" s="45">
        <v>0</v>
      </c>
      <c r="GQ134" s="45">
        <v>99</v>
      </c>
      <c r="GR134" s="45">
        <v>88</v>
      </c>
      <c r="GS134" s="45">
        <v>187</v>
      </c>
      <c r="GT134" s="45">
        <v>0</v>
      </c>
      <c r="GU134" s="45">
        <v>0</v>
      </c>
      <c r="GV134" s="45">
        <v>0</v>
      </c>
      <c r="GW134" s="45">
        <v>2</v>
      </c>
      <c r="GX134" s="45">
        <v>0</v>
      </c>
      <c r="GY134" s="45">
        <v>2</v>
      </c>
      <c r="GZ134" s="45">
        <v>1</v>
      </c>
      <c r="HA134" s="45">
        <v>1</v>
      </c>
      <c r="HB134" s="45">
        <v>2</v>
      </c>
      <c r="HC134" s="45">
        <v>1</v>
      </c>
      <c r="HD134" s="45">
        <v>0</v>
      </c>
      <c r="HE134" s="45">
        <v>0</v>
      </c>
      <c r="HF134" s="45">
        <v>3</v>
      </c>
      <c r="HG134" s="45">
        <v>6</v>
      </c>
      <c r="HH134" s="45">
        <v>9</v>
      </c>
      <c r="HI134" s="45">
        <v>0</v>
      </c>
      <c r="HJ134" s="45">
        <v>1</v>
      </c>
      <c r="HK134" s="45">
        <v>0</v>
      </c>
      <c r="HL134" s="45">
        <v>3</v>
      </c>
      <c r="HM134" s="45">
        <v>0</v>
      </c>
      <c r="HN134" s="45">
        <v>4</v>
      </c>
      <c r="HO134" s="45">
        <v>3</v>
      </c>
      <c r="HP134" s="45">
        <v>2</v>
      </c>
      <c r="HQ134" s="45">
        <v>0</v>
      </c>
      <c r="HR134" s="45">
        <v>1</v>
      </c>
      <c r="HS134" s="45">
        <v>0</v>
      </c>
      <c r="HT134" s="45">
        <v>0</v>
      </c>
      <c r="HU134" s="45">
        <v>3</v>
      </c>
      <c r="HV134" s="45">
        <v>11</v>
      </c>
      <c r="HW134" s="45">
        <v>14</v>
      </c>
      <c r="HX134" s="45">
        <v>14</v>
      </c>
      <c r="HY134" s="45">
        <v>16</v>
      </c>
      <c r="HZ134" s="45">
        <v>7</v>
      </c>
      <c r="IA134" s="45">
        <v>11</v>
      </c>
      <c r="IB134" s="45">
        <v>4</v>
      </c>
      <c r="IC134" s="45">
        <v>12</v>
      </c>
      <c r="ID134" s="45">
        <v>4</v>
      </c>
      <c r="IE134" s="45">
        <v>8</v>
      </c>
      <c r="IF134" s="45">
        <v>6</v>
      </c>
      <c r="IG134" s="45">
        <v>5</v>
      </c>
      <c r="IH134" s="45">
        <v>1</v>
      </c>
      <c r="II134" s="45">
        <v>0</v>
      </c>
      <c r="IJ134" s="45">
        <v>36</v>
      </c>
      <c r="IK134" s="45">
        <v>52</v>
      </c>
      <c r="IL134" s="45">
        <v>88</v>
      </c>
      <c r="IM134" s="45">
        <v>1</v>
      </c>
      <c r="IN134" s="45">
        <v>0</v>
      </c>
      <c r="IO134" s="45">
        <v>4</v>
      </c>
      <c r="IP134" s="45">
        <v>0</v>
      </c>
      <c r="IQ134" s="45">
        <v>0</v>
      </c>
      <c r="IR134" s="45">
        <v>0</v>
      </c>
      <c r="IS134" s="45">
        <v>1</v>
      </c>
      <c r="IT134" s="45">
        <v>0</v>
      </c>
      <c r="IU134" s="45">
        <v>5</v>
      </c>
      <c r="IV134" s="45">
        <v>5</v>
      </c>
      <c r="IW134" s="45">
        <v>6</v>
      </c>
      <c r="IX134" s="45">
        <v>0</v>
      </c>
      <c r="IY134" s="45">
        <v>6</v>
      </c>
      <c r="IZ134" s="45">
        <v>4</v>
      </c>
      <c r="JA134" s="45">
        <v>3</v>
      </c>
      <c r="JB134" s="45">
        <v>2</v>
      </c>
      <c r="JC134" s="45">
        <v>3</v>
      </c>
      <c r="JD134" s="45">
        <v>0</v>
      </c>
      <c r="JE134" s="45">
        <v>1</v>
      </c>
      <c r="JF134" s="45">
        <v>11</v>
      </c>
      <c r="JG134" s="45">
        <v>8</v>
      </c>
      <c r="JH134" s="45">
        <v>24</v>
      </c>
      <c r="JI134" s="45">
        <v>12</v>
      </c>
      <c r="JJ134" s="45">
        <v>17</v>
      </c>
      <c r="JK134" s="45">
        <v>15</v>
      </c>
      <c r="JL134" s="45">
        <v>32</v>
      </c>
      <c r="JM134" s="45">
        <v>0</v>
      </c>
      <c r="JN134" s="45">
        <v>0</v>
      </c>
      <c r="JO134" s="45">
        <v>1</v>
      </c>
      <c r="JP134" s="45">
        <v>2</v>
      </c>
      <c r="JQ134" s="45">
        <v>0</v>
      </c>
      <c r="JR134" s="45">
        <v>0</v>
      </c>
      <c r="JS134" s="45">
        <v>1</v>
      </c>
      <c r="JT134" s="45">
        <v>1</v>
      </c>
      <c r="JU134" s="45">
        <v>1</v>
      </c>
      <c r="JV134" s="45">
        <v>1</v>
      </c>
      <c r="JW134" s="45">
        <v>2</v>
      </c>
      <c r="JX134" s="45">
        <v>3</v>
      </c>
      <c r="JY134" s="45">
        <v>5</v>
      </c>
      <c r="JZ134" s="45">
        <v>0</v>
      </c>
      <c r="KA134" s="45">
        <v>2</v>
      </c>
      <c r="KB134" s="45">
        <v>1</v>
      </c>
      <c r="KC134" s="45">
        <v>1</v>
      </c>
      <c r="KD134" s="45">
        <v>0</v>
      </c>
      <c r="KE134" s="45">
        <v>0</v>
      </c>
      <c r="KF134" s="45">
        <v>1</v>
      </c>
      <c r="KG134" s="45">
        <v>3</v>
      </c>
      <c r="KH134" s="45">
        <v>1</v>
      </c>
      <c r="KI134" s="45">
        <v>5</v>
      </c>
      <c r="KJ134" s="45">
        <v>2</v>
      </c>
      <c r="KK134" s="45">
        <v>6</v>
      </c>
      <c r="KL134" s="45">
        <v>8</v>
      </c>
      <c r="KM134" s="45">
        <v>0</v>
      </c>
      <c r="KN134" s="45">
        <v>0</v>
      </c>
      <c r="KO134" s="45">
        <v>0</v>
      </c>
      <c r="KP134" s="45">
        <v>3</v>
      </c>
      <c r="KQ134" s="45">
        <v>3</v>
      </c>
    </row>
    <row r="135" spans="1:303">
      <c r="A135" s="45" t="s">
        <v>5</v>
      </c>
      <c r="B135" s="45">
        <v>12</v>
      </c>
      <c r="O135" s="45">
        <v>44</v>
      </c>
      <c r="P135" s="45">
        <v>17</v>
      </c>
      <c r="Q135" s="45">
        <v>2</v>
      </c>
      <c r="R135" s="45">
        <v>3</v>
      </c>
      <c r="S135" s="45">
        <v>12</v>
      </c>
      <c r="T135" s="45">
        <v>11</v>
      </c>
      <c r="U135" s="45">
        <v>2</v>
      </c>
      <c r="V135" s="45">
        <v>1</v>
      </c>
      <c r="W135" s="45">
        <v>24</v>
      </c>
      <c r="X135" s="45">
        <v>21</v>
      </c>
      <c r="Y135" s="45">
        <v>11</v>
      </c>
      <c r="Z135" s="45">
        <v>19</v>
      </c>
      <c r="AA135" s="45">
        <v>95</v>
      </c>
      <c r="AB135" s="45">
        <v>72</v>
      </c>
      <c r="AC135" s="45">
        <v>167</v>
      </c>
      <c r="AD135" s="45">
        <v>359</v>
      </c>
      <c r="AE135" s="45">
        <v>224</v>
      </c>
      <c r="AF135" s="45">
        <v>2</v>
      </c>
      <c r="AG135" s="45">
        <v>5</v>
      </c>
      <c r="AH135" s="45">
        <v>26</v>
      </c>
      <c r="AI135" s="45">
        <v>26</v>
      </c>
      <c r="AJ135" s="45">
        <v>387</v>
      </c>
      <c r="AK135" s="45">
        <v>255</v>
      </c>
      <c r="AL135" s="45">
        <v>642</v>
      </c>
      <c r="AM135" s="45">
        <v>125</v>
      </c>
      <c r="AN135" s="45">
        <v>191</v>
      </c>
      <c r="AO135" s="45">
        <v>316</v>
      </c>
      <c r="AP135" s="45">
        <v>9135</v>
      </c>
      <c r="AQ135" s="45">
        <v>54</v>
      </c>
      <c r="AR135" s="45">
        <v>34</v>
      </c>
      <c r="AS135" s="45">
        <v>0</v>
      </c>
      <c r="AT135" s="45">
        <v>0</v>
      </c>
      <c r="AU135" s="45">
        <v>0</v>
      </c>
      <c r="AV135" s="45">
        <v>0</v>
      </c>
      <c r="AW135" s="45">
        <v>1</v>
      </c>
      <c r="AX135" s="45">
        <v>0</v>
      </c>
      <c r="AY135" s="45">
        <v>0</v>
      </c>
      <c r="AZ135" s="45">
        <v>0</v>
      </c>
      <c r="BA135" s="45">
        <v>0</v>
      </c>
      <c r="BB135" s="45">
        <v>0</v>
      </c>
      <c r="BC135" s="45">
        <v>0</v>
      </c>
      <c r="BD135" s="45">
        <v>0</v>
      </c>
      <c r="BE135" s="45">
        <v>0</v>
      </c>
      <c r="BF135" s="45">
        <v>0</v>
      </c>
      <c r="BG135" s="45">
        <v>0</v>
      </c>
      <c r="BH135" s="45">
        <v>0</v>
      </c>
      <c r="BI135" s="45">
        <v>0</v>
      </c>
      <c r="BJ135" s="45">
        <v>0</v>
      </c>
      <c r="BK135" s="45">
        <v>0</v>
      </c>
      <c r="BL135" s="45">
        <v>0</v>
      </c>
      <c r="BM135" s="45">
        <v>0</v>
      </c>
      <c r="BN135" s="45">
        <v>0</v>
      </c>
      <c r="BO135" s="45">
        <v>0</v>
      </c>
      <c r="BP135" s="45">
        <v>0</v>
      </c>
      <c r="BQ135" s="45">
        <v>55</v>
      </c>
      <c r="BR135" s="45">
        <v>34</v>
      </c>
      <c r="BS135" s="45">
        <v>89</v>
      </c>
      <c r="BT135" s="45">
        <v>124</v>
      </c>
      <c r="BU135" s="45">
        <v>94</v>
      </c>
      <c r="BV135" s="45">
        <v>0</v>
      </c>
      <c r="BW135" s="45">
        <v>0</v>
      </c>
      <c r="BX135" s="45">
        <v>0</v>
      </c>
      <c r="BY135" s="45">
        <v>0</v>
      </c>
      <c r="BZ135" s="45">
        <v>0</v>
      </c>
      <c r="CA135" s="45">
        <v>1</v>
      </c>
      <c r="CB135" s="45">
        <v>0</v>
      </c>
      <c r="CC135" s="45">
        <v>0</v>
      </c>
      <c r="CD135" s="45">
        <v>0</v>
      </c>
      <c r="CE135" s="45">
        <v>0</v>
      </c>
      <c r="CF135" s="45">
        <v>0</v>
      </c>
      <c r="CG135" s="45">
        <v>1</v>
      </c>
      <c r="CH135" s="45">
        <v>2</v>
      </c>
      <c r="CI135" s="45">
        <v>0</v>
      </c>
      <c r="CJ135" s="45">
        <v>0</v>
      </c>
      <c r="CK135" s="45">
        <v>1</v>
      </c>
      <c r="CL135" s="45">
        <v>0</v>
      </c>
      <c r="CM135" s="45">
        <v>0</v>
      </c>
      <c r="CN135" s="45">
        <v>0</v>
      </c>
      <c r="CO135" s="45">
        <v>3</v>
      </c>
      <c r="CP135" s="45">
        <v>0</v>
      </c>
      <c r="CQ135" s="45">
        <v>0</v>
      </c>
      <c r="CR135" s="45">
        <v>18</v>
      </c>
      <c r="CS135" s="45">
        <v>12</v>
      </c>
      <c r="CT135" s="45">
        <v>126</v>
      </c>
      <c r="CU135" s="45">
        <v>100</v>
      </c>
      <c r="CV135" s="45">
        <v>226</v>
      </c>
      <c r="CW135" s="45">
        <v>15</v>
      </c>
      <c r="CX135" s="45">
        <v>14</v>
      </c>
      <c r="CY135" s="45">
        <v>0</v>
      </c>
      <c r="CZ135" s="45">
        <v>0</v>
      </c>
      <c r="DA135" s="45">
        <v>0</v>
      </c>
      <c r="DB135" s="45">
        <v>0</v>
      </c>
      <c r="DC135" s="45">
        <v>0</v>
      </c>
      <c r="DD135" s="45">
        <v>0</v>
      </c>
      <c r="DE135" s="45">
        <v>0</v>
      </c>
      <c r="DF135" s="45">
        <v>0</v>
      </c>
      <c r="DG135" s="45">
        <v>0</v>
      </c>
      <c r="DH135" s="45">
        <v>0</v>
      </c>
      <c r="DI135" s="45">
        <v>0</v>
      </c>
      <c r="DJ135" s="45">
        <v>0</v>
      </c>
      <c r="DK135" s="45">
        <v>0</v>
      </c>
      <c r="DL135" s="45">
        <v>0</v>
      </c>
      <c r="DM135" s="45">
        <v>0</v>
      </c>
      <c r="DN135" s="45">
        <v>0</v>
      </c>
      <c r="DO135" s="45">
        <v>0</v>
      </c>
      <c r="DP135" s="45">
        <v>0</v>
      </c>
      <c r="DQ135" s="45">
        <v>0</v>
      </c>
      <c r="DR135" s="45">
        <v>0</v>
      </c>
      <c r="DS135" s="45">
        <v>0</v>
      </c>
      <c r="DT135" s="45">
        <v>0</v>
      </c>
      <c r="DU135" s="45">
        <v>0</v>
      </c>
      <c r="DV135" s="45">
        <v>0</v>
      </c>
      <c r="DW135" s="45">
        <v>15</v>
      </c>
      <c r="DX135" s="45">
        <v>14</v>
      </c>
      <c r="DY135" s="45">
        <v>29</v>
      </c>
      <c r="DZ135" s="45">
        <v>41</v>
      </c>
      <c r="EA135" s="45">
        <v>49</v>
      </c>
      <c r="EB135" s="45">
        <v>0</v>
      </c>
      <c r="EC135" s="45">
        <v>0</v>
      </c>
      <c r="ED135" s="45">
        <v>0</v>
      </c>
      <c r="EE135" s="45">
        <v>0</v>
      </c>
      <c r="EF135" s="45">
        <v>0</v>
      </c>
      <c r="EG135" s="45">
        <v>0</v>
      </c>
      <c r="EH135" s="45">
        <v>0</v>
      </c>
      <c r="EI135" s="45">
        <v>0</v>
      </c>
      <c r="EJ135" s="45">
        <v>0</v>
      </c>
      <c r="EK135" s="45">
        <v>0</v>
      </c>
      <c r="EL135" s="45">
        <v>0</v>
      </c>
      <c r="EM135" s="45">
        <v>0</v>
      </c>
      <c r="EN135" s="45">
        <v>0</v>
      </c>
      <c r="EO135" s="45">
        <v>0</v>
      </c>
      <c r="EP135" s="45">
        <v>0</v>
      </c>
      <c r="EQ135" s="45">
        <v>0</v>
      </c>
      <c r="ER135" s="45">
        <v>0</v>
      </c>
      <c r="ES135" s="45">
        <v>0</v>
      </c>
      <c r="ET135" s="45">
        <v>0</v>
      </c>
      <c r="EU135" s="45">
        <v>0</v>
      </c>
      <c r="EV135" s="45">
        <v>0</v>
      </c>
      <c r="EW135" s="45">
        <v>1</v>
      </c>
      <c r="EX135" s="45">
        <v>0</v>
      </c>
      <c r="EY135" s="45">
        <v>0</v>
      </c>
      <c r="EZ135" s="45">
        <v>41</v>
      </c>
      <c r="FA135" s="45">
        <v>50</v>
      </c>
      <c r="FB135" s="45">
        <v>91</v>
      </c>
      <c r="FC135" s="45">
        <v>0</v>
      </c>
      <c r="FD135" s="45">
        <v>1</v>
      </c>
      <c r="FE135" s="45">
        <v>0</v>
      </c>
      <c r="FF135" s="45">
        <v>0</v>
      </c>
      <c r="FG135" s="45">
        <v>1</v>
      </c>
      <c r="FH135" s="45">
        <v>0</v>
      </c>
      <c r="FI135" s="45">
        <v>2</v>
      </c>
      <c r="FJ135" s="45">
        <v>1</v>
      </c>
      <c r="FK135" s="45">
        <v>42</v>
      </c>
      <c r="FL135" s="45">
        <v>41</v>
      </c>
      <c r="FM135" s="45">
        <v>3</v>
      </c>
      <c r="FN135" s="45">
        <v>2</v>
      </c>
      <c r="FO135" s="45">
        <v>5</v>
      </c>
      <c r="FP135" s="45">
        <v>0</v>
      </c>
      <c r="FQ135" s="45">
        <v>0</v>
      </c>
      <c r="FR135" s="45">
        <v>2</v>
      </c>
      <c r="FS135" s="45">
        <v>6</v>
      </c>
      <c r="FT135" s="45">
        <v>8</v>
      </c>
      <c r="FU135" s="45">
        <v>8</v>
      </c>
      <c r="FV135" s="45">
        <v>13</v>
      </c>
      <c r="FW135" s="45">
        <v>4</v>
      </c>
      <c r="FX135" s="45">
        <v>20</v>
      </c>
      <c r="FY135" s="45">
        <v>11</v>
      </c>
      <c r="FZ135" s="45">
        <v>12</v>
      </c>
      <c r="GA135" s="45">
        <v>5</v>
      </c>
      <c r="GB135" s="45">
        <v>55</v>
      </c>
      <c r="GC135" s="45">
        <v>34</v>
      </c>
      <c r="GD135" s="45">
        <v>89</v>
      </c>
      <c r="GE135" s="45">
        <v>5</v>
      </c>
      <c r="GF135" s="45">
        <v>8</v>
      </c>
      <c r="GG135" s="45">
        <v>33</v>
      </c>
      <c r="GH135" s="45">
        <v>38</v>
      </c>
      <c r="GI135" s="45">
        <v>39</v>
      </c>
      <c r="GJ135" s="45">
        <v>43</v>
      </c>
      <c r="GK135" s="45">
        <v>34</v>
      </c>
      <c r="GL135" s="45">
        <v>19</v>
      </c>
      <c r="GM135" s="45">
        <v>22</v>
      </c>
      <c r="GN135" s="45">
        <v>8</v>
      </c>
      <c r="GO135" s="45">
        <v>1</v>
      </c>
      <c r="GP135" s="45">
        <v>0</v>
      </c>
      <c r="GQ135" s="45">
        <v>134</v>
      </c>
      <c r="GR135" s="45">
        <v>116</v>
      </c>
      <c r="GS135" s="45">
        <v>250</v>
      </c>
      <c r="GT135" s="45">
        <v>0</v>
      </c>
      <c r="GU135" s="45">
        <v>0</v>
      </c>
      <c r="GV135" s="45">
        <v>1</v>
      </c>
      <c r="GW135" s="45">
        <v>3</v>
      </c>
      <c r="GX135" s="45">
        <v>5</v>
      </c>
      <c r="GY135" s="45">
        <v>4</v>
      </c>
      <c r="GZ135" s="45">
        <v>3</v>
      </c>
      <c r="HA135" s="45">
        <v>6</v>
      </c>
      <c r="HB135" s="45">
        <v>6</v>
      </c>
      <c r="HC135" s="45">
        <v>0</v>
      </c>
      <c r="HD135" s="45">
        <v>0</v>
      </c>
      <c r="HE135" s="45">
        <v>0</v>
      </c>
      <c r="HF135" s="45">
        <v>15</v>
      </c>
      <c r="HG135" s="45">
        <v>13</v>
      </c>
      <c r="HH135" s="45">
        <v>28</v>
      </c>
      <c r="HI135" s="45">
        <v>2</v>
      </c>
      <c r="HJ135" s="45">
        <v>6</v>
      </c>
      <c r="HK135" s="45">
        <v>17</v>
      </c>
      <c r="HL135" s="45">
        <v>19</v>
      </c>
      <c r="HM135" s="45">
        <v>15</v>
      </c>
      <c r="HN135" s="45">
        <v>10</v>
      </c>
      <c r="HO135" s="45">
        <v>8</v>
      </c>
      <c r="HP135" s="45">
        <v>6</v>
      </c>
      <c r="HQ135" s="45">
        <v>4</v>
      </c>
      <c r="HR135" s="45">
        <v>3</v>
      </c>
      <c r="HS135" s="45">
        <v>0</v>
      </c>
      <c r="HT135" s="45">
        <v>1</v>
      </c>
      <c r="HU135" s="45">
        <v>46</v>
      </c>
      <c r="HV135" s="45">
        <v>45</v>
      </c>
      <c r="HW135" s="45">
        <v>91</v>
      </c>
      <c r="HX135" s="45">
        <v>15</v>
      </c>
      <c r="HY135" s="45">
        <v>17</v>
      </c>
      <c r="HZ135" s="45">
        <v>23</v>
      </c>
      <c r="IA135" s="45">
        <v>20</v>
      </c>
      <c r="IB135" s="45">
        <v>14</v>
      </c>
      <c r="IC135" s="45">
        <v>19</v>
      </c>
      <c r="ID135" s="45">
        <v>8</v>
      </c>
      <c r="IE135" s="45">
        <v>14</v>
      </c>
      <c r="IF135" s="45">
        <v>9</v>
      </c>
      <c r="IG135" s="45">
        <v>16</v>
      </c>
      <c r="IH135" s="45">
        <v>7</v>
      </c>
      <c r="II135" s="45">
        <v>20</v>
      </c>
      <c r="IJ135" s="45">
        <v>76</v>
      </c>
      <c r="IK135" s="45">
        <v>106</v>
      </c>
      <c r="IL135" s="45">
        <v>182</v>
      </c>
      <c r="IM135" s="45">
        <v>10</v>
      </c>
      <c r="IN135" s="45">
        <v>3</v>
      </c>
      <c r="IO135" s="45">
        <v>7</v>
      </c>
      <c r="IP135" s="45">
        <v>5</v>
      </c>
      <c r="IQ135" s="45">
        <v>1</v>
      </c>
      <c r="IR135" s="45">
        <v>0</v>
      </c>
      <c r="IS135" s="45">
        <v>3</v>
      </c>
      <c r="IT135" s="45">
        <v>0</v>
      </c>
      <c r="IU135" s="45">
        <v>33</v>
      </c>
      <c r="IV135" s="45">
        <v>26</v>
      </c>
      <c r="IW135" s="45">
        <v>21</v>
      </c>
      <c r="IX135" s="45">
        <v>8</v>
      </c>
      <c r="IY135" s="45">
        <v>29</v>
      </c>
      <c r="IZ135" s="45">
        <v>5</v>
      </c>
      <c r="JA135" s="45">
        <v>2</v>
      </c>
      <c r="JB135" s="45">
        <v>2</v>
      </c>
      <c r="JC135" s="45">
        <v>1</v>
      </c>
      <c r="JD135" s="45">
        <v>1</v>
      </c>
      <c r="JE135" s="45">
        <v>0</v>
      </c>
      <c r="JF135" s="45">
        <v>0</v>
      </c>
      <c r="JG135" s="45">
        <v>2</v>
      </c>
      <c r="JH135" s="45">
        <v>138</v>
      </c>
      <c r="JI135" s="45">
        <v>108</v>
      </c>
      <c r="JJ135" s="45">
        <v>8</v>
      </c>
      <c r="JK135" s="45">
        <v>5</v>
      </c>
      <c r="JL135" s="45">
        <v>13</v>
      </c>
      <c r="JM135" s="45">
        <v>4</v>
      </c>
      <c r="JN135" s="45">
        <v>5</v>
      </c>
      <c r="JO135" s="45">
        <v>5</v>
      </c>
      <c r="JP135" s="45">
        <v>1</v>
      </c>
      <c r="JQ135" s="45">
        <v>0</v>
      </c>
      <c r="JR135" s="45">
        <v>0</v>
      </c>
      <c r="JS135" s="45">
        <v>1</v>
      </c>
      <c r="JT135" s="45">
        <v>0</v>
      </c>
      <c r="JU135" s="45">
        <v>7</v>
      </c>
      <c r="JV135" s="45">
        <v>8</v>
      </c>
      <c r="JW135" s="45">
        <v>10</v>
      </c>
      <c r="JX135" s="45">
        <v>6</v>
      </c>
      <c r="JY135" s="45">
        <v>16</v>
      </c>
      <c r="JZ135" s="45">
        <v>19</v>
      </c>
      <c r="KA135" s="45">
        <v>17</v>
      </c>
      <c r="KB135" s="45">
        <v>10</v>
      </c>
      <c r="KC135" s="45">
        <v>10</v>
      </c>
      <c r="KD135" s="45">
        <v>1</v>
      </c>
      <c r="KE135" s="45">
        <v>0</v>
      </c>
      <c r="KF135" s="45">
        <v>2</v>
      </c>
      <c r="KG135" s="45">
        <v>1</v>
      </c>
      <c r="KH135" s="45">
        <v>6</v>
      </c>
      <c r="KI135" s="45">
        <v>18</v>
      </c>
      <c r="KJ135" s="45">
        <v>32</v>
      </c>
      <c r="KK135" s="45">
        <v>28</v>
      </c>
      <c r="KL135" s="45">
        <v>60</v>
      </c>
      <c r="KM135" s="45">
        <v>0</v>
      </c>
      <c r="KN135" s="45">
        <v>0</v>
      </c>
      <c r="KO135" s="45">
        <v>0</v>
      </c>
      <c r="KP135" s="45">
        <v>13</v>
      </c>
      <c r="KQ135" s="45">
        <v>13</v>
      </c>
    </row>
    <row r="136" spans="1:303">
      <c r="A136" s="45" t="s">
        <v>6</v>
      </c>
      <c r="B136" s="45">
        <v>5</v>
      </c>
      <c r="O136" s="45">
        <v>3</v>
      </c>
      <c r="P136" s="45">
        <v>0</v>
      </c>
      <c r="Q136" s="45">
        <v>0</v>
      </c>
      <c r="R136" s="45">
        <v>2</v>
      </c>
      <c r="S136" s="45">
        <v>1</v>
      </c>
      <c r="T136" s="45">
        <v>2</v>
      </c>
      <c r="U136" s="45">
        <v>0</v>
      </c>
      <c r="V136" s="45">
        <v>1</v>
      </c>
      <c r="W136" s="45">
        <v>0</v>
      </c>
      <c r="X136" s="45">
        <v>0</v>
      </c>
      <c r="Y136" s="45">
        <v>1</v>
      </c>
      <c r="Z136" s="45">
        <v>2</v>
      </c>
      <c r="AA136" s="45">
        <v>5</v>
      </c>
      <c r="AB136" s="45">
        <v>7</v>
      </c>
      <c r="AC136" s="45">
        <v>12</v>
      </c>
      <c r="AD136" s="45">
        <v>56</v>
      </c>
      <c r="AE136" s="45">
        <v>60</v>
      </c>
      <c r="AF136" s="45">
        <v>0</v>
      </c>
      <c r="AG136" s="45">
        <v>4</v>
      </c>
      <c r="AH136" s="45">
        <v>4</v>
      </c>
      <c r="AI136" s="45">
        <v>9</v>
      </c>
      <c r="AJ136" s="45">
        <v>60</v>
      </c>
      <c r="AK136" s="45">
        <v>73</v>
      </c>
      <c r="AL136" s="45">
        <v>133</v>
      </c>
      <c r="AM136" s="45">
        <v>8</v>
      </c>
      <c r="AN136" s="45">
        <v>43</v>
      </c>
      <c r="AO136" s="45">
        <v>51</v>
      </c>
      <c r="AP136" s="45">
        <v>1625</v>
      </c>
      <c r="AQ136" s="45">
        <v>6</v>
      </c>
      <c r="AR136" s="45">
        <v>16</v>
      </c>
      <c r="AS136" s="45">
        <v>0</v>
      </c>
      <c r="AT136" s="45">
        <v>0</v>
      </c>
      <c r="AU136" s="45">
        <v>0</v>
      </c>
      <c r="AV136" s="45">
        <v>0</v>
      </c>
      <c r="AW136" s="45">
        <v>0</v>
      </c>
      <c r="AX136" s="45">
        <v>0</v>
      </c>
      <c r="AY136" s="45">
        <v>0</v>
      </c>
      <c r="AZ136" s="45">
        <v>0</v>
      </c>
      <c r="BA136" s="45">
        <v>0</v>
      </c>
      <c r="BB136" s="45">
        <v>0</v>
      </c>
      <c r="BC136" s="45">
        <v>0</v>
      </c>
      <c r="BD136" s="45">
        <v>0</v>
      </c>
      <c r="BE136" s="45">
        <v>0</v>
      </c>
      <c r="BF136" s="45">
        <v>0</v>
      </c>
      <c r="BG136" s="45">
        <v>0</v>
      </c>
      <c r="BH136" s="45">
        <v>0</v>
      </c>
      <c r="BI136" s="45">
        <v>0</v>
      </c>
      <c r="BJ136" s="45">
        <v>0</v>
      </c>
      <c r="BK136" s="45">
        <v>0</v>
      </c>
      <c r="BL136" s="45">
        <v>0</v>
      </c>
      <c r="BM136" s="45">
        <v>0</v>
      </c>
      <c r="BN136" s="45">
        <v>0</v>
      </c>
      <c r="BO136" s="45">
        <v>4</v>
      </c>
      <c r="BP136" s="45">
        <v>4</v>
      </c>
      <c r="BQ136" s="45">
        <v>6</v>
      </c>
      <c r="BR136" s="45">
        <v>16</v>
      </c>
      <c r="BS136" s="45">
        <v>22</v>
      </c>
      <c r="BT136" s="45">
        <v>10</v>
      </c>
      <c r="BU136" s="45">
        <v>15</v>
      </c>
      <c r="BV136" s="45">
        <v>0</v>
      </c>
      <c r="BW136" s="45">
        <v>0</v>
      </c>
      <c r="BX136" s="45">
        <v>0</v>
      </c>
      <c r="BY136" s="45">
        <v>0</v>
      </c>
      <c r="BZ136" s="45">
        <v>0</v>
      </c>
      <c r="CA136" s="45">
        <v>0</v>
      </c>
      <c r="CB136" s="45">
        <v>0</v>
      </c>
      <c r="CC136" s="45">
        <v>0</v>
      </c>
      <c r="CD136" s="45">
        <v>0</v>
      </c>
      <c r="CE136" s="45">
        <v>0</v>
      </c>
      <c r="CF136" s="45">
        <v>0</v>
      </c>
      <c r="CG136" s="45">
        <v>0</v>
      </c>
      <c r="CH136" s="45">
        <v>0</v>
      </c>
      <c r="CI136" s="45">
        <v>0</v>
      </c>
      <c r="CJ136" s="45">
        <v>0</v>
      </c>
      <c r="CK136" s="45">
        <v>0</v>
      </c>
      <c r="CL136" s="45">
        <v>0</v>
      </c>
      <c r="CM136" s="45">
        <v>0</v>
      </c>
      <c r="CN136" s="45">
        <v>0</v>
      </c>
      <c r="CO136" s="45">
        <v>1</v>
      </c>
      <c r="CP136" s="45">
        <v>0</v>
      </c>
      <c r="CQ136" s="45">
        <v>0</v>
      </c>
      <c r="CR136" s="45">
        <v>48</v>
      </c>
      <c r="CS136" s="45">
        <v>42</v>
      </c>
      <c r="CT136" s="45">
        <v>10</v>
      </c>
      <c r="CU136" s="45">
        <v>16</v>
      </c>
      <c r="CV136" s="45">
        <v>26</v>
      </c>
      <c r="CW136" s="45">
        <v>1</v>
      </c>
      <c r="CX136" s="45">
        <v>4</v>
      </c>
      <c r="CY136" s="45">
        <v>0</v>
      </c>
      <c r="CZ136" s="45">
        <v>0</v>
      </c>
      <c r="DA136" s="45">
        <v>0</v>
      </c>
      <c r="DB136" s="45">
        <v>0</v>
      </c>
      <c r="DC136" s="45">
        <v>0</v>
      </c>
      <c r="DD136" s="45">
        <v>0</v>
      </c>
      <c r="DE136" s="45">
        <v>0</v>
      </c>
      <c r="DF136" s="45">
        <v>0</v>
      </c>
      <c r="DG136" s="45">
        <v>0</v>
      </c>
      <c r="DH136" s="45">
        <v>0</v>
      </c>
      <c r="DI136" s="45">
        <v>0</v>
      </c>
      <c r="DJ136" s="45">
        <v>0</v>
      </c>
      <c r="DK136" s="45">
        <v>0</v>
      </c>
      <c r="DL136" s="45">
        <v>0</v>
      </c>
      <c r="DM136" s="45">
        <v>0</v>
      </c>
      <c r="DN136" s="45">
        <v>0</v>
      </c>
      <c r="DO136" s="45">
        <v>0</v>
      </c>
      <c r="DP136" s="45">
        <v>0</v>
      </c>
      <c r="DQ136" s="45">
        <v>0</v>
      </c>
      <c r="DR136" s="45">
        <v>0</v>
      </c>
      <c r="DS136" s="45">
        <v>0</v>
      </c>
      <c r="DT136" s="45">
        <v>0</v>
      </c>
      <c r="DU136" s="45">
        <v>0</v>
      </c>
      <c r="DV136" s="45">
        <v>1</v>
      </c>
      <c r="DW136" s="45">
        <v>1</v>
      </c>
      <c r="DX136" s="45">
        <v>4</v>
      </c>
      <c r="DY136" s="45">
        <v>5</v>
      </c>
      <c r="DZ136" s="45">
        <v>3</v>
      </c>
      <c r="EA136" s="45">
        <v>4</v>
      </c>
      <c r="EB136" s="45">
        <v>0</v>
      </c>
      <c r="EC136" s="45">
        <v>0</v>
      </c>
      <c r="ED136" s="45">
        <v>0</v>
      </c>
      <c r="EE136" s="45">
        <v>0</v>
      </c>
      <c r="EF136" s="45">
        <v>0</v>
      </c>
      <c r="EG136" s="45">
        <v>0</v>
      </c>
      <c r="EH136" s="45">
        <v>0</v>
      </c>
      <c r="EI136" s="45">
        <v>0</v>
      </c>
      <c r="EJ136" s="45">
        <v>0</v>
      </c>
      <c r="EK136" s="45">
        <v>0</v>
      </c>
      <c r="EL136" s="45">
        <v>0</v>
      </c>
      <c r="EM136" s="45">
        <v>0</v>
      </c>
      <c r="EN136" s="45">
        <v>0</v>
      </c>
      <c r="EO136" s="45">
        <v>0</v>
      </c>
      <c r="EP136" s="45">
        <v>0</v>
      </c>
      <c r="EQ136" s="45">
        <v>0</v>
      </c>
      <c r="ER136" s="45">
        <v>0</v>
      </c>
      <c r="ES136" s="45">
        <v>1</v>
      </c>
      <c r="ET136" s="45">
        <v>0</v>
      </c>
      <c r="EU136" s="45">
        <v>0</v>
      </c>
      <c r="EV136" s="45">
        <v>0</v>
      </c>
      <c r="EW136" s="45">
        <v>0</v>
      </c>
      <c r="EX136" s="45">
        <v>1</v>
      </c>
      <c r="EY136" s="45">
        <v>4</v>
      </c>
      <c r="EZ136" s="45">
        <v>3</v>
      </c>
      <c r="FA136" s="45">
        <v>5</v>
      </c>
      <c r="FB136" s="45">
        <v>8</v>
      </c>
      <c r="FC136" s="45">
        <v>0</v>
      </c>
      <c r="FD136" s="45">
        <v>0</v>
      </c>
      <c r="FE136" s="45">
        <v>0</v>
      </c>
      <c r="FF136" s="45">
        <v>0</v>
      </c>
      <c r="FG136" s="45">
        <v>0</v>
      </c>
      <c r="FH136" s="45">
        <v>0</v>
      </c>
      <c r="FI136" s="45">
        <v>0</v>
      </c>
      <c r="FJ136" s="45">
        <v>0</v>
      </c>
      <c r="FK136" s="45">
        <v>59</v>
      </c>
      <c r="FL136" s="45">
        <v>64</v>
      </c>
      <c r="FM136" s="45">
        <v>0</v>
      </c>
      <c r="FN136" s="45">
        <v>0</v>
      </c>
      <c r="FO136" s="45">
        <v>0</v>
      </c>
      <c r="FP136" s="45">
        <v>0</v>
      </c>
      <c r="FQ136" s="45">
        <v>0</v>
      </c>
      <c r="FR136" s="45">
        <v>1</v>
      </c>
      <c r="FS136" s="45">
        <v>1</v>
      </c>
      <c r="FT136" s="45">
        <v>3</v>
      </c>
      <c r="FU136" s="45">
        <v>3</v>
      </c>
      <c r="FV136" s="45">
        <v>3</v>
      </c>
      <c r="FW136" s="45">
        <v>9</v>
      </c>
      <c r="FX136" s="45">
        <v>1</v>
      </c>
      <c r="FY136" s="45">
        <v>4</v>
      </c>
      <c r="FZ136" s="45">
        <v>2</v>
      </c>
      <c r="GA136" s="45">
        <v>3</v>
      </c>
      <c r="GB136" s="45">
        <v>10</v>
      </c>
      <c r="GC136" s="45">
        <v>20</v>
      </c>
      <c r="GD136" s="45">
        <v>30</v>
      </c>
      <c r="GE136" s="45">
        <v>1</v>
      </c>
      <c r="GF136" s="45">
        <v>0</v>
      </c>
      <c r="GG136" s="45">
        <v>5</v>
      </c>
      <c r="GH136" s="45">
        <v>15</v>
      </c>
      <c r="GI136" s="45">
        <v>11</v>
      </c>
      <c r="GJ136" s="45">
        <v>8</v>
      </c>
      <c r="GK136" s="45">
        <v>4</v>
      </c>
      <c r="GL136" s="45">
        <v>2</v>
      </c>
      <c r="GM136" s="45">
        <v>4</v>
      </c>
      <c r="GN136" s="45">
        <v>4</v>
      </c>
      <c r="GO136" s="45">
        <v>0</v>
      </c>
      <c r="GP136" s="45">
        <v>0</v>
      </c>
      <c r="GQ136" s="45">
        <v>25</v>
      </c>
      <c r="GR136" s="45">
        <v>29</v>
      </c>
      <c r="GS136" s="45">
        <v>54</v>
      </c>
      <c r="GT136" s="45">
        <v>0</v>
      </c>
      <c r="GU136" s="45">
        <v>0</v>
      </c>
      <c r="GV136" s="45">
        <v>0</v>
      </c>
      <c r="GW136" s="45">
        <v>1</v>
      </c>
      <c r="GX136" s="45">
        <v>1</v>
      </c>
      <c r="GY136" s="45">
        <v>1</v>
      </c>
      <c r="GZ136" s="45">
        <v>0</v>
      </c>
      <c r="HA136" s="45">
        <v>0</v>
      </c>
      <c r="HB136" s="45">
        <v>0</v>
      </c>
      <c r="HC136" s="45">
        <v>2</v>
      </c>
      <c r="HD136" s="45">
        <v>0</v>
      </c>
      <c r="HE136" s="45">
        <v>0</v>
      </c>
      <c r="HF136" s="45">
        <v>1</v>
      </c>
      <c r="HG136" s="45">
        <v>4</v>
      </c>
      <c r="HH136" s="45">
        <v>5</v>
      </c>
      <c r="HI136" s="45">
        <v>0</v>
      </c>
      <c r="HJ136" s="45">
        <v>2</v>
      </c>
      <c r="HK136" s="45">
        <v>2</v>
      </c>
      <c r="HL136" s="45">
        <v>2</v>
      </c>
      <c r="HM136" s="45">
        <v>1</v>
      </c>
      <c r="HN136" s="45">
        <v>3</v>
      </c>
      <c r="HO136" s="45">
        <v>0</v>
      </c>
      <c r="HP136" s="45">
        <v>1</v>
      </c>
      <c r="HQ136" s="45">
        <v>0</v>
      </c>
      <c r="HR136" s="45">
        <v>2</v>
      </c>
      <c r="HS136" s="45">
        <v>1</v>
      </c>
      <c r="HT136" s="45">
        <v>1</v>
      </c>
      <c r="HU136" s="45">
        <v>4</v>
      </c>
      <c r="HV136" s="45">
        <v>11</v>
      </c>
      <c r="HW136" s="45">
        <v>15</v>
      </c>
      <c r="HX136" s="45">
        <v>1</v>
      </c>
      <c r="HY136" s="45">
        <v>4</v>
      </c>
      <c r="HZ136" s="45">
        <v>1</v>
      </c>
      <c r="IA136" s="45">
        <v>16</v>
      </c>
      <c r="IB136" s="45">
        <v>2</v>
      </c>
      <c r="IC136" s="45">
        <v>12</v>
      </c>
      <c r="ID136" s="45">
        <v>1</v>
      </c>
      <c r="IE136" s="45">
        <v>7</v>
      </c>
      <c r="IF136" s="45">
        <v>2</v>
      </c>
      <c r="IG136" s="45">
        <v>2</v>
      </c>
      <c r="IH136" s="45">
        <v>0</v>
      </c>
      <c r="II136" s="45">
        <v>3</v>
      </c>
      <c r="IJ136" s="45">
        <v>7</v>
      </c>
      <c r="IK136" s="45">
        <v>44</v>
      </c>
      <c r="IL136" s="45">
        <v>51</v>
      </c>
      <c r="IM136" s="45">
        <v>0</v>
      </c>
      <c r="IN136" s="45">
        <v>1</v>
      </c>
      <c r="IO136" s="45">
        <v>0</v>
      </c>
      <c r="IP136" s="45">
        <v>0</v>
      </c>
      <c r="IQ136" s="45">
        <v>0</v>
      </c>
      <c r="IR136" s="45">
        <v>0</v>
      </c>
      <c r="IS136" s="45">
        <v>0</v>
      </c>
      <c r="IT136" s="45">
        <v>0</v>
      </c>
      <c r="IU136" s="45">
        <v>7</v>
      </c>
      <c r="IV136" s="45">
        <v>12</v>
      </c>
      <c r="IW136" s="45">
        <v>0</v>
      </c>
      <c r="IX136" s="45">
        <v>1</v>
      </c>
      <c r="IY136" s="45">
        <v>1</v>
      </c>
      <c r="IZ136" s="45">
        <v>0</v>
      </c>
      <c r="JA136" s="45">
        <v>0</v>
      </c>
      <c r="JB136" s="45">
        <v>0</v>
      </c>
      <c r="JC136" s="45">
        <v>0</v>
      </c>
      <c r="JD136" s="45">
        <v>0</v>
      </c>
      <c r="JE136" s="45">
        <v>0</v>
      </c>
      <c r="JF136" s="45">
        <v>0</v>
      </c>
      <c r="JG136" s="45">
        <v>0</v>
      </c>
      <c r="JH136" s="45">
        <v>16</v>
      </c>
      <c r="JI136" s="45">
        <v>13</v>
      </c>
      <c r="JJ136" s="45">
        <v>0</v>
      </c>
      <c r="JK136" s="45">
        <v>0</v>
      </c>
      <c r="JL136" s="45">
        <v>0</v>
      </c>
      <c r="JM136" s="45">
        <v>0</v>
      </c>
      <c r="JN136" s="45">
        <v>0</v>
      </c>
      <c r="JO136" s="45">
        <v>0</v>
      </c>
      <c r="JP136" s="45">
        <v>0</v>
      </c>
      <c r="JQ136" s="45">
        <v>0</v>
      </c>
      <c r="JR136" s="45">
        <v>0</v>
      </c>
      <c r="JS136" s="45">
        <v>0</v>
      </c>
      <c r="JT136" s="45">
        <v>0</v>
      </c>
      <c r="JU136" s="45">
        <v>0</v>
      </c>
      <c r="JV136" s="45">
        <v>2</v>
      </c>
      <c r="JW136" s="45">
        <v>0</v>
      </c>
      <c r="JX136" s="45">
        <v>0</v>
      </c>
      <c r="JY136" s="45">
        <v>0</v>
      </c>
      <c r="JZ136" s="45">
        <v>0</v>
      </c>
      <c r="KA136" s="45">
        <v>0</v>
      </c>
      <c r="KB136" s="45">
        <v>0</v>
      </c>
      <c r="KC136" s="45">
        <v>0</v>
      </c>
      <c r="KD136" s="45">
        <v>0</v>
      </c>
      <c r="KE136" s="45">
        <v>0</v>
      </c>
      <c r="KF136" s="45">
        <v>0</v>
      </c>
      <c r="KG136" s="45">
        <v>0</v>
      </c>
      <c r="KH136" s="45">
        <v>2</v>
      </c>
      <c r="KI136" s="45">
        <v>7</v>
      </c>
      <c r="KJ136" s="45">
        <v>0</v>
      </c>
      <c r="KK136" s="45">
        <v>0</v>
      </c>
      <c r="KL136" s="45">
        <v>0</v>
      </c>
      <c r="KM136" s="45">
        <v>0</v>
      </c>
      <c r="KN136" s="45">
        <v>0</v>
      </c>
      <c r="KO136" s="45">
        <v>0</v>
      </c>
      <c r="KP136" s="45">
        <v>7</v>
      </c>
      <c r="KQ136" s="45">
        <v>7</v>
      </c>
    </row>
    <row r="137" spans="1:303">
      <c r="A137" s="45" t="s">
        <v>7</v>
      </c>
      <c r="B137" s="45">
        <v>4</v>
      </c>
      <c r="O137" s="45">
        <v>6</v>
      </c>
      <c r="P137" s="45">
        <v>10</v>
      </c>
      <c r="Q137" s="45">
        <v>1</v>
      </c>
      <c r="R137" s="45">
        <v>9</v>
      </c>
      <c r="S137" s="45">
        <v>2</v>
      </c>
      <c r="T137" s="45">
        <v>4</v>
      </c>
      <c r="U137" s="45">
        <v>0</v>
      </c>
      <c r="V137" s="45">
        <v>2</v>
      </c>
      <c r="W137" s="45">
        <v>1</v>
      </c>
      <c r="X137" s="45">
        <v>5</v>
      </c>
      <c r="Y137" s="45">
        <v>2</v>
      </c>
      <c r="Z137" s="45">
        <v>2</v>
      </c>
      <c r="AA137" s="45">
        <v>12</v>
      </c>
      <c r="AB137" s="45">
        <v>32</v>
      </c>
      <c r="AC137" s="45">
        <v>44</v>
      </c>
      <c r="AD137" s="45">
        <v>62</v>
      </c>
      <c r="AE137" s="45">
        <v>79</v>
      </c>
      <c r="AF137" s="45">
        <v>0</v>
      </c>
      <c r="AG137" s="45">
        <v>0</v>
      </c>
      <c r="AH137" s="45">
        <v>6</v>
      </c>
      <c r="AI137" s="45">
        <v>7</v>
      </c>
      <c r="AJ137" s="45">
        <v>68</v>
      </c>
      <c r="AK137" s="45">
        <v>86</v>
      </c>
      <c r="AL137" s="45">
        <v>154</v>
      </c>
      <c r="AM137" s="45">
        <v>36</v>
      </c>
      <c r="AN137" s="45">
        <v>101</v>
      </c>
      <c r="AO137" s="45">
        <v>137</v>
      </c>
      <c r="AP137" s="45">
        <v>8050</v>
      </c>
      <c r="AQ137" s="45">
        <v>24</v>
      </c>
      <c r="AR137" s="45">
        <v>8</v>
      </c>
      <c r="AS137" s="45">
        <v>0</v>
      </c>
      <c r="AT137" s="45">
        <v>0</v>
      </c>
      <c r="AU137" s="45">
        <v>0</v>
      </c>
      <c r="AV137" s="45">
        <v>0</v>
      </c>
      <c r="AW137" s="45">
        <v>0</v>
      </c>
      <c r="AX137" s="45">
        <v>0</v>
      </c>
      <c r="AY137" s="45">
        <v>0</v>
      </c>
      <c r="AZ137" s="45">
        <v>0</v>
      </c>
      <c r="BA137" s="45">
        <v>0</v>
      </c>
      <c r="BB137" s="45">
        <v>0</v>
      </c>
      <c r="BC137" s="45">
        <v>0</v>
      </c>
      <c r="BD137" s="45">
        <v>0</v>
      </c>
      <c r="BE137" s="45">
        <v>0</v>
      </c>
      <c r="BF137" s="45">
        <v>0</v>
      </c>
      <c r="BG137" s="45">
        <v>0</v>
      </c>
      <c r="BH137" s="45">
        <v>0</v>
      </c>
      <c r="BI137" s="45">
        <v>0</v>
      </c>
      <c r="BJ137" s="45">
        <v>0</v>
      </c>
      <c r="BK137" s="45">
        <v>0</v>
      </c>
      <c r="BL137" s="45">
        <v>0</v>
      </c>
      <c r="BM137" s="45">
        <v>0</v>
      </c>
      <c r="BN137" s="45">
        <v>0</v>
      </c>
      <c r="BO137" s="45">
        <v>0</v>
      </c>
      <c r="BP137" s="45">
        <v>0</v>
      </c>
      <c r="BQ137" s="45">
        <v>24</v>
      </c>
      <c r="BR137" s="45">
        <v>8</v>
      </c>
      <c r="BS137" s="45">
        <v>32</v>
      </c>
      <c r="BT137" s="45">
        <v>59</v>
      </c>
      <c r="BU137" s="45">
        <v>83</v>
      </c>
      <c r="BV137" s="45">
        <v>0</v>
      </c>
      <c r="BW137" s="45">
        <v>0</v>
      </c>
      <c r="BX137" s="45">
        <v>0</v>
      </c>
      <c r="BY137" s="45">
        <v>1</v>
      </c>
      <c r="BZ137" s="45">
        <v>0</v>
      </c>
      <c r="CA137" s="45">
        <v>0</v>
      </c>
      <c r="CB137" s="45">
        <v>0</v>
      </c>
      <c r="CC137" s="45">
        <v>0</v>
      </c>
      <c r="CD137" s="45">
        <v>0</v>
      </c>
      <c r="CE137" s="45">
        <v>0</v>
      </c>
      <c r="CF137" s="45">
        <v>0</v>
      </c>
      <c r="CG137" s="45">
        <v>0</v>
      </c>
      <c r="CH137" s="45">
        <v>1</v>
      </c>
      <c r="CI137" s="45">
        <v>0</v>
      </c>
      <c r="CJ137" s="45">
        <v>0</v>
      </c>
      <c r="CK137" s="45">
        <v>3</v>
      </c>
      <c r="CL137" s="45">
        <v>0</v>
      </c>
      <c r="CM137" s="45">
        <v>0</v>
      </c>
      <c r="CN137" s="45">
        <v>2</v>
      </c>
      <c r="CO137" s="45">
        <v>1</v>
      </c>
      <c r="CP137" s="45">
        <v>0</v>
      </c>
      <c r="CQ137" s="45">
        <v>1</v>
      </c>
      <c r="CR137" s="45">
        <v>0</v>
      </c>
      <c r="CS137" s="45">
        <v>0</v>
      </c>
      <c r="CT137" s="45">
        <v>62</v>
      </c>
      <c r="CU137" s="45">
        <v>89</v>
      </c>
      <c r="CV137" s="45">
        <v>151</v>
      </c>
      <c r="CW137" s="45">
        <v>2</v>
      </c>
      <c r="CX137" s="45">
        <v>6</v>
      </c>
      <c r="CY137" s="45">
        <v>0</v>
      </c>
      <c r="CZ137" s="45">
        <v>0</v>
      </c>
      <c r="DA137" s="45">
        <v>0</v>
      </c>
      <c r="DB137" s="45">
        <v>0</v>
      </c>
      <c r="DC137" s="45">
        <v>0</v>
      </c>
      <c r="DD137" s="45">
        <v>0</v>
      </c>
      <c r="DE137" s="45">
        <v>0</v>
      </c>
      <c r="DF137" s="45">
        <v>0</v>
      </c>
      <c r="DG137" s="45">
        <v>0</v>
      </c>
      <c r="DH137" s="45">
        <v>0</v>
      </c>
      <c r="DI137" s="45">
        <v>0</v>
      </c>
      <c r="DJ137" s="45">
        <v>0</v>
      </c>
      <c r="DK137" s="45">
        <v>0</v>
      </c>
      <c r="DL137" s="45">
        <v>0</v>
      </c>
      <c r="DM137" s="45">
        <v>0</v>
      </c>
      <c r="DN137" s="45">
        <v>0</v>
      </c>
      <c r="DO137" s="45">
        <v>0</v>
      </c>
      <c r="DP137" s="45">
        <v>0</v>
      </c>
      <c r="DQ137" s="45">
        <v>0</v>
      </c>
      <c r="DR137" s="45">
        <v>0</v>
      </c>
      <c r="DS137" s="45">
        <v>0</v>
      </c>
      <c r="DT137" s="45">
        <v>0</v>
      </c>
      <c r="DU137" s="45">
        <v>0</v>
      </c>
      <c r="DV137" s="45">
        <v>0</v>
      </c>
      <c r="DW137" s="45">
        <v>2</v>
      </c>
      <c r="DX137" s="45">
        <v>6</v>
      </c>
      <c r="DY137" s="45">
        <v>8</v>
      </c>
      <c r="DZ137" s="45">
        <v>9</v>
      </c>
      <c r="EA137" s="45">
        <v>13</v>
      </c>
      <c r="EB137" s="45">
        <v>0</v>
      </c>
      <c r="EC137" s="45">
        <v>0</v>
      </c>
      <c r="ED137" s="45">
        <v>0</v>
      </c>
      <c r="EE137" s="45">
        <v>0</v>
      </c>
      <c r="EF137" s="45">
        <v>0</v>
      </c>
      <c r="EG137" s="45">
        <v>0</v>
      </c>
      <c r="EH137" s="45">
        <v>0</v>
      </c>
      <c r="EI137" s="45">
        <v>0</v>
      </c>
      <c r="EJ137" s="45">
        <v>0</v>
      </c>
      <c r="EK137" s="45">
        <v>0</v>
      </c>
      <c r="EL137" s="45">
        <v>0</v>
      </c>
      <c r="EM137" s="45">
        <v>0</v>
      </c>
      <c r="EN137" s="45">
        <v>0</v>
      </c>
      <c r="EO137" s="45">
        <v>0</v>
      </c>
      <c r="EP137" s="45">
        <v>0</v>
      </c>
      <c r="EQ137" s="45">
        <v>0</v>
      </c>
      <c r="ER137" s="45">
        <v>0</v>
      </c>
      <c r="ES137" s="45">
        <v>0</v>
      </c>
      <c r="ET137" s="45">
        <v>0</v>
      </c>
      <c r="EU137" s="45">
        <v>0</v>
      </c>
      <c r="EV137" s="45">
        <v>0</v>
      </c>
      <c r="EW137" s="45">
        <v>0</v>
      </c>
      <c r="EX137" s="45">
        <v>0</v>
      </c>
      <c r="EY137" s="45">
        <v>0</v>
      </c>
      <c r="EZ137" s="45">
        <v>9</v>
      </c>
      <c r="FA137" s="45">
        <v>13</v>
      </c>
      <c r="FB137" s="45">
        <v>22</v>
      </c>
      <c r="FC137" s="45">
        <v>1</v>
      </c>
      <c r="FD137" s="45">
        <v>0</v>
      </c>
      <c r="FE137" s="45">
        <v>0</v>
      </c>
      <c r="FF137" s="45">
        <v>0</v>
      </c>
      <c r="FG137" s="45">
        <v>0</v>
      </c>
      <c r="FH137" s="45">
        <v>0</v>
      </c>
      <c r="FI137" s="45">
        <v>0</v>
      </c>
      <c r="FJ137" s="45">
        <v>0</v>
      </c>
      <c r="FK137" s="45">
        <v>15</v>
      </c>
      <c r="FL137" s="45">
        <v>24</v>
      </c>
      <c r="FM137" s="45">
        <v>1</v>
      </c>
      <c r="FN137" s="45">
        <v>0</v>
      </c>
      <c r="FO137" s="45">
        <v>1</v>
      </c>
      <c r="FP137" s="45">
        <v>0</v>
      </c>
      <c r="FQ137" s="45">
        <v>0</v>
      </c>
      <c r="FR137" s="45">
        <v>1</v>
      </c>
      <c r="FS137" s="45">
        <v>1</v>
      </c>
      <c r="FT137" s="45">
        <v>1</v>
      </c>
      <c r="FU137" s="45">
        <v>2</v>
      </c>
      <c r="FV137" s="45">
        <v>1</v>
      </c>
      <c r="FW137" s="45">
        <v>0</v>
      </c>
      <c r="FX137" s="45">
        <v>9</v>
      </c>
      <c r="FY137" s="45">
        <v>1</v>
      </c>
      <c r="FZ137" s="45">
        <v>5</v>
      </c>
      <c r="GA137" s="45">
        <v>2</v>
      </c>
      <c r="GB137" s="45">
        <v>17</v>
      </c>
      <c r="GC137" s="45">
        <v>6</v>
      </c>
      <c r="GD137" s="45">
        <v>23</v>
      </c>
      <c r="GE137" s="45">
        <v>0</v>
      </c>
      <c r="GF137" s="45">
        <v>2</v>
      </c>
      <c r="GG137" s="45">
        <v>12</v>
      </c>
      <c r="GH137" s="45">
        <v>18</v>
      </c>
      <c r="GI137" s="45">
        <v>9</v>
      </c>
      <c r="GJ137" s="45">
        <v>26</v>
      </c>
      <c r="GK137" s="45">
        <v>23</v>
      </c>
      <c r="GL137" s="45">
        <v>25</v>
      </c>
      <c r="GM137" s="45">
        <v>13</v>
      </c>
      <c r="GN137" s="45">
        <v>14</v>
      </c>
      <c r="GO137" s="45">
        <v>6</v>
      </c>
      <c r="GP137" s="45">
        <v>3</v>
      </c>
      <c r="GQ137" s="45">
        <v>63</v>
      </c>
      <c r="GR137" s="45">
        <v>88</v>
      </c>
      <c r="GS137" s="45">
        <v>151</v>
      </c>
      <c r="GT137" s="45">
        <v>0</v>
      </c>
      <c r="GU137" s="45">
        <v>0</v>
      </c>
      <c r="GV137" s="45">
        <v>0</v>
      </c>
      <c r="GW137" s="45">
        <v>2</v>
      </c>
      <c r="GX137" s="45">
        <v>0</v>
      </c>
      <c r="GY137" s="45">
        <v>2</v>
      </c>
      <c r="GZ137" s="45">
        <v>2</v>
      </c>
      <c r="HA137" s="45">
        <v>1</v>
      </c>
      <c r="HB137" s="45">
        <v>0</v>
      </c>
      <c r="HC137" s="45">
        <v>1</v>
      </c>
      <c r="HD137" s="45">
        <v>0</v>
      </c>
      <c r="HE137" s="45">
        <v>0</v>
      </c>
      <c r="HF137" s="45">
        <v>2</v>
      </c>
      <c r="HG137" s="45">
        <v>6</v>
      </c>
      <c r="HH137" s="45">
        <v>8</v>
      </c>
      <c r="HI137" s="45">
        <v>0</v>
      </c>
      <c r="HJ137" s="45">
        <v>0</v>
      </c>
      <c r="HK137" s="45">
        <v>4</v>
      </c>
      <c r="HL137" s="45">
        <v>4</v>
      </c>
      <c r="HM137" s="45">
        <v>4</v>
      </c>
      <c r="HN137" s="45">
        <v>5</v>
      </c>
      <c r="HO137" s="45">
        <v>0</v>
      </c>
      <c r="HP137" s="45">
        <v>2</v>
      </c>
      <c r="HQ137" s="45">
        <v>0</v>
      </c>
      <c r="HR137" s="45">
        <v>3</v>
      </c>
      <c r="HS137" s="45">
        <v>0</v>
      </c>
      <c r="HT137" s="45">
        <v>0</v>
      </c>
      <c r="HU137" s="45">
        <v>8</v>
      </c>
      <c r="HV137" s="45">
        <v>14</v>
      </c>
      <c r="HW137" s="45">
        <v>22</v>
      </c>
      <c r="HX137" s="45">
        <v>15</v>
      </c>
      <c r="HY137" s="45">
        <v>21</v>
      </c>
      <c r="HZ137" s="45">
        <v>4</v>
      </c>
      <c r="IA137" s="45">
        <v>8</v>
      </c>
      <c r="IB137" s="45">
        <v>3</v>
      </c>
      <c r="IC137" s="45">
        <v>17</v>
      </c>
      <c r="ID137" s="45">
        <v>6</v>
      </c>
      <c r="IE137" s="45">
        <v>21</v>
      </c>
      <c r="IF137" s="45">
        <v>4</v>
      </c>
      <c r="IG137" s="45">
        <v>24</v>
      </c>
      <c r="IH137" s="45">
        <v>4</v>
      </c>
      <c r="II137" s="45">
        <v>10</v>
      </c>
      <c r="IJ137" s="45">
        <v>36</v>
      </c>
      <c r="IK137" s="45">
        <v>101</v>
      </c>
      <c r="IL137" s="45">
        <v>137</v>
      </c>
      <c r="IM137" s="45">
        <v>4</v>
      </c>
      <c r="IN137" s="45">
        <v>1</v>
      </c>
      <c r="IO137" s="45">
        <v>3</v>
      </c>
      <c r="IP137" s="45">
        <v>0</v>
      </c>
      <c r="IQ137" s="45">
        <v>0</v>
      </c>
      <c r="IR137" s="45">
        <v>0</v>
      </c>
      <c r="IS137" s="45">
        <v>2</v>
      </c>
      <c r="IT137" s="45">
        <v>0</v>
      </c>
      <c r="IU137" s="45">
        <v>8</v>
      </c>
      <c r="IV137" s="45">
        <v>5</v>
      </c>
      <c r="IW137" s="45">
        <v>9</v>
      </c>
      <c r="IX137" s="45">
        <v>1</v>
      </c>
      <c r="IY137" s="45">
        <v>10</v>
      </c>
      <c r="IZ137" s="45">
        <v>3</v>
      </c>
      <c r="JA137" s="45">
        <v>13</v>
      </c>
      <c r="JB137" s="45">
        <v>3</v>
      </c>
      <c r="JC137" s="45">
        <v>6</v>
      </c>
      <c r="JD137" s="45">
        <v>0</v>
      </c>
      <c r="JE137" s="45">
        <v>0</v>
      </c>
      <c r="JF137" s="45">
        <v>0</v>
      </c>
      <c r="JG137" s="45">
        <v>0</v>
      </c>
      <c r="JH137" s="45">
        <v>56</v>
      </c>
      <c r="JI137" s="45">
        <v>68</v>
      </c>
      <c r="JJ137" s="45">
        <v>6</v>
      </c>
      <c r="JK137" s="45">
        <v>19</v>
      </c>
      <c r="JL137" s="45">
        <v>25</v>
      </c>
      <c r="JM137" s="45">
        <v>1</v>
      </c>
      <c r="JN137" s="45">
        <v>3</v>
      </c>
      <c r="JO137" s="45">
        <v>0</v>
      </c>
      <c r="JP137" s="45">
        <v>0</v>
      </c>
      <c r="JQ137" s="45">
        <v>0</v>
      </c>
      <c r="JR137" s="45">
        <v>0</v>
      </c>
      <c r="JS137" s="45">
        <v>0</v>
      </c>
      <c r="JT137" s="45">
        <v>0</v>
      </c>
      <c r="JU137" s="45">
        <v>0</v>
      </c>
      <c r="JV137" s="45">
        <v>0</v>
      </c>
      <c r="JW137" s="45">
        <v>1</v>
      </c>
      <c r="JX137" s="45">
        <v>3</v>
      </c>
      <c r="JY137" s="45">
        <v>4</v>
      </c>
      <c r="JZ137" s="45">
        <v>2</v>
      </c>
      <c r="KA137" s="45">
        <v>2</v>
      </c>
      <c r="KB137" s="45">
        <v>0</v>
      </c>
      <c r="KC137" s="45">
        <v>0</v>
      </c>
      <c r="KD137" s="45">
        <v>0</v>
      </c>
      <c r="KE137" s="45">
        <v>0</v>
      </c>
      <c r="KF137" s="45">
        <v>0</v>
      </c>
      <c r="KG137" s="45">
        <v>0</v>
      </c>
      <c r="KH137" s="45">
        <v>6</v>
      </c>
      <c r="KI137" s="45">
        <v>6</v>
      </c>
      <c r="KJ137" s="45">
        <v>2</v>
      </c>
      <c r="KK137" s="45">
        <v>2</v>
      </c>
      <c r="KL137" s="45">
        <v>4</v>
      </c>
      <c r="KM137" s="45">
        <v>3</v>
      </c>
      <c r="KN137" s="45">
        <v>0</v>
      </c>
      <c r="KO137" s="45">
        <v>0</v>
      </c>
      <c r="KP137" s="45">
        <v>11</v>
      </c>
      <c r="KQ137" s="45">
        <v>14</v>
      </c>
    </row>
    <row r="138" spans="1:303">
      <c r="A138" s="45" t="s">
        <v>9</v>
      </c>
      <c r="B138" s="45">
        <v>39</v>
      </c>
      <c r="O138" s="45">
        <v>7</v>
      </c>
      <c r="P138" s="45">
        <v>3</v>
      </c>
      <c r="Q138" s="45">
        <v>10</v>
      </c>
      <c r="R138" s="45">
        <v>20</v>
      </c>
      <c r="S138" s="45">
        <v>10</v>
      </c>
      <c r="T138" s="45">
        <v>16</v>
      </c>
      <c r="U138" s="45">
        <v>2</v>
      </c>
      <c r="V138" s="45">
        <v>14</v>
      </c>
      <c r="W138" s="45">
        <v>3</v>
      </c>
      <c r="X138" s="45">
        <v>9</v>
      </c>
      <c r="Y138" s="45">
        <v>6</v>
      </c>
      <c r="Z138" s="45">
        <v>25</v>
      </c>
      <c r="AA138" s="45">
        <v>38</v>
      </c>
      <c r="AB138" s="45">
        <v>87</v>
      </c>
      <c r="AC138" s="45">
        <v>125</v>
      </c>
      <c r="AD138" s="45">
        <v>455</v>
      </c>
      <c r="AE138" s="45">
        <v>434</v>
      </c>
      <c r="AF138" s="45">
        <v>2</v>
      </c>
      <c r="AG138" s="45">
        <v>9</v>
      </c>
      <c r="AH138" s="45">
        <v>29</v>
      </c>
      <c r="AI138" s="45">
        <v>30</v>
      </c>
      <c r="AJ138" s="45">
        <v>486</v>
      </c>
      <c r="AK138" s="45">
        <v>473</v>
      </c>
      <c r="AL138" s="45">
        <v>959</v>
      </c>
      <c r="AM138" s="45">
        <v>192</v>
      </c>
      <c r="AN138" s="45">
        <v>277</v>
      </c>
      <c r="AO138" s="45">
        <v>469</v>
      </c>
      <c r="AP138" s="45">
        <v>14417.5</v>
      </c>
      <c r="AQ138" s="45">
        <v>127</v>
      </c>
      <c r="AR138" s="45">
        <v>135</v>
      </c>
      <c r="AS138" s="45">
        <v>0</v>
      </c>
      <c r="AT138" s="45">
        <v>0</v>
      </c>
      <c r="AU138" s="45">
        <v>0</v>
      </c>
      <c r="AV138" s="45">
        <v>1</v>
      </c>
      <c r="AW138" s="45">
        <v>0</v>
      </c>
      <c r="AX138" s="45">
        <v>0</v>
      </c>
      <c r="AY138" s="45">
        <v>0</v>
      </c>
      <c r="AZ138" s="45">
        <v>0</v>
      </c>
      <c r="BA138" s="45">
        <v>0</v>
      </c>
      <c r="BB138" s="45">
        <v>0</v>
      </c>
      <c r="BC138" s="45">
        <v>0</v>
      </c>
      <c r="BD138" s="45">
        <v>0</v>
      </c>
      <c r="BE138" s="45">
        <v>0</v>
      </c>
      <c r="BF138" s="45">
        <v>0</v>
      </c>
      <c r="BG138" s="45">
        <v>0</v>
      </c>
      <c r="BH138" s="45">
        <v>0</v>
      </c>
      <c r="BI138" s="45">
        <v>0</v>
      </c>
      <c r="BJ138" s="45">
        <v>0</v>
      </c>
      <c r="BK138" s="45">
        <v>0</v>
      </c>
      <c r="BL138" s="45">
        <v>0</v>
      </c>
      <c r="BM138" s="45">
        <v>1</v>
      </c>
      <c r="BN138" s="45">
        <v>0</v>
      </c>
      <c r="BO138" s="45">
        <v>8</v>
      </c>
      <c r="BP138" s="45">
        <v>5</v>
      </c>
      <c r="BQ138" s="45">
        <v>128</v>
      </c>
      <c r="BR138" s="45">
        <v>136</v>
      </c>
      <c r="BS138" s="45">
        <v>264</v>
      </c>
      <c r="BT138" s="45">
        <v>345</v>
      </c>
      <c r="BU138" s="45">
        <v>316</v>
      </c>
      <c r="BV138" s="45">
        <v>0</v>
      </c>
      <c r="BW138" s="45">
        <v>0</v>
      </c>
      <c r="BX138" s="45">
        <v>0</v>
      </c>
      <c r="BY138" s="45">
        <v>1</v>
      </c>
      <c r="BZ138" s="45">
        <v>0</v>
      </c>
      <c r="CA138" s="45">
        <v>0</v>
      </c>
      <c r="CB138" s="45">
        <v>0</v>
      </c>
      <c r="CC138" s="45">
        <v>0</v>
      </c>
      <c r="CD138" s="45">
        <v>0</v>
      </c>
      <c r="CE138" s="45">
        <v>0</v>
      </c>
      <c r="CF138" s="45">
        <v>0</v>
      </c>
      <c r="CG138" s="45">
        <v>1</v>
      </c>
      <c r="CH138" s="45">
        <v>2</v>
      </c>
      <c r="CI138" s="45">
        <v>0</v>
      </c>
      <c r="CJ138" s="45">
        <v>0</v>
      </c>
      <c r="CK138" s="45">
        <v>3</v>
      </c>
      <c r="CL138" s="45">
        <v>0</v>
      </c>
      <c r="CM138" s="45">
        <v>0</v>
      </c>
      <c r="CN138" s="45">
        <v>3</v>
      </c>
      <c r="CO138" s="45">
        <v>3</v>
      </c>
      <c r="CP138" s="45">
        <v>0</v>
      </c>
      <c r="CQ138" s="45">
        <v>1</v>
      </c>
      <c r="CR138" s="45">
        <v>43</v>
      </c>
      <c r="CS138" s="45">
        <v>46</v>
      </c>
      <c r="CT138" s="45">
        <v>350</v>
      </c>
      <c r="CU138" s="45">
        <v>325</v>
      </c>
      <c r="CV138" s="45">
        <v>675</v>
      </c>
      <c r="CW138" s="45">
        <v>9</v>
      </c>
      <c r="CX138" s="45">
        <v>29</v>
      </c>
      <c r="CY138" s="45">
        <v>0</v>
      </c>
      <c r="CZ138" s="45">
        <v>0</v>
      </c>
      <c r="DA138" s="45">
        <v>0</v>
      </c>
      <c r="DB138" s="45">
        <v>0</v>
      </c>
      <c r="DC138" s="45">
        <v>0</v>
      </c>
      <c r="DD138" s="45">
        <v>0</v>
      </c>
      <c r="DE138" s="45">
        <v>0</v>
      </c>
      <c r="DF138" s="45">
        <v>0</v>
      </c>
      <c r="DG138" s="45">
        <v>0</v>
      </c>
      <c r="DH138" s="45">
        <v>0</v>
      </c>
      <c r="DI138" s="45">
        <v>0</v>
      </c>
      <c r="DJ138" s="45">
        <v>0</v>
      </c>
      <c r="DK138" s="45">
        <v>0</v>
      </c>
      <c r="DL138" s="45">
        <v>0</v>
      </c>
      <c r="DM138" s="45">
        <v>0</v>
      </c>
      <c r="DN138" s="45">
        <v>0</v>
      </c>
      <c r="DO138" s="45">
        <v>0</v>
      </c>
      <c r="DP138" s="45">
        <v>0</v>
      </c>
      <c r="DQ138" s="45">
        <v>0</v>
      </c>
      <c r="DR138" s="45">
        <v>0</v>
      </c>
      <c r="DS138" s="45">
        <v>0</v>
      </c>
      <c r="DT138" s="45">
        <v>0</v>
      </c>
      <c r="DU138" s="45">
        <v>1</v>
      </c>
      <c r="DV138" s="45">
        <v>2</v>
      </c>
      <c r="DW138" s="45">
        <v>9</v>
      </c>
      <c r="DX138" s="45">
        <v>29</v>
      </c>
      <c r="DY138" s="45">
        <v>38</v>
      </c>
      <c r="DZ138" s="45">
        <v>46</v>
      </c>
      <c r="EA138" s="45">
        <v>49</v>
      </c>
      <c r="EB138" s="45">
        <v>0</v>
      </c>
      <c r="EC138" s="45">
        <v>0</v>
      </c>
      <c r="ED138" s="45">
        <v>0</v>
      </c>
      <c r="EE138" s="45">
        <v>0</v>
      </c>
      <c r="EF138" s="45">
        <v>0</v>
      </c>
      <c r="EG138" s="45">
        <v>0</v>
      </c>
      <c r="EH138" s="45">
        <v>0</v>
      </c>
      <c r="EI138" s="45">
        <v>0</v>
      </c>
      <c r="EJ138" s="45">
        <v>0</v>
      </c>
      <c r="EK138" s="45">
        <v>0</v>
      </c>
      <c r="EL138" s="45">
        <v>0</v>
      </c>
      <c r="EM138" s="45">
        <v>0</v>
      </c>
      <c r="EN138" s="45">
        <v>0</v>
      </c>
      <c r="EO138" s="45">
        <v>0</v>
      </c>
      <c r="EP138" s="45">
        <v>0</v>
      </c>
      <c r="EQ138" s="45">
        <v>0</v>
      </c>
      <c r="ER138" s="45">
        <v>0</v>
      </c>
      <c r="ES138" s="45">
        <v>1</v>
      </c>
      <c r="ET138" s="45">
        <v>0</v>
      </c>
      <c r="EU138" s="45">
        <v>0</v>
      </c>
      <c r="EV138" s="45">
        <v>0</v>
      </c>
      <c r="EW138" s="45">
        <v>0</v>
      </c>
      <c r="EX138" s="45">
        <v>3</v>
      </c>
      <c r="EY138" s="45">
        <v>5</v>
      </c>
      <c r="EZ138" s="45">
        <v>46</v>
      </c>
      <c r="FA138" s="45">
        <v>50</v>
      </c>
      <c r="FB138" s="45">
        <v>96</v>
      </c>
      <c r="FC138" s="45">
        <v>14</v>
      </c>
      <c r="FD138" s="45">
        <v>16</v>
      </c>
      <c r="FE138" s="45">
        <v>24</v>
      </c>
      <c r="FF138" s="45">
        <v>20</v>
      </c>
      <c r="FG138" s="45">
        <v>2</v>
      </c>
      <c r="FH138" s="45">
        <v>4</v>
      </c>
      <c r="FI138" s="45">
        <v>6</v>
      </c>
      <c r="FJ138" s="45">
        <v>16</v>
      </c>
      <c r="FK138" s="45">
        <v>106</v>
      </c>
      <c r="FL138" s="45">
        <v>103</v>
      </c>
      <c r="FM138" s="45">
        <v>46</v>
      </c>
      <c r="FN138" s="45">
        <v>56</v>
      </c>
      <c r="FO138" s="45">
        <v>102</v>
      </c>
      <c r="FP138" s="45">
        <v>0</v>
      </c>
      <c r="FQ138" s="45">
        <v>2</v>
      </c>
      <c r="FR138" s="45">
        <v>8</v>
      </c>
      <c r="FS138" s="45">
        <v>28</v>
      </c>
      <c r="FT138" s="45">
        <v>17</v>
      </c>
      <c r="FU138" s="45">
        <v>33</v>
      </c>
      <c r="FV138" s="45">
        <v>26</v>
      </c>
      <c r="FW138" s="45">
        <v>35</v>
      </c>
      <c r="FX138" s="45">
        <v>35</v>
      </c>
      <c r="FY138" s="45">
        <v>24</v>
      </c>
      <c r="FZ138" s="45">
        <v>35</v>
      </c>
      <c r="GA138" s="45">
        <v>15</v>
      </c>
      <c r="GB138" s="45">
        <v>121</v>
      </c>
      <c r="GC138" s="45">
        <v>137</v>
      </c>
      <c r="GD138" s="45">
        <v>258</v>
      </c>
      <c r="GE138" s="45">
        <v>62</v>
      </c>
      <c r="GF138" s="45">
        <v>69</v>
      </c>
      <c r="GG138" s="45">
        <v>64</v>
      </c>
      <c r="GH138" s="45">
        <v>79</v>
      </c>
      <c r="GI138" s="45">
        <v>72</v>
      </c>
      <c r="GJ138" s="45">
        <v>80</v>
      </c>
      <c r="GK138" s="45">
        <v>75</v>
      </c>
      <c r="GL138" s="45">
        <v>56</v>
      </c>
      <c r="GM138" s="45">
        <v>45</v>
      </c>
      <c r="GN138" s="45">
        <v>32</v>
      </c>
      <c r="GO138" s="45">
        <v>21</v>
      </c>
      <c r="GP138" s="45">
        <v>7</v>
      </c>
      <c r="GQ138" s="45">
        <v>339</v>
      </c>
      <c r="GR138" s="45">
        <v>323</v>
      </c>
      <c r="GS138" s="45">
        <v>662</v>
      </c>
      <c r="GT138" s="45">
        <v>0</v>
      </c>
      <c r="GU138" s="45">
        <v>0</v>
      </c>
      <c r="GV138" s="45">
        <v>0</v>
      </c>
      <c r="GW138" s="45">
        <v>4</v>
      </c>
      <c r="GX138" s="45">
        <v>0</v>
      </c>
      <c r="GY138" s="45">
        <v>7</v>
      </c>
      <c r="GZ138" s="45">
        <v>1</v>
      </c>
      <c r="HA138" s="45">
        <v>10</v>
      </c>
      <c r="HB138" s="45">
        <v>2</v>
      </c>
      <c r="HC138" s="45">
        <v>8</v>
      </c>
      <c r="HD138" s="45">
        <v>0</v>
      </c>
      <c r="HE138" s="45">
        <v>0</v>
      </c>
      <c r="HF138" s="45">
        <v>3</v>
      </c>
      <c r="HG138" s="45">
        <v>29</v>
      </c>
      <c r="HH138" s="45">
        <v>32</v>
      </c>
      <c r="HI138" s="45">
        <v>0</v>
      </c>
      <c r="HJ138" s="45">
        <v>7</v>
      </c>
      <c r="HK138" s="45">
        <v>25</v>
      </c>
      <c r="HL138" s="45">
        <v>18</v>
      </c>
      <c r="HM138" s="45">
        <v>16</v>
      </c>
      <c r="HN138" s="45">
        <v>15</v>
      </c>
      <c r="HO138" s="45">
        <v>7</v>
      </c>
      <c r="HP138" s="45">
        <v>6</v>
      </c>
      <c r="HQ138" s="45">
        <v>4</v>
      </c>
      <c r="HR138" s="45">
        <v>7</v>
      </c>
      <c r="HS138" s="45">
        <v>5</v>
      </c>
      <c r="HT138" s="45">
        <v>2</v>
      </c>
      <c r="HU138" s="45">
        <v>57</v>
      </c>
      <c r="HV138" s="45">
        <v>55</v>
      </c>
      <c r="HW138" s="45">
        <v>112</v>
      </c>
      <c r="HX138" s="45">
        <v>12</v>
      </c>
      <c r="HY138" s="45">
        <v>33</v>
      </c>
      <c r="HZ138" s="45">
        <v>27</v>
      </c>
      <c r="IA138" s="45">
        <v>59</v>
      </c>
      <c r="IB138" s="45">
        <v>20</v>
      </c>
      <c r="IC138" s="45">
        <v>47</v>
      </c>
      <c r="ID138" s="45">
        <v>13</v>
      </c>
      <c r="IE138" s="45">
        <v>46</v>
      </c>
      <c r="IF138" s="45">
        <v>19</v>
      </c>
      <c r="IG138" s="45">
        <v>29</v>
      </c>
      <c r="IH138" s="45">
        <v>11</v>
      </c>
      <c r="II138" s="45">
        <v>8</v>
      </c>
      <c r="IJ138" s="45">
        <v>102</v>
      </c>
      <c r="IK138" s="45">
        <v>222</v>
      </c>
      <c r="IL138" s="45">
        <v>324</v>
      </c>
      <c r="IM138" s="45">
        <v>20</v>
      </c>
      <c r="IN138" s="45">
        <v>25</v>
      </c>
      <c r="IO138" s="45">
        <v>21</v>
      </c>
      <c r="IP138" s="45">
        <v>21</v>
      </c>
      <c r="IQ138" s="45">
        <v>0</v>
      </c>
      <c r="IR138" s="45">
        <v>0</v>
      </c>
      <c r="IS138" s="45">
        <v>4</v>
      </c>
      <c r="IT138" s="45">
        <v>6</v>
      </c>
      <c r="IU138" s="45">
        <v>79</v>
      </c>
      <c r="IV138" s="45">
        <v>81</v>
      </c>
      <c r="IW138" s="45">
        <v>45</v>
      </c>
      <c r="IX138" s="45">
        <v>52</v>
      </c>
      <c r="IY138" s="45">
        <v>97</v>
      </c>
      <c r="IZ138" s="45">
        <v>35</v>
      </c>
      <c r="JA138" s="45">
        <v>48</v>
      </c>
      <c r="JB138" s="45">
        <v>7</v>
      </c>
      <c r="JC138" s="45">
        <v>24</v>
      </c>
      <c r="JD138" s="45">
        <v>0</v>
      </c>
      <c r="JE138" s="45">
        <v>0</v>
      </c>
      <c r="JF138" s="45">
        <v>5</v>
      </c>
      <c r="JG138" s="45">
        <v>13</v>
      </c>
      <c r="JH138" s="45">
        <v>299</v>
      </c>
      <c r="JI138" s="45">
        <v>263</v>
      </c>
      <c r="JJ138" s="45">
        <v>47</v>
      </c>
      <c r="JK138" s="45">
        <v>85</v>
      </c>
      <c r="JL138" s="45">
        <v>132</v>
      </c>
      <c r="JM138" s="45">
        <v>1</v>
      </c>
      <c r="JN138" s="45">
        <v>8</v>
      </c>
      <c r="JO138" s="45">
        <v>3</v>
      </c>
      <c r="JP138" s="45">
        <v>1</v>
      </c>
      <c r="JQ138" s="45">
        <v>0</v>
      </c>
      <c r="JR138" s="45">
        <v>0</v>
      </c>
      <c r="JS138" s="45">
        <v>1</v>
      </c>
      <c r="JT138" s="45">
        <v>3</v>
      </c>
      <c r="JU138" s="45">
        <v>4</v>
      </c>
      <c r="JV138" s="45">
        <v>12</v>
      </c>
      <c r="JW138" s="45">
        <v>5</v>
      </c>
      <c r="JX138" s="45">
        <v>12</v>
      </c>
      <c r="JY138" s="45">
        <v>17</v>
      </c>
      <c r="JZ138" s="45">
        <v>2</v>
      </c>
      <c r="KA138" s="45">
        <v>6</v>
      </c>
      <c r="KB138" s="45">
        <v>25</v>
      </c>
      <c r="KC138" s="45">
        <v>8</v>
      </c>
      <c r="KD138" s="45">
        <v>0</v>
      </c>
      <c r="KE138" s="45">
        <v>0</v>
      </c>
      <c r="KF138" s="45">
        <v>2</v>
      </c>
      <c r="KG138" s="45">
        <v>7</v>
      </c>
      <c r="KH138" s="45">
        <v>16</v>
      </c>
      <c r="KI138" s="45">
        <v>29</v>
      </c>
      <c r="KJ138" s="45">
        <v>29</v>
      </c>
      <c r="KK138" s="45">
        <v>21</v>
      </c>
      <c r="KL138" s="45">
        <v>50</v>
      </c>
      <c r="KM138" s="45">
        <v>3</v>
      </c>
      <c r="KN138" s="45">
        <v>1</v>
      </c>
      <c r="KO138" s="45">
        <v>3</v>
      </c>
      <c r="KP138" s="45">
        <v>36</v>
      </c>
      <c r="KQ138" s="45">
        <v>43</v>
      </c>
    </row>
    <row r="139" spans="1:303">
      <c r="A139" s="45" t="s">
        <v>10</v>
      </c>
      <c r="B139" s="45">
        <v>43</v>
      </c>
      <c r="O139" s="45">
        <v>15</v>
      </c>
      <c r="P139" s="45">
        <v>11</v>
      </c>
      <c r="Q139" s="45">
        <v>3</v>
      </c>
      <c r="R139" s="45">
        <v>13</v>
      </c>
      <c r="S139" s="45">
        <v>27</v>
      </c>
      <c r="T139" s="45">
        <v>36</v>
      </c>
      <c r="U139" s="45">
        <v>7</v>
      </c>
      <c r="V139" s="45">
        <v>10</v>
      </c>
      <c r="W139" s="45">
        <v>16</v>
      </c>
      <c r="X139" s="45">
        <v>39</v>
      </c>
      <c r="Y139" s="45">
        <v>22</v>
      </c>
      <c r="Z139" s="45">
        <v>79</v>
      </c>
      <c r="AA139" s="45">
        <v>90</v>
      </c>
      <c r="AB139" s="45">
        <v>188</v>
      </c>
      <c r="AC139" s="45">
        <v>278</v>
      </c>
      <c r="AD139" s="45">
        <v>1261</v>
      </c>
      <c r="AE139" s="45">
        <v>1330</v>
      </c>
      <c r="AF139" s="45">
        <v>12</v>
      </c>
      <c r="AG139" s="45">
        <v>57</v>
      </c>
      <c r="AH139" s="45">
        <v>107</v>
      </c>
      <c r="AI139" s="45">
        <v>135</v>
      </c>
      <c r="AJ139" s="45">
        <v>1380</v>
      </c>
      <c r="AK139" s="45">
        <v>1522</v>
      </c>
      <c r="AL139" s="45">
        <v>2902</v>
      </c>
      <c r="AM139" s="45">
        <v>648</v>
      </c>
      <c r="AN139" s="45">
        <v>1134</v>
      </c>
      <c r="AO139" s="45">
        <v>1782</v>
      </c>
      <c r="AP139" s="45">
        <v>44666.5</v>
      </c>
      <c r="AQ139" s="45">
        <v>168</v>
      </c>
      <c r="AR139" s="45">
        <v>211</v>
      </c>
      <c r="AS139" s="45">
        <v>0</v>
      </c>
      <c r="AT139" s="45">
        <v>0</v>
      </c>
      <c r="AU139" s="45">
        <v>0</v>
      </c>
      <c r="AV139" s="45">
        <v>1</v>
      </c>
      <c r="AW139" s="45">
        <v>3</v>
      </c>
      <c r="AX139" s="45">
        <v>1</v>
      </c>
      <c r="AY139" s="45">
        <v>1</v>
      </c>
      <c r="AZ139" s="45">
        <v>0</v>
      </c>
      <c r="BA139" s="45">
        <v>0</v>
      </c>
      <c r="BB139" s="45">
        <v>0</v>
      </c>
      <c r="BC139" s="45">
        <v>0</v>
      </c>
      <c r="BD139" s="45">
        <v>0</v>
      </c>
      <c r="BE139" s="45">
        <v>0</v>
      </c>
      <c r="BF139" s="45">
        <v>0</v>
      </c>
      <c r="BG139" s="45">
        <v>0</v>
      </c>
      <c r="BH139" s="45">
        <v>0</v>
      </c>
      <c r="BI139" s="45">
        <v>0</v>
      </c>
      <c r="BJ139" s="45">
        <v>0</v>
      </c>
      <c r="BK139" s="45">
        <v>0</v>
      </c>
      <c r="BL139" s="45">
        <v>0</v>
      </c>
      <c r="BM139" s="45">
        <v>0</v>
      </c>
      <c r="BN139" s="45">
        <v>0</v>
      </c>
      <c r="BO139" s="45">
        <v>5</v>
      </c>
      <c r="BP139" s="45">
        <v>4</v>
      </c>
      <c r="BQ139" s="45">
        <v>172</v>
      </c>
      <c r="BR139" s="45">
        <v>213</v>
      </c>
      <c r="BS139" s="45">
        <v>385</v>
      </c>
      <c r="BT139" s="45">
        <v>622</v>
      </c>
      <c r="BU139" s="45">
        <v>623</v>
      </c>
      <c r="BV139" s="45">
        <v>0</v>
      </c>
      <c r="BW139" s="45">
        <v>0</v>
      </c>
      <c r="BX139" s="45">
        <v>4</v>
      </c>
      <c r="BY139" s="45">
        <v>9</v>
      </c>
      <c r="BZ139" s="45">
        <v>1</v>
      </c>
      <c r="CA139" s="45">
        <v>5</v>
      </c>
      <c r="CB139" s="45">
        <v>0</v>
      </c>
      <c r="CC139" s="45">
        <v>1</v>
      </c>
      <c r="CD139" s="45">
        <v>0</v>
      </c>
      <c r="CE139" s="45">
        <v>2</v>
      </c>
      <c r="CF139" s="45">
        <v>2</v>
      </c>
      <c r="CG139" s="45">
        <v>2</v>
      </c>
      <c r="CH139" s="45">
        <v>0</v>
      </c>
      <c r="CI139" s="45">
        <v>2</v>
      </c>
      <c r="CJ139" s="45">
        <v>1</v>
      </c>
      <c r="CK139" s="45">
        <v>2</v>
      </c>
      <c r="CL139" s="45">
        <v>0</v>
      </c>
      <c r="CM139" s="45">
        <v>0</v>
      </c>
      <c r="CN139" s="45">
        <v>3</v>
      </c>
      <c r="CO139" s="45">
        <v>20</v>
      </c>
      <c r="CP139" s="45">
        <v>0</v>
      </c>
      <c r="CQ139" s="45">
        <v>2</v>
      </c>
      <c r="CR139" s="45">
        <v>122</v>
      </c>
      <c r="CS139" s="45">
        <v>115</v>
      </c>
      <c r="CT139" s="45">
        <v>633</v>
      </c>
      <c r="CU139" s="45">
        <v>668</v>
      </c>
      <c r="CV139" s="45">
        <v>1301</v>
      </c>
      <c r="CW139" s="45">
        <v>31</v>
      </c>
      <c r="CX139" s="45">
        <v>49</v>
      </c>
      <c r="CY139" s="45">
        <v>0</v>
      </c>
      <c r="CZ139" s="45">
        <v>0</v>
      </c>
      <c r="DA139" s="45">
        <v>0</v>
      </c>
      <c r="DB139" s="45">
        <v>0</v>
      </c>
      <c r="DC139" s="45">
        <v>1</v>
      </c>
      <c r="DD139" s="45">
        <v>2</v>
      </c>
      <c r="DE139" s="45">
        <v>0</v>
      </c>
      <c r="DF139" s="45">
        <v>0</v>
      </c>
      <c r="DG139" s="45">
        <v>0</v>
      </c>
      <c r="DH139" s="45">
        <v>1</v>
      </c>
      <c r="DI139" s="45">
        <v>0</v>
      </c>
      <c r="DJ139" s="45">
        <v>0</v>
      </c>
      <c r="DK139" s="45">
        <v>0</v>
      </c>
      <c r="DL139" s="45">
        <v>0</v>
      </c>
      <c r="DM139" s="45">
        <v>0</v>
      </c>
      <c r="DN139" s="45">
        <v>0</v>
      </c>
      <c r="DO139" s="45">
        <v>0</v>
      </c>
      <c r="DP139" s="45">
        <v>0</v>
      </c>
      <c r="DQ139" s="45">
        <v>0</v>
      </c>
      <c r="DR139" s="45">
        <v>0</v>
      </c>
      <c r="DS139" s="45">
        <v>0</v>
      </c>
      <c r="DT139" s="45">
        <v>0</v>
      </c>
      <c r="DU139" s="45">
        <v>1</v>
      </c>
      <c r="DV139" s="45">
        <v>2</v>
      </c>
      <c r="DW139" s="45">
        <v>32</v>
      </c>
      <c r="DX139" s="45">
        <v>52</v>
      </c>
      <c r="DY139" s="45">
        <v>84</v>
      </c>
      <c r="DZ139" s="45">
        <v>83</v>
      </c>
      <c r="EA139" s="45">
        <v>137</v>
      </c>
      <c r="EB139" s="45">
        <v>0</v>
      </c>
      <c r="EC139" s="45">
        <v>0</v>
      </c>
      <c r="ED139" s="45">
        <v>0</v>
      </c>
      <c r="EE139" s="45">
        <v>0</v>
      </c>
      <c r="EF139" s="45">
        <v>0</v>
      </c>
      <c r="EG139" s="45">
        <v>1</v>
      </c>
      <c r="EH139" s="45">
        <v>0</v>
      </c>
      <c r="EI139" s="45">
        <v>1</v>
      </c>
      <c r="EJ139" s="45">
        <v>0</v>
      </c>
      <c r="EK139" s="45">
        <v>0</v>
      </c>
      <c r="EL139" s="45">
        <v>0</v>
      </c>
      <c r="EM139" s="45">
        <v>0</v>
      </c>
      <c r="EN139" s="45">
        <v>0</v>
      </c>
      <c r="EO139" s="45">
        <v>0</v>
      </c>
      <c r="EP139" s="45">
        <v>0</v>
      </c>
      <c r="EQ139" s="45">
        <v>0</v>
      </c>
      <c r="ER139" s="45">
        <v>0</v>
      </c>
      <c r="ES139" s="45">
        <v>1</v>
      </c>
      <c r="ET139" s="45">
        <v>0</v>
      </c>
      <c r="EU139" s="45">
        <v>0</v>
      </c>
      <c r="EV139" s="45">
        <v>0</v>
      </c>
      <c r="EW139" s="45">
        <v>1</v>
      </c>
      <c r="EX139" s="45">
        <v>1</v>
      </c>
      <c r="EY139" s="45">
        <v>8</v>
      </c>
      <c r="EZ139" s="45">
        <v>83</v>
      </c>
      <c r="FA139" s="45">
        <v>141</v>
      </c>
      <c r="FB139" s="45">
        <v>224</v>
      </c>
      <c r="FC139" s="45">
        <v>10</v>
      </c>
      <c r="FD139" s="45">
        <v>11</v>
      </c>
      <c r="FE139" s="45">
        <v>24</v>
      </c>
      <c r="FF139" s="45">
        <v>16</v>
      </c>
      <c r="FG139" s="45">
        <v>2</v>
      </c>
      <c r="FH139" s="45">
        <v>2</v>
      </c>
      <c r="FI139" s="45">
        <v>6</v>
      </c>
      <c r="FJ139" s="45">
        <v>4</v>
      </c>
      <c r="FK139" s="45">
        <v>180</v>
      </c>
      <c r="FL139" s="45">
        <v>281</v>
      </c>
      <c r="FM139" s="45">
        <v>42</v>
      </c>
      <c r="FN139" s="45">
        <v>33</v>
      </c>
      <c r="FO139" s="45">
        <v>75</v>
      </c>
      <c r="FP139" s="45">
        <v>5</v>
      </c>
      <c r="FQ139" s="45">
        <v>6</v>
      </c>
      <c r="FR139" s="45">
        <v>15</v>
      </c>
      <c r="FS139" s="45">
        <v>25</v>
      </c>
      <c r="FT139" s="45">
        <v>29</v>
      </c>
      <c r="FU139" s="45">
        <v>66</v>
      </c>
      <c r="FV139" s="45">
        <v>48</v>
      </c>
      <c r="FW139" s="45">
        <v>50</v>
      </c>
      <c r="FX139" s="45">
        <v>58</v>
      </c>
      <c r="FY139" s="45">
        <v>49</v>
      </c>
      <c r="FZ139" s="45">
        <v>24</v>
      </c>
      <c r="GA139" s="45">
        <v>15</v>
      </c>
      <c r="GB139" s="45">
        <v>179</v>
      </c>
      <c r="GC139" s="45">
        <v>211</v>
      </c>
      <c r="GD139" s="45">
        <v>390</v>
      </c>
      <c r="GE139" s="45">
        <v>139</v>
      </c>
      <c r="GF139" s="45">
        <v>159</v>
      </c>
      <c r="GG139" s="45">
        <v>205</v>
      </c>
      <c r="GH139" s="45">
        <v>261</v>
      </c>
      <c r="GI139" s="45">
        <v>167</v>
      </c>
      <c r="GJ139" s="45">
        <v>213</v>
      </c>
      <c r="GK139" s="45">
        <v>196</v>
      </c>
      <c r="GL139" s="45">
        <v>140</v>
      </c>
      <c r="GM139" s="45">
        <v>63</v>
      </c>
      <c r="GN139" s="45">
        <v>51</v>
      </c>
      <c r="GO139" s="45">
        <v>33</v>
      </c>
      <c r="GP139" s="45">
        <v>15</v>
      </c>
      <c r="GQ139" s="45">
        <v>803</v>
      </c>
      <c r="GR139" s="45">
        <v>839</v>
      </c>
      <c r="GS139" s="45">
        <v>1642</v>
      </c>
      <c r="GT139" s="45">
        <v>0</v>
      </c>
      <c r="GU139" s="45">
        <v>0</v>
      </c>
      <c r="GV139" s="45">
        <v>2</v>
      </c>
      <c r="GW139" s="45">
        <v>12</v>
      </c>
      <c r="GX139" s="45">
        <v>12</v>
      </c>
      <c r="GY139" s="45">
        <v>16</v>
      </c>
      <c r="GZ139" s="45">
        <v>6</v>
      </c>
      <c r="HA139" s="45">
        <v>18</v>
      </c>
      <c r="HB139" s="45">
        <v>9</v>
      </c>
      <c r="HC139" s="45">
        <v>6</v>
      </c>
      <c r="HD139" s="45">
        <v>2</v>
      </c>
      <c r="HE139" s="45">
        <v>0</v>
      </c>
      <c r="HF139" s="45">
        <v>31</v>
      </c>
      <c r="HG139" s="45">
        <v>52</v>
      </c>
      <c r="HH139" s="45">
        <v>83</v>
      </c>
      <c r="HI139" s="45">
        <v>3</v>
      </c>
      <c r="HJ139" s="45">
        <v>9</v>
      </c>
      <c r="HK139" s="45">
        <v>19</v>
      </c>
      <c r="HL139" s="45">
        <v>43</v>
      </c>
      <c r="HM139" s="45">
        <v>23</v>
      </c>
      <c r="HN139" s="45">
        <v>37</v>
      </c>
      <c r="HO139" s="45">
        <v>20</v>
      </c>
      <c r="HP139" s="45">
        <v>26</v>
      </c>
      <c r="HQ139" s="45">
        <v>7</v>
      </c>
      <c r="HR139" s="45">
        <v>18</v>
      </c>
      <c r="HS139" s="45">
        <v>2</v>
      </c>
      <c r="HT139" s="45">
        <v>2</v>
      </c>
      <c r="HU139" s="45">
        <v>71</v>
      </c>
      <c r="HV139" s="45">
        <v>135</v>
      </c>
      <c r="HW139" s="45">
        <v>206</v>
      </c>
      <c r="HX139" s="45">
        <v>81</v>
      </c>
      <c r="HY139" s="45">
        <v>193</v>
      </c>
      <c r="HZ139" s="45">
        <v>78</v>
      </c>
      <c r="IA139" s="45">
        <v>101</v>
      </c>
      <c r="IB139" s="45">
        <v>78</v>
      </c>
      <c r="IC139" s="45">
        <v>113</v>
      </c>
      <c r="ID139" s="45">
        <v>93</v>
      </c>
      <c r="IE139" s="45">
        <v>135</v>
      </c>
      <c r="IF139" s="45">
        <v>45</v>
      </c>
      <c r="IG139" s="45">
        <v>119</v>
      </c>
      <c r="IH139" s="45">
        <v>34</v>
      </c>
      <c r="II139" s="45">
        <v>64</v>
      </c>
      <c r="IJ139" s="45">
        <v>409</v>
      </c>
      <c r="IK139" s="45">
        <v>725</v>
      </c>
      <c r="IL139" s="45">
        <v>1134</v>
      </c>
      <c r="IM139" s="45">
        <v>57</v>
      </c>
      <c r="IN139" s="45">
        <v>75</v>
      </c>
      <c r="IO139" s="45">
        <v>17</v>
      </c>
      <c r="IP139" s="45">
        <v>19</v>
      </c>
      <c r="IQ139" s="45">
        <v>0</v>
      </c>
      <c r="IR139" s="45">
        <v>1</v>
      </c>
      <c r="IS139" s="45">
        <v>5</v>
      </c>
      <c r="IT139" s="45">
        <v>1</v>
      </c>
      <c r="IU139" s="45">
        <v>90</v>
      </c>
      <c r="IV139" s="45">
        <v>117</v>
      </c>
      <c r="IW139" s="45">
        <v>79</v>
      </c>
      <c r="IX139" s="45">
        <v>96</v>
      </c>
      <c r="IY139" s="45">
        <v>175</v>
      </c>
      <c r="IZ139" s="45">
        <v>31</v>
      </c>
      <c r="JA139" s="45">
        <v>34</v>
      </c>
      <c r="JB139" s="45">
        <v>19</v>
      </c>
      <c r="JC139" s="45">
        <v>19</v>
      </c>
      <c r="JD139" s="45">
        <v>3</v>
      </c>
      <c r="JE139" s="45">
        <v>9</v>
      </c>
      <c r="JF139" s="45">
        <v>20</v>
      </c>
      <c r="JG139" s="45">
        <v>10</v>
      </c>
      <c r="JH139" s="45">
        <v>646</v>
      </c>
      <c r="JI139" s="45">
        <v>694</v>
      </c>
      <c r="JJ139" s="45">
        <v>73</v>
      </c>
      <c r="JK139" s="45">
        <v>72</v>
      </c>
      <c r="JL139" s="45">
        <v>145</v>
      </c>
      <c r="JM139" s="45">
        <v>4</v>
      </c>
      <c r="JN139" s="45">
        <v>11</v>
      </c>
      <c r="JO139" s="45">
        <v>5</v>
      </c>
      <c r="JP139" s="45">
        <v>5</v>
      </c>
      <c r="JQ139" s="45">
        <v>1</v>
      </c>
      <c r="JR139" s="45">
        <v>2</v>
      </c>
      <c r="JS139" s="45">
        <v>2</v>
      </c>
      <c r="JT139" s="45">
        <v>2</v>
      </c>
      <c r="JU139" s="45">
        <v>22</v>
      </c>
      <c r="JV139" s="45">
        <v>35</v>
      </c>
      <c r="JW139" s="45">
        <v>12</v>
      </c>
      <c r="JX139" s="45">
        <v>20</v>
      </c>
      <c r="JY139" s="45">
        <v>32</v>
      </c>
      <c r="JZ139" s="45">
        <v>7</v>
      </c>
      <c r="KA139" s="45">
        <v>18</v>
      </c>
      <c r="KB139" s="45">
        <v>9</v>
      </c>
      <c r="KC139" s="45">
        <v>17</v>
      </c>
      <c r="KD139" s="45">
        <v>2</v>
      </c>
      <c r="KE139" s="45">
        <v>1</v>
      </c>
      <c r="KF139" s="45">
        <v>5</v>
      </c>
      <c r="KG139" s="45">
        <v>9</v>
      </c>
      <c r="KH139" s="45">
        <v>95</v>
      </c>
      <c r="KI139" s="45">
        <v>147</v>
      </c>
      <c r="KJ139" s="45">
        <v>23</v>
      </c>
      <c r="KK139" s="45">
        <v>45</v>
      </c>
      <c r="KL139" s="45">
        <v>68</v>
      </c>
      <c r="KM139" s="45">
        <v>9</v>
      </c>
      <c r="KN139" s="45">
        <v>4</v>
      </c>
      <c r="KO139" s="45">
        <v>16</v>
      </c>
      <c r="KP139" s="45">
        <v>138</v>
      </c>
      <c r="KQ139" s="45">
        <v>167</v>
      </c>
    </row>
    <row r="140" spans="1:303">
      <c r="A140" s="45" t="s">
        <v>11</v>
      </c>
      <c r="B140" s="45">
        <v>12</v>
      </c>
      <c r="O140" s="45">
        <v>52</v>
      </c>
      <c r="P140" s="45">
        <v>35</v>
      </c>
      <c r="Q140" s="45">
        <v>4</v>
      </c>
      <c r="R140" s="45">
        <v>17</v>
      </c>
      <c r="S140" s="45">
        <v>37</v>
      </c>
      <c r="T140" s="45">
        <v>37</v>
      </c>
      <c r="U140" s="45">
        <v>0</v>
      </c>
      <c r="V140" s="45">
        <v>5</v>
      </c>
      <c r="W140" s="45">
        <v>72</v>
      </c>
      <c r="X140" s="45">
        <v>79</v>
      </c>
      <c r="Y140" s="45">
        <v>66</v>
      </c>
      <c r="Z140" s="45">
        <v>103</v>
      </c>
      <c r="AA140" s="45">
        <v>231</v>
      </c>
      <c r="AB140" s="45">
        <v>276</v>
      </c>
      <c r="AC140" s="45">
        <v>507</v>
      </c>
      <c r="AD140" s="45">
        <v>777</v>
      </c>
      <c r="AE140" s="45">
        <v>732</v>
      </c>
      <c r="AF140" s="45">
        <v>3</v>
      </c>
      <c r="AG140" s="45">
        <v>6</v>
      </c>
      <c r="AH140" s="45">
        <v>19</v>
      </c>
      <c r="AI140" s="45">
        <v>21</v>
      </c>
      <c r="AJ140" s="45">
        <v>799</v>
      </c>
      <c r="AK140" s="45">
        <v>759</v>
      </c>
      <c r="AL140" s="45">
        <v>1558</v>
      </c>
      <c r="AM140" s="45">
        <v>203</v>
      </c>
      <c r="AN140" s="45">
        <v>349</v>
      </c>
      <c r="AO140" s="45">
        <v>552</v>
      </c>
      <c r="AP140" s="45">
        <v>13661</v>
      </c>
      <c r="AQ140" s="45">
        <v>65</v>
      </c>
      <c r="AR140" s="45">
        <v>32</v>
      </c>
      <c r="AS140" s="45">
        <v>0</v>
      </c>
      <c r="AT140" s="45">
        <v>0</v>
      </c>
      <c r="AU140" s="45">
        <v>0</v>
      </c>
      <c r="AV140" s="45">
        <v>0</v>
      </c>
      <c r="AW140" s="45">
        <v>1</v>
      </c>
      <c r="AX140" s="45">
        <v>0</v>
      </c>
      <c r="AY140" s="45">
        <v>0</v>
      </c>
      <c r="AZ140" s="45">
        <v>0</v>
      </c>
      <c r="BA140" s="45">
        <v>0</v>
      </c>
      <c r="BB140" s="45">
        <v>0</v>
      </c>
      <c r="BC140" s="45">
        <v>0</v>
      </c>
      <c r="BD140" s="45">
        <v>0</v>
      </c>
      <c r="BE140" s="45">
        <v>0</v>
      </c>
      <c r="BF140" s="45">
        <v>0</v>
      </c>
      <c r="BG140" s="45">
        <v>0</v>
      </c>
      <c r="BH140" s="45">
        <v>0</v>
      </c>
      <c r="BI140" s="45">
        <v>0</v>
      </c>
      <c r="BJ140" s="45">
        <v>0</v>
      </c>
      <c r="BK140" s="45">
        <v>0</v>
      </c>
      <c r="BL140" s="45">
        <v>0</v>
      </c>
      <c r="BM140" s="45">
        <v>1</v>
      </c>
      <c r="BN140" s="45">
        <v>0</v>
      </c>
      <c r="BO140" s="45">
        <v>0</v>
      </c>
      <c r="BP140" s="45">
        <v>0</v>
      </c>
      <c r="BQ140" s="45">
        <v>67</v>
      </c>
      <c r="BR140" s="45">
        <v>32</v>
      </c>
      <c r="BS140" s="45">
        <v>99</v>
      </c>
      <c r="BT140" s="45">
        <v>62</v>
      </c>
      <c r="BU140" s="45">
        <v>59</v>
      </c>
      <c r="BV140" s="45">
        <v>0</v>
      </c>
      <c r="BW140" s="45">
        <v>0</v>
      </c>
      <c r="BX140" s="45">
        <v>0</v>
      </c>
      <c r="BY140" s="45">
        <v>0</v>
      </c>
      <c r="BZ140" s="45">
        <v>0</v>
      </c>
      <c r="CA140" s="45">
        <v>0</v>
      </c>
      <c r="CB140" s="45">
        <v>0</v>
      </c>
      <c r="CC140" s="45">
        <v>0</v>
      </c>
      <c r="CD140" s="45">
        <v>0</v>
      </c>
      <c r="CE140" s="45">
        <v>0</v>
      </c>
      <c r="CF140" s="45">
        <v>0</v>
      </c>
      <c r="CG140" s="45">
        <v>0</v>
      </c>
      <c r="CH140" s="45">
        <v>1</v>
      </c>
      <c r="CI140" s="45">
        <v>0</v>
      </c>
      <c r="CJ140" s="45">
        <v>0</v>
      </c>
      <c r="CK140" s="45">
        <v>0</v>
      </c>
      <c r="CL140" s="45">
        <v>0</v>
      </c>
      <c r="CM140" s="45">
        <v>0</v>
      </c>
      <c r="CN140" s="45">
        <v>0</v>
      </c>
      <c r="CO140" s="45">
        <v>0</v>
      </c>
      <c r="CP140" s="45">
        <v>0</v>
      </c>
      <c r="CQ140" s="45">
        <v>0</v>
      </c>
      <c r="CR140" s="45">
        <v>25</v>
      </c>
      <c r="CS140" s="45">
        <v>28</v>
      </c>
      <c r="CT140" s="45">
        <v>63</v>
      </c>
      <c r="CU140" s="45">
        <v>59</v>
      </c>
      <c r="CV140" s="45">
        <v>122</v>
      </c>
      <c r="CW140" s="45">
        <v>30</v>
      </c>
      <c r="CX140" s="45">
        <v>34</v>
      </c>
      <c r="CY140" s="45">
        <v>0</v>
      </c>
      <c r="CZ140" s="45">
        <v>0</v>
      </c>
      <c r="DA140" s="45">
        <v>0</v>
      </c>
      <c r="DB140" s="45">
        <v>0</v>
      </c>
      <c r="DC140" s="45">
        <v>0</v>
      </c>
      <c r="DD140" s="45">
        <v>0</v>
      </c>
      <c r="DE140" s="45">
        <v>0</v>
      </c>
      <c r="DF140" s="45">
        <v>0</v>
      </c>
      <c r="DG140" s="45">
        <v>0</v>
      </c>
      <c r="DH140" s="45">
        <v>0</v>
      </c>
      <c r="DI140" s="45">
        <v>0</v>
      </c>
      <c r="DJ140" s="45">
        <v>0</v>
      </c>
      <c r="DK140" s="45">
        <v>0</v>
      </c>
      <c r="DL140" s="45">
        <v>0</v>
      </c>
      <c r="DM140" s="45">
        <v>0</v>
      </c>
      <c r="DN140" s="45">
        <v>0</v>
      </c>
      <c r="DO140" s="45">
        <v>0</v>
      </c>
      <c r="DP140" s="45">
        <v>0</v>
      </c>
      <c r="DQ140" s="45">
        <v>0</v>
      </c>
      <c r="DR140" s="45">
        <v>0</v>
      </c>
      <c r="DS140" s="45">
        <v>0</v>
      </c>
      <c r="DT140" s="45">
        <v>0</v>
      </c>
      <c r="DU140" s="45">
        <v>0</v>
      </c>
      <c r="DV140" s="45">
        <v>0</v>
      </c>
      <c r="DW140" s="45">
        <v>30</v>
      </c>
      <c r="DX140" s="45">
        <v>34</v>
      </c>
      <c r="DY140" s="45">
        <v>64</v>
      </c>
      <c r="DZ140" s="45">
        <v>124</v>
      </c>
      <c r="EA140" s="45">
        <v>149</v>
      </c>
      <c r="EB140" s="45">
        <v>0</v>
      </c>
      <c r="EC140" s="45">
        <v>0</v>
      </c>
      <c r="ED140" s="45">
        <v>0</v>
      </c>
      <c r="EE140" s="45">
        <v>0</v>
      </c>
      <c r="EF140" s="45">
        <v>0</v>
      </c>
      <c r="EG140" s="45">
        <v>1</v>
      </c>
      <c r="EH140" s="45">
        <v>0</v>
      </c>
      <c r="EI140" s="45">
        <v>0</v>
      </c>
      <c r="EJ140" s="45">
        <v>0</v>
      </c>
      <c r="EK140" s="45">
        <v>0</v>
      </c>
      <c r="EL140" s="45">
        <v>0</v>
      </c>
      <c r="EM140" s="45">
        <v>0</v>
      </c>
      <c r="EN140" s="45">
        <v>0</v>
      </c>
      <c r="EO140" s="45">
        <v>0</v>
      </c>
      <c r="EP140" s="45">
        <v>0</v>
      </c>
      <c r="EQ140" s="45">
        <v>0</v>
      </c>
      <c r="ER140" s="45">
        <v>0</v>
      </c>
      <c r="ES140" s="45">
        <v>0</v>
      </c>
      <c r="ET140" s="45">
        <v>0</v>
      </c>
      <c r="EU140" s="45">
        <v>0</v>
      </c>
      <c r="EV140" s="45">
        <v>0</v>
      </c>
      <c r="EW140" s="45">
        <v>0</v>
      </c>
      <c r="EX140" s="45">
        <v>1</v>
      </c>
      <c r="EY140" s="45">
        <v>1</v>
      </c>
      <c r="EZ140" s="45">
        <v>124</v>
      </c>
      <c r="FA140" s="45">
        <v>150</v>
      </c>
      <c r="FB140" s="45">
        <v>274</v>
      </c>
      <c r="FC140" s="45">
        <v>0</v>
      </c>
      <c r="FD140" s="45">
        <v>0</v>
      </c>
      <c r="FE140" s="45">
        <v>0</v>
      </c>
      <c r="FF140" s="45">
        <v>0</v>
      </c>
      <c r="FG140" s="45">
        <v>1</v>
      </c>
      <c r="FH140" s="45">
        <v>0</v>
      </c>
      <c r="FI140" s="45">
        <v>1</v>
      </c>
      <c r="FJ140" s="45">
        <v>3</v>
      </c>
      <c r="FK140" s="45">
        <v>44</v>
      </c>
      <c r="FL140" s="45">
        <v>52</v>
      </c>
      <c r="FM140" s="45">
        <v>2</v>
      </c>
      <c r="FN140" s="45">
        <v>3</v>
      </c>
      <c r="FO140" s="45">
        <v>5</v>
      </c>
      <c r="FP140" s="45">
        <v>0</v>
      </c>
      <c r="FQ140" s="45">
        <v>0</v>
      </c>
      <c r="FR140" s="45">
        <v>3</v>
      </c>
      <c r="FS140" s="45">
        <v>2</v>
      </c>
      <c r="FT140" s="45">
        <v>9</v>
      </c>
      <c r="FU140" s="45">
        <v>9</v>
      </c>
      <c r="FV140" s="45">
        <v>18</v>
      </c>
      <c r="FW140" s="45">
        <v>19</v>
      </c>
      <c r="FX140" s="45">
        <v>20</v>
      </c>
      <c r="FY140" s="45">
        <v>7</v>
      </c>
      <c r="FZ140" s="45">
        <v>14</v>
      </c>
      <c r="GA140" s="45">
        <v>1</v>
      </c>
      <c r="GB140" s="45">
        <v>64</v>
      </c>
      <c r="GC140" s="45">
        <v>38</v>
      </c>
      <c r="GD140" s="45">
        <v>102</v>
      </c>
      <c r="GE140" s="45">
        <v>2</v>
      </c>
      <c r="GF140" s="45">
        <v>4</v>
      </c>
      <c r="GG140" s="45">
        <v>20</v>
      </c>
      <c r="GH140" s="45">
        <v>31</v>
      </c>
      <c r="GI140" s="45">
        <v>24</v>
      </c>
      <c r="GJ140" s="45">
        <v>24</v>
      </c>
      <c r="GK140" s="45">
        <v>17</v>
      </c>
      <c r="GL140" s="45">
        <v>12</v>
      </c>
      <c r="GM140" s="45">
        <v>18</v>
      </c>
      <c r="GN140" s="45">
        <v>10</v>
      </c>
      <c r="GO140" s="45">
        <v>0</v>
      </c>
      <c r="GP140" s="45">
        <v>2</v>
      </c>
      <c r="GQ140" s="45">
        <v>81</v>
      </c>
      <c r="GR140" s="45">
        <v>83</v>
      </c>
      <c r="GS140" s="45">
        <v>164</v>
      </c>
      <c r="GT140" s="45">
        <v>0</v>
      </c>
      <c r="GU140" s="45">
        <v>0</v>
      </c>
      <c r="GV140" s="45">
        <v>2</v>
      </c>
      <c r="GW140" s="45">
        <v>5</v>
      </c>
      <c r="GX140" s="45">
        <v>10</v>
      </c>
      <c r="GY140" s="45">
        <v>20</v>
      </c>
      <c r="GZ140" s="45">
        <v>11</v>
      </c>
      <c r="HA140" s="45">
        <v>9</v>
      </c>
      <c r="HB140" s="45">
        <v>7</v>
      </c>
      <c r="HC140" s="45">
        <v>1</v>
      </c>
      <c r="HD140" s="45">
        <v>1</v>
      </c>
      <c r="HE140" s="45">
        <v>0</v>
      </c>
      <c r="HF140" s="45">
        <v>31</v>
      </c>
      <c r="HG140" s="45">
        <v>35</v>
      </c>
      <c r="HH140" s="45">
        <v>66</v>
      </c>
      <c r="HI140" s="45">
        <v>26</v>
      </c>
      <c r="HJ140" s="45">
        <v>40</v>
      </c>
      <c r="HK140" s="45">
        <v>81</v>
      </c>
      <c r="HL140" s="45">
        <v>92</v>
      </c>
      <c r="HM140" s="45">
        <v>62</v>
      </c>
      <c r="HN140" s="45">
        <v>71</v>
      </c>
      <c r="HO140" s="45">
        <v>51</v>
      </c>
      <c r="HP140" s="45">
        <v>49</v>
      </c>
      <c r="HQ140" s="45">
        <v>31</v>
      </c>
      <c r="HR140" s="45">
        <v>28</v>
      </c>
      <c r="HS140" s="45">
        <v>3</v>
      </c>
      <c r="HT140" s="45">
        <v>4</v>
      </c>
      <c r="HU140" s="45">
        <v>254</v>
      </c>
      <c r="HV140" s="45">
        <v>284</v>
      </c>
      <c r="HW140" s="45">
        <v>538</v>
      </c>
      <c r="HX140" s="45">
        <v>27</v>
      </c>
      <c r="HY140" s="45">
        <v>37</v>
      </c>
      <c r="HZ140" s="45">
        <v>8</v>
      </c>
      <c r="IA140" s="45">
        <v>14</v>
      </c>
      <c r="IB140" s="45">
        <v>5</v>
      </c>
      <c r="IC140" s="45">
        <v>14</v>
      </c>
      <c r="ID140" s="45">
        <v>3</v>
      </c>
      <c r="IE140" s="45">
        <v>18</v>
      </c>
      <c r="IF140" s="45">
        <v>9</v>
      </c>
      <c r="IG140" s="45">
        <v>24</v>
      </c>
      <c r="IH140" s="45">
        <v>5</v>
      </c>
      <c r="II140" s="45">
        <v>15</v>
      </c>
      <c r="IJ140" s="45">
        <v>57</v>
      </c>
      <c r="IK140" s="45">
        <v>122</v>
      </c>
      <c r="IL140" s="45">
        <v>179</v>
      </c>
      <c r="IM140" s="45">
        <v>33</v>
      </c>
      <c r="IN140" s="45">
        <v>15</v>
      </c>
      <c r="IO140" s="45">
        <v>16</v>
      </c>
      <c r="IP140" s="45">
        <v>7</v>
      </c>
      <c r="IQ140" s="45">
        <v>2</v>
      </c>
      <c r="IR140" s="45">
        <v>0</v>
      </c>
      <c r="IS140" s="45">
        <v>4</v>
      </c>
      <c r="IT140" s="45">
        <v>1</v>
      </c>
      <c r="IU140" s="45">
        <v>8</v>
      </c>
      <c r="IV140" s="45">
        <v>15</v>
      </c>
      <c r="IW140" s="45">
        <v>55</v>
      </c>
      <c r="IX140" s="45">
        <v>23</v>
      </c>
      <c r="IY140" s="45">
        <v>78</v>
      </c>
      <c r="IZ140" s="45">
        <v>12</v>
      </c>
      <c r="JA140" s="45">
        <v>23</v>
      </c>
      <c r="JB140" s="45">
        <v>4</v>
      </c>
      <c r="JC140" s="45">
        <v>13</v>
      </c>
      <c r="JD140" s="45">
        <v>1</v>
      </c>
      <c r="JE140" s="45">
        <v>0</v>
      </c>
      <c r="JF140" s="45">
        <v>0</v>
      </c>
      <c r="JG140" s="45">
        <v>2</v>
      </c>
      <c r="JH140" s="45">
        <v>66</v>
      </c>
      <c r="JI140" s="45">
        <v>46</v>
      </c>
      <c r="JJ140" s="45">
        <v>17</v>
      </c>
      <c r="JK140" s="45">
        <v>38</v>
      </c>
      <c r="JL140" s="45">
        <v>55</v>
      </c>
      <c r="JM140" s="45">
        <v>20</v>
      </c>
      <c r="JN140" s="45">
        <v>21</v>
      </c>
      <c r="JO140" s="45">
        <v>8</v>
      </c>
      <c r="JP140" s="45">
        <v>10</v>
      </c>
      <c r="JQ140" s="45">
        <v>0</v>
      </c>
      <c r="JR140" s="45">
        <v>0</v>
      </c>
      <c r="JS140" s="45">
        <v>1</v>
      </c>
      <c r="JT140" s="45">
        <v>0</v>
      </c>
      <c r="JU140" s="45">
        <v>3</v>
      </c>
      <c r="JV140" s="45">
        <v>3</v>
      </c>
      <c r="JW140" s="45">
        <v>29</v>
      </c>
      <c r="JX140" s="45">
        <v>31</v>
      </c>
      <c r="JY140" s="45">
        <v>60</v>
      </c>
      <c r="JZ140" s="45">
        <v>85</v>
      </c>
      <c r="KA140" s="45">
        <v>100</v>
      </c>
      <c r="KB140" s="45">
        <v>28</v>
      </c>
      <c r="KC140" s="45">
        <v>39</v>
      </c>
      <c r="KD140" s="45">
        <v>1</v>
      </c>
      <c r="KE140" s="45">
        <v>1</v>
      </c>
      <c r="KF140" s="45">
        <v>2</v>
      </c>
      <c r="KG140" s="45">
        <v>1</v>
      </c>
      <c r="KH140" s="45">
        <v>143</v>
      </c>
      <c r="KI140" s="45">
        <v>141</v>
      </c>
      <c r="KJ140" s="45">
        <v>116</v>
      </c>
      <c r="KK140" s="45">
        <v>141</v>
      </c>
      <c r="KL140" s="45">
        <v>257</v>
      </c>
      <c r="KM140" s="45">
        <v>7</v>
      </c>
      <c r="KN140" s="45">
        <v>0</v>
      </c>
      <c r="KO140" s="45">
        <v>0</v>
      </c>
      <c r="KP140" s="45">
        <v>47</v>
      </c>
      <c r="KQ140" s="45">
        <v>54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NICS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Graeme Stevenson</dc:creator>
  <cp:keywords/>
  <dc:description/>
  <cp:lastModifiedBy>Graeme Stevenson</cp:lastModifiedBy>
  <cp:revision/>
  <dcterms:created xsi:type="dcterms:W3CDTF">2019-11-22T11:45:48Z</dcterms:created>
  <dcterms:modified xsi:type="dcterms:W3CDTF">2023-02-09T08:42:18Z</dcterms:modified>
  <cp:category/>
  <cp:contentStatus/>
</cp:coreProperties>
</file>