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2.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theme/themeOverride7.xml" ContentType="application/vnd.openxmlformats-officedocument.themeOverride+xml"/>
  <Override PartName="/xl/drawings/drawing3.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theme/themeOverride8.xml" ContentType="application/vnd.openxmlformats-officedocument.themeOverride+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270" windowWidth="22005" windowHeight="9690" firstSheet="7" activeTab="7"/>
  </bookViews>
  <sheets>
    <sheet name="2014E" sheetId="10" state="hidden" r:id="rId1"/>
    <sheet name="2015E" sheetId="11" state="hidden" r:id="rId2"/>
    <sheet name="2014A" sheetId="4" state="hidden" r:id="rId3"/>
    <sheet name="2015A" sheetId="5" state="hidden" r:id="rId4"/>
    <sheet name="2014F" sheetId="7" state="hidden" r:id="rId5"/>
    <sheet name="2015F" sheetId="8" state="hidden" r:id="rId6"/>
    <sheet name="2015L" sheetId="13" state="hidden" r:id="rId7"/>
    <sheet name="Introduction" sheetId="23" r:id="rId8"/>
    <sheet name="Definitions" sheetId="24" r:id="rId9"/>
    <sheet name="1. Finance" sheetId="19" r:id="rId10"/>
    <sheet name="2. Employment" sheetId="16" r:id="rId11"/>
    <sheet name="3. Activities" sheetId="28" r:id="rId12"/>
    <sheet name="4.  Location" sheetId="21" r:id="rId13"/>
    <sheet name="Mean Totals" sheetId="22" state="hidden" r:id="rId14"/>
  </sheets>
  <externalReferences>
    <externalReference r:id="rId15"/>
    <externalReference r:id="rId16"/>
    <externalReference r:id="rId17"/>
  </externalReferences>
  <definedNames>
    <definedName name="_1516_AFS_Location_Excel" localSheetId="9">#REF!</definedName>
    <definedName name="_1516_AFS_Location_Excel" localSheetId="10">#REF!</definedName>
    <definedName name="_1516_AFS_Location_Excel" localSheetId="11">#REF!</definedName>
    <definedName name="_1516_AFS_Location_Excel" localSheetId="12">#REF!</definedName>
    <definedName name="_1516_AFS_Location_Excel">#REF!</definedName>
    <definedName name="_xlnm._FilterDatabase" localSheetId="9" hidden="1">'[1]Raw data'!$A$1:$W$103</definedName>
    <definedName name="_xlnm._FilterDatabase" localSheetId="10" hidden="1">'[1]Raw data'!$A$1:$W$103</definedName>
    <definedName name="_xlnm._FilterDatabase" localSheetId="2" hidden="1">'2014A'!$A$1:$GB$26</definedName>
    <definedName name="_xlnm._FilterDatabase" localSheetId="0" hidden="1">'2014E'!$A$1:$LF$25</definedName>
    <definedName name="_xlnm._FilterDatabase" localSheetId="4" hidden="1">'2014F'!$A$1:$BQ$25</definedName>
    <definedName name="_xlnm._FilterDatabase" localSheetId="3" hidden="1">'2015A'!$A$1:$GO$26</definedName>
    <definedName name="_xlnm._FilterDatabase" localSheetId="1" hidden="1">'2015E'!$A$1:$LF$25</definedName>
    <definedName name="_xlnm._FilterDatabase" localSheetId="5" hidden="1">'2015F'!$A$1:$BQ$25</definedName>
    <definedName name="_xlnm._FilterDatabase" localSheetId="6" hidden="1">'2015L'!$A$1:$AL$16</definedName>
    <definedName name="_xlnm._FilterDatabase" localSheetId="11" hidden="1">'[1]Raw data'!$A$1:$W$103</definedName>
    <definedName name="_xlnm._FilterDatabase" localSheetId="12" hidden="1">'[1]Raw data'!$A$1:$W$103</definedName>
    <definedName name="activity2014">'2014A'!$A$2:$GJ$25</definedName>
    <definedName name="activity2015">'2015A'!$A$2:$GW$25</definedName>
    <definedName name="activity2015f">'[2]2015A Data'!$A$2:$FY$133</definedName>
    <definedName name="All_organisations">'2015A'!#REF!</definedName>
    <definedName name="all_organisationse">'2015E'!#REF!</definedName>
    <definedName name="alldata2014">'[3]2014 merged'!$A$2:$BN$126</definedName>
    <definedName name="alldata2014f">'2014F'!$A$2:$BN$25</definedName>
    <definedName name="alldata2015">'[3]2015 merged'!$A$2:$BN$121</definedName>
    <definedName name="alldata2015f">'2015F'!$A$2:$BN$25</definedName>
    <definedName name="employment2014">'2014A'!$B$2:$N$25</definedName>
    <definedName name="employment2014_2">'2014A'!#REF!</definedName>
    <definedName name="employment2014_2e">'2014E'!#REF!</definedName>
    <definedName name="employment2014_3">'2014A'!$A$2:$N$25</definedName>
    <definedName name="employment2014_3e">'2014E'!$A$2:$LD$25</definedName>
    <definedName name="employment2014e">'2014E'!$B$2:$LD$12</definedName>
    <definedName name="employment2015">'2015A'!$B$2:$KW$12</definedName>
    <definedName name="employment2015_2">'2015A'!$A$2:$KW$12</definedName>
    <definedName name="employment2015_2e">'2015E'!$A$2:$LD$25</definedName>
    <definedName name="employment2015e">'2015E'!$B$2:$LD$12</definedName>
    <definedName name="expenditure1516">'2015F'!$A$18:$AI$41</definedName>
    <definedName name="finace3" localSheetId="11">#REF!</definedName>
    <definedName name="finace3" localSheetId="12">#REF!</definedName>
    <definedName name="finace3">#REF!</definedName>
    <definedName name="finance2" localSheetId="9">#REF!</definedName>
    <definedName name="finance2" localSheetId="10">#REF!</definedName>
    <definedName name="finance2" localSheetId="11">#REF!</definedName>
    <definedName name="finance2" localSheetId="12">#REF!</definedName>
    <definedName name="finance2">#REF!</definedName>
    <definedName name="finance2e" localSheetId="9">#REF!</definedName>
    <definedName name="finance2e" localSheetId="10">#REF!</definedName>
    <definedName name="finance2e" localSheetId="11">#REF!</definedName>
    <definedName name="finance2e" localSheetId="12">#REF!</definedName>
    <definedName name="finance2e">#REF!</definedName>
    <definedName name="finance2f" localSheetId="9">#REF!</definedName>
    <definedName name="finance2f" localSheetId="10">#REF!</definedName>
    <definedName name="finance2f" localSheetId="11">#REF!</definedName>
    <definedName name="finance2f" localSheetId="12">#REF!</definedName>
    <definedName name="finance2f">#REF!</definedName>
    <definedName name="finance3" localSheetId="9">#REF!</definedName>
    <definedName name="finance3" localSheetId="11">#REF!</definedName>
    <definedName name="finance3" localSheetId="12">#REF!</definedName>
    <definedName name="finance3">#REF!</definedName>
    <definedName name="georange" localSheetId="9">OFFSET('[1]Raw data'!$A$2,0,MATCH('1. Finance'!#REF!,[1]!Table1[Organisation Name],0),110,8)</definedName>
    <definedName name="georange" localSheetId="10">OFFSET('[1]Raw data'!$A$2,0,MATCH('2. Employment'!#REF!,[1]!Table1[Organisation Name],0),110,8)</definedName>
    <definedName name="georange" localSheetId="11">OFFSET('[1]Raw data'!$A$2,0,MATCH('3. Activities'!#REF!,[1]!Table1[Organisation Name],0),110,8)</definedName>
    <definedName name="georange" localSheetId="12">OFFSET('[1]Raw data'!$A$2,0,MATCH(#REF!,[1]!Table1[Organisation Name],0),110,8)</definedName>
    <definedName name="georange">OFFSET('[1]Raw data'!$A$2,0,MATCH(#REF!,[1]!Table1[Organisation Name],0),110,8)</definedName>
    <definedName name="georange2" localSheetId="9">OFFSET('[1]Raw data'!$A$2,0,MATCH(#REF!,[1]!Table1[Organisation Name],0),110,8)</definedName>
    <definedName name="georange2" localSheetId="11">OFFSET('[1]Raw data'!$A$2,0,MATCH(#REF!,[1]!Table1[Organisation Name],0),110,8)</definedName>
    <definedName name="georange2" localSheetId="12">OFFSET('[1]Raw data'!$A$2,0,MATCH(#REF!,[1]!Table1[Organisation Name],0),110,8)</definedName>
    <definedName name="georange2">OFFSET('[1]Raw data'!$A$2,0,MATCH(#REF!,[1]!Table1[Organisation Name],0),110,8)</definedName>
    <definedName name="georange3" localSheetId="9">OFFSET('[1]Raw data'!$A$2,0,MATCH(#REF!,[1]!Table1[Organisation Name],0),110,8)</definedName>
    <definedName name="georange3" localSheetId="11">OFFSET('[1]Raw data'!$A$2,0,MATCH(#REF!,[1]!Table1[Organisation Name],0),110,8)</definedName>
    <definedName name="georange3" localSheetId="12">OFFSET('[1]Raw data'!$A$2,0,MATCH(#REF!,[1]!Table1[Organisation Name],0),110,8)</definedName>
    <definedName name="georange3">OFFSET('[1]Raw data'!$A$2,0,MATCH(#REF!,[1]!Table1[Organisation Name],0),110,8)</definedName>
    <definedName name="georange7" localSheetId="11">OFFSET('[1]Raw data'!$A$2,0,MATCH(#REF!,[1]!Table1[Organisation Name],0),110,8)</definedName>
    <definedName name="georange7" localSheetId="12">OFFSET('[1]Raw data'!$A$2,0,MATCH(#REF!,[1]!Table1[Organisation Name],0),110,8)</definedName>
    <definedName name="georange7">OFFSET('[1]Raw data'!$A$2,0,MATCH(#REF!,[1]!Table1[Organisation Name],0),110,8)</definedName>
    <definedName name="georangee" localSheetId="9">OFFSET('[1]Raw data'!$A$2,0,MATCH(#REF!,[1]!Table1[Organisation Name],0),110,8)</definedName>
    <definedName name="georangee" localSheetId="10">OFFSET('[1]Raw data'!$A$2,0,MATCH(#REF!,[1]!Table1[Organisation Name],0),110,8)</definedName>
    <definedName name="georangee" localSheetId="11">OFFSET('[1]Raw data'!$A$2,0,MATCH(#REF!,[1]!Table1[Organisation Name],0),110,8)</definedName>
    <definedName name="georangee" localSheetId="12">OFFSET('[1]Raw data'!$A$2,0,MATCH(#REF!,[1]!Table1[Organisation Name],0),110,8)</definedName>
    <definedName name="georangee">OFFSET('[1]Raw data'!$A$2,0,MATCH(#REF!,[1]!Table1[Organisation Name],0),110,8)</definedName>
    <definedName name="georangef" localSheetId="9">OFFSET('[1]Raw data'!$A$2,0,MATCH(#REF!,[1]!Table1[Organisation Name],0),110,8)</definedName>
    <definedName name="georangef" localSheetId="10">OFFSET('[1]Raw data'!$A$2,0,MATCH(#REF!,[1]!Table1[Organisation Name],0),110,8)</definedName>
    <definedName name="georangef" localSheetId="11">OFFSET('[1]Raw data'!$A$2,0,MATCH(#REF!,[1]!Table1[Organisation Name],0),110,8)</definedName>
    <definedName name="georangef" localSheetId="12">OFFSET('[1]Raw data'!$A$2,0,MATCH(#REF!,[1]!Table1[Organisation Name],0),110,8)</definedName>
    <definedName name="georangef">OFFSET('[1]Raw data'!$A$2,0,MATCH(#REF!,[1]!Table1[Organisation Name],0),110,8)</definedName>
    <definedName name="georangel" localSheetId="12">OFFSET('[1]Raw data'!$A$2,0,MATCH('4.  Location'!$D$4,[1]!Table1[Organisation Name],0),110,8)</definedName>
    <definedName name="georangel">OFFSET('[1]Raw data'!$A$2,0,MATCH(#REF!,[1]!Table1[Organisation Name],0),110,8)</definedName>
    <definedName name="merge2" localSheetId="9">#REF!</definedName>
    <definedName name="merge2" localSheetId="10">#REF!</definedName>
    <definedName name="merge2" localSheetId="11">#REF!</definedName>
    <definedName name="merge2" localSheetId="12">#REF!</definedName>
    <definedName name="merge2">#REF!</definedName>
    <definedName name="merge2010" localSheetId="9">#REF!</definedName>
    <definedName name="merge2010" localSheetId="10">#REF!</definedName>
    <definedName name="merge2010" localSheetId="11">#REF!</definedName>
    <definedName name="merge2010" localSheetId="12">#REF!</definedName>
    <definedName name="merge2010">#REF!</definedName>
    <definedName name="merge2010e" localSheetId="9">#REF!</definedName>
    <definedName name="merge2010e" localSheetId="10">#REF!</definedName>
    <definedName name="merge2010e" localSheetId="11">#REF!</definedName>
    <definedName name="merge2010e" localSheetId="12">#REF!</definedName>
    <definedName name="merge2010e">#REF!</definedName>
    <definedName name="merge2010f" localSheetId="9">#REF!</definedName>
    <definedName name="merge2010f" localSheetId="10">#REF!</definedName>
    <definedName name="merge2010f" localSheetId="11">#REF!</definedName>
    <definedName name="merge2010f" localSheetId="12">#REF!</definedName>
    <definedName name="merge2010f">#REF!</definedName>
    <definedName name="merge2010v4" localSheetId="9">#REF!</definedName>
    <definedName name="merge2010v4" localSheetId="11">#REF!</definedName>
    <definedName name="merge2010v4" localSheetId="12">#REF!</definedName>
    <definedName name="merge2010v4">#REF!</definedName>
    <definedName name="merge2010v5" localSheetId="11">#REF!</definedName>
    <definedName name="merge2010v5" localSheetId="12">#REF!</definedName>
    <definedName name="merge2010v5">#REF!</definedName>
    <definedName name="merge2e" localSheetId="9">#REF!</definedName>
    <definedName name="merge2e" localSheetId="10">#REF!</definedName>
    <definedName name="merge2e" localSheetId="11">#REF!</definedName>
    <definedName name="merge2e" localSheetId="12">#REF!</definedName>
    <definedName name="merge2e">#REF!</definedName>
    <definedName name="merge2f" localSheetId="9">#REF!</definedName>
    <definedName name="merge2f" localSheetId="10">#REF!</definedName>
    <definedName name="merge2f" localSheetId="11">#REF!</definedName>
    <definedName name="merge2f" localSheetId="12">#REF!</definedName>
    <definedName name="merge2f">#REF!</definedName>
    <definedName name="merge3" localSheetId="9">#REF!</definedName>
    <definedName name="merge3" localSheetId="10">#REF!</definedName>
    <definedName name="merge3" localSheetId="11">#REF!</definedName>
    <definedName name="merge3" localSheetId="12">#REF!</definedName>
    <definedName name="merge3">#REF!</definedName>
    <definedName name="merge3e" localSheetId="9">#REF!</definedName>
    <definedName name="merge3e" localSheetId="10">#REF!</definedName>
    <definedName name="merge3e" localSheetId="11">#REF!</definedName>
    <definedName name="merge3e" localSheetId="12">#REF!</definedName>
    <definedName name="merge3e">#REF!</definedName>
    <definedName name="merge3f" localSheetId="9">#REF!</definedName>
    <definedName name="merge3f" localSheetId="10">#REF!</definedName>
    <definedName name="merge3f" localSheetId="11">#REF!</definedName>
    <definedName name="merge3f" localSheetId="12">#REF!</definedName>
    <definedName name="merge3f">#REF!</definedName>
    <definedName name="merge3v5" localSheetId="11">#REF!</definedName>
    <definedName name="merge3v5" localSheetId="12">#REF!</definedName>
    <definedName name="merge3v5">#REF!</definedName>
    <definedName name="merge4" localSheetId="9">#REF!</definedName>
    <definedName name="merge4" localSheetId="11">#REF!</definedName>
    <definedName name="merge4" localSheetId="12">#REF!</definedName>
    <definedName name="merge4">#REF!</definedName>
    <definedName name="merge5" localSheetId="9">#REF!</definedName>
    <definedName name="merge5" localSheetId="11">#REF!</definedName>
    <definedName name="merge5" localSheetId="12">#REF!</definedName>
    <definedName name="merge5">#REF!</definedName>
    <definedName name="merge6" localSheetId="11">#REF!</definedName>
    <definedName name="merge6" localSheetId="12">#REF!</definedName>
    <definedName name="merge6">#REF!</definedName>
    <definedName name="merged2011" localSheetId="9">#REF!</definedName>
    <definedName name="merged2011" localSheetId="10">#REF!</definedName>
    <definedName name="merged2011" localSheetId="11">#REF!</definedName>
    <definedName name="merged2011" localSheetId="12">#REF!</definedName>
    <definedName name="merged2011">#REF!</definedName>
    <definedName name="merged2011e" localSheetId="9">#REF!</definedName>
    <definedName name="merged2011e" localSheetId="10">#REF!</definedName>
    <definedName name="merged2011e" localSheetId="11">#REF!</definedName>
    <definedName name="merged2011e" localSheetId="12">#REF!</definedName>
    <definedName name="merged2011e">#REF!</definedName>
    <definedName name="merged2011f" localSheetId="9">#REF!</definedName>
    <definedName name="merged2011f" localSheetId="10">#REF!</definedName>
    <definedName name="merged2011f" localSheetId="11">#REF!</definedName>
    <definedName name="merged2011f" localSheetId="12">#REF!</definedName>
    <definedName name="merged2011f">#REF!</definedName>
    <definedName name="merged2011v4" localSheetId="9">#REF!</definedName>
    <definedName name="merged2011v4" localSheetId="11">#REF!</definedName>
    <definedName name="merged2011v4" localSheetId="12">#REF!</definedName>
    <definedName name="merged2011v4">#REF!</definedName>
    <definedName name="merged2011v5" localSheetId="11">#REF!</definedName>
    <definedName name="merged2011v5" localSheetId="12">#REF!</definedName>
    <definedName name="merged2011v5">#REF!</definedName>
    <definedName name="merged2014">'2014F'!#REF!</definedName>
    <definedName name="merged2014_2">'2014F'!#REF!</definedName>
    <definedName name="merged2015">'2015F'!#REF!</definedName>
    <definedName name="merged2015e" localSheetId="9">#REF!</definedName>
    <definedName name="merged2015e" localSheetId="10">#REF!</definedName>
    <definedName name="merged2015e" localSheetId="11">#REF!</definedName>
    <definedName name="merged2015e" localSheetId="12">#REF!</definedName>
    <definedName name="merged2015e">#REF!</definedName>
    <definedName name="merged3" localSheetId="9">#REF!</definedName>
    <definedName name="merged3" localSheetId="10">#REF!</definedName>
    <definedName name="merged3" localSheetId="11">#REF!</definedName>
    <definedName name="merged3" localSheetId="12">#REF!</definedName>
    <definedName name="merged3">#REF!</definedName>
    <definedName name="merged3e" localSheetId="9">#REF!</definedName>
    <definedName name="merged3e" localSheetId="10">#REF!</definedName>
    <definedName name="merged3e" localSheetId="11">#REF!</definedName>
    <definedName name="merged3e" localSheetId="12">#REF!</definedName>
    <definedName name="merged3e">#REF!</definedName>
    <definedName name="merged3f" localSheetId="9">#REF!</definedName>
    <definedName name="merged3f" localSheetId="10">#REF!</definedName>
    <definedName name="merged3f" localSheetId="11">#REF!</definedName>
    <definedName name="merged3f" localSheetId="12">#REF!</definedName>
    <definedName name="merged3f">#REF!</definedName>
    <definedName name="merged3v6" localSheetId="11">#REF!</definedName>
    <definedName name="merged3v6" localSheetId="12">#REF!</definedName>
    <definedName name="merged3v6">#REF!</definedName>
    <definedName name="merged4" localSheetId="9">#REF!</definedName>
    <definedName name="merged4" localSheetId="10">#REF!</definedName>
    <definedName name="merged4" localSheetId="11">#REF!</definedName>
    <definedName name="merged4" localSheetId="12">#REF!</definedName>
    <definedName name="merged4">#REF!</definedName>
    <definedName name="merged4e" localSheetId="9">#REF!</definedName>
    <definedName name="merged4e" localSheetId="10">#REF!</definedName>
    <definedName name="merged4e" localSheetId="11">#REF!</definedName>
    <definedName name="merged4e" localSheetId="12">#REF!</definedName>
    <definedName name="merged4e">#REF!</definedName>
    <definedName name="merged4f" localSheetId="9">#REF!</definedName>
    <definedName name="merged4f" localSheetId="10">#REF!</definedName>
    <definedName name="merged4f" localSheetId="11">#REF!</definedName>
    <definedName name="merged4f" localSheetId="12">#REF!</definedName>
    <definedName name="merged4f">#REF!</definedName>
    <definedName name="merged4v5" localSheetId="11">#REF!</definedName>
    <definedName name="merged4v5" localSheetId="12">#REF!</definedName>
    <definedName name="merged4v5">#REF!</definedName>
    <definedName name="merged5" localSheetId="9">#REF!</definedName>
    <definedName name="merged5" localSheetId="10">#REF!</definedName>
    <definedName name="merged5" localSheetId="11">#REF!</definedName>
    <definedName name="merged5" localSheetId="12">#REF!</definedName>
    <definedName name="merged5">#REF!</definedName>
    <definedName name="merged5e" localSheetId="9">#REF!</definedName>
    <definedName name="merged5e" localSheetId="10">#REF!</definedName>
    <definedName name="merged5e" localSheetId="11">#REF!</definedName>
    <definedName name="merged5e" localSheetId="12">#REF!</definedName>
    <definedName name="merged5e">#REF!</definedName>
    <definedName name="merged5f" localSheetId="9">#REF!</definedName>
    <definedName name="merged5f" localSheetId="10">#REF!</definedName>
    <definedName name="merged5f" localSheetId="11">#REF!</definedName>
    <definedName name="merged5f" localSheetId="12">#REF!</definedName>
    <definedName name="merged5f">#REF!</definedName>
    <definedName name="merged5v6" localSheetId="11">#REF!</definedName>
    <definedName name="merged5v6" localSheetId="12">#REF!</definedName>
    <definedName name="merged5v6">#REF!</definedName>
    <definedName name="merged6" localSheetId="9">#REF!</definedName>
    <definedName name="merged6" localSheetId="11">#REF!</definedName>
    <definedName name="merged6" localSheetId="12">#REF!</definedName>
    <definedName name="merged6">#REF!</definedName>
    <definedName name="merged7" localSheetId="9">#REF!</definedName>
    <definedName name="merged7" localSheetId="11">#REF!</definedName>
    <definedName name="merged7" localSheetId="12">#REF!</definedName>
    <definedName name="merged7">#REF!</definedName>
    <definedName name="merged8" localSheetId="9">#REF!</definedName>
    <definedName name="merged8" localSheetId="11">#REF!</definedName>
    <definedName name="merged8" localSheetId="12">#REF!</definedName>
    <definedName name="merged8">#REF!</definedName>
    <definedName name="new" localSheetId="11">#REF!</definedName>
    <definedName name="new">#REF!</definedName>
    <definedName name="otherprogramming">'2015F'!$A$2:$BP$18</definedName>
    <definedName name="programming2014">'2014F'!$A$2:$BP$25</definedName>
    <definedName name="SALARIES" localSheetId="9">#REF!</definedName>
    <definedName name="SALARIES" localSheetId="10">#REF!</definedName>
    <definedName name="SALARIES" localSheetId="11">#REF!</definedName>
    <definedName name="SALARIES" localSheetId="12">#REF!</definedName>
    <definedName name="SALARIES">#REF!</definedName>
    <definedName name="salaries2" localSheetId="9">#REF!</definedName>
    <definedName name="salaries2" localSheetId="11">#REF!</definedName>
    <definedName name="salaries2" localSheetId="12">#REF!</definedName>
    <definedName name="salaries2">#REF!</definedName>
    <definedName name="salaries3" localSheetId="11">#REF!</definedName>
    <definedName name="salaries3" localSheetId="12">#REF!</definedName>
    <definedName name="salaries3">#REF!</definedName>
    <definedName name="salariese" localSheetId="9">#REF!</definedName>
    <definedName name="salariese" localSheetId="10">#REF!</definedName>
    <definedName name="salariese" localSheetId="11">#REF!</definedName>
    <definedName name="salariese" localSheetId="12">#REF!</definedName>
    <definedName name="salariese">#REF!</definedName>
    <definedName name="salariesf" localSheetId="9">#REF!</definedName>
    <definedName name="salariesf" localSheetId="10">#REF!</definedName>
    <definedName name="salariesf" localSheetId="11">#REF!</definedName>
    <definedName name="salariesf" localSheetId="12">#REF!</definedName>
    <definedName name="salariesf">#REF!</definedName>
    <definedName name="TEST1" localSheetId="9">#REF!</definedName>
    <definedName name="TEST1" localSheetId="10">#REF!</definedName>
    <definedName name="TEST1" localSheetId="11">#REF!</definedName>
    <definedName name="TEST1" localSheetId="12">#REF!</definedName>
    <definedName name="TEST1">#REF!</definedName>
    <definedName name="test1e" localSheetId="9">#REF!</definedName>
    <definedName name="test1e" localSheetId="10">#REF!</definedName>
    <definedName name="test1e" localSheetId="11">#REF!</definedName>
    <definedName name="test1e" localSheetId="12">#REF!</definedName>
    <definedName name="test1e">#REF!</definedName>
    <definedName name="test2" localSheetId="9">#REF!</definedName>
    <definedName name="test2" localSheetId="11">#REF!</definedName>
    <definedName name="test2" localSheetId="12">#REF!</definedName>
    <definedName name="test2">#REF!</definedName>
    <definedName name="test6" localSheetId="11">#REF!</definedName>
    <definedName name="test6" localSheetId="12">#REF!</definedName>
    <definedName name="test6">#REF!</definedName>
    <definedName name="tlactivity10" localSheetId="11">#REF!</definedName>
    <definedName name="tlactivity10">#REF!</definedName>
    <definedName name="tlactivity12" localSheetId="11">#REF!</definedName>
    <definedName name="tlactivity12">#REF!</definedName>
    <definedName name="tlactivity13" localSheetId="11">#REF!</definedName>
    <definedName name="tlactivity13">#REF!</definedName>
    <definedName name="tlactivity14" localSheetId="11">#REF!</definedName>
    <definedName name="tlactivity14">#REF!</definedName>
    <definedName name="tlactivity15" localSheetId="11">#REF!</definedName>
    <definedName name="tlactivity15">#REF!</definedName>
    <definedName name="tlactivity16" localSheetId="11">#REF!</definedName>
    <definedName name="tlactivity16">#REF!</definedName>
    <definedName name="tlactivity17" localSheetId="11">#REF!</definedName>
    <definedName name="tlactivity17">#REF!</definedName>
    <definedName name="tlactivity18" localSheetId="11">#REF!</definedName>
    <definedName name="tlactivity18">#REF!</definedName>
    <definedName name="tlactivity19" localSheetId="11">#REF!</definedName>
    <definedName name="tlactivity19">#REF!</definedName>
    <definedName name="tlactivity2" localSheetId="11">#REF!</definedName>
    <definedName name="tlactivity2">#REF!</definedName>
    <definedName name="tlactivity20" localSheetId="11">#REF!</definedName>
    <definedName name="tlactivity20">#REF!</definedName>
    <definedName name="tlactivity21" localSheetId="11">#REF!</definedName>
    <definedName name="tlactivity21">#REF!</definedName>
    <definedName name="tlactivity22" localSheetId="11">#REF!</definedName>
    <definedName name="tlactivity22">#REF!</definedName>
    <definedName name="tlactivity3" localSheetId="11">#REF!</definedName>
    <definedName name="tlactivity3">#REF!</definedName>
    <definedName name="tlactivity4" localSheetId="11">#REF!</definedName>
    <definedName name="tlactivity4">#REF!</definedName>
    <definedName name="tlactivity5" localSheetId="11">OFFSET('[1]Raw data'!$A$2,0,MATCH(#REF!,[1]!Table1[Organisation Name],0),110,8)</definedName>
    <definedName name="tlactivity5">OFFSET('[1]Raw data'!$A$2,0,MATCH(#REF!,[1]!Table1[Organisation Name],0),110,8)</definedName>
    <definedName name="tlactivity6" localSheetId="11">OFFSET('[1]Raw data'!$A$2,0,MATCH(#REF!,[1]!Table1[Organisation Name],0),110,8)</definedName>
    <definedName name="tlactivity6">OFFSET('[1]Raw data'!$A$2,0,MATCH(#REF!,[1]!Table1[Organisation Name],0),110,8)</definedName>
    <definedName name="tlactivity7" localSheetId="11">OFFSET('[1]Raw data'!$A$2,0,MATCH(#REF!,[1]!Table1[Organisation Name],0),110,8)</definedName>
    <definedName name="tlactivity7">OFFSET('[1]Raw data'!$A$2,0,MATCH(#REF!,[1]!Table1[Organisation Name],0),110,8)</definedName>
    <definedName name="tlactivity8" localSheetId="11">OFFSET('[1]Raw data'!$A$2,0,MATCH(#REF!,[1]!Table1[Organisation Name],0),110,8)</definedName>
    <definedName name="tlactivity8">OFFSET('[1]Raw data'!$A$2,0,MATCH(#REF!,[1]!Table1[Organisation Name],0),110,8)</definedName>
    <definedName name="tlactivity9" localSheetId="11">OFFSET('[1]Raw data'!$A$2,0,MATCH(#REF!,[1]!Table1[Organisation Name],0),110,8)</definedName>
    <definedName name="tlactivity9">OFFSET('[1]Raw data'!$A$2,0,MATCH(#REF!,[1]!Table1[Organisation Name],0),110,8)</definedName>
    <definedName name="UnitAgg2015">'[3]2015 merged'!$A$111:$BN$121</definedName>
    <definedName name="unitagg2015f">'2015F'!$A$2:$BN$12</definedName>
  </definedNames>
  <calcPr calcId="145621"/>
</workbook>
</file>

<file path=xl/calcChain.xml><?xml version="1.0" encoding="utf-8"?>
<calcChain xmlns="http://schemas.openxmlformats.org/spreadsheetml/2006/main">
  <c r="C19" i="28" l="1"/>
  <c r="C15" i="28"/>
  <c r="I15" i="28" l="1"/>
  <c r="H15" i="28"/>
  <c r="GW2" i="5"/>
  <c r="GV2" i="5"/>
  <c r="GV5" i="5"/>
  <c r="GW3" i="5" l="1"/>
  <c r="F15" i="28" s="1"/>
  <c r="H19" i="28" s="1"/>
  <c r="I19" i="28" s="1"/>
  <c r="GW4" i="5"/>
  <c r="GW5" i="5"/>
  <c r="GW6" i="5"/>
  <c r="GW7" i="5"/>
  <c r="GW8" i="5"/>
  <c r="GW9" i="5"/>
  <c r="GW10" i="5"/>
  <c r="GW11" i="5"/>
  <c r="GW12" i="5"/>
  <c r="GW13" i="5"/>
  <c r="GW14" i="5"/>
  <c r="GW15" i="5"/>
  <c r="GW16" i="5"/>
  <c r="GW17" i="5"/>
  <c r="GW18" i="5"/>
  <c r="GW19" i="5"/>
  <c r="GW20" i="5"/>
  <c r="GW21" i="5"/>
  <c r="GW22" i="5"/>
  <c r="GW23" i="5"/>
  <c r="GW24" i="5"/>
  <c r="GW25" i="5"/>
  <c r="GV3" i="5"/>
  <c r="G15" i="28"/>
  <c r="E15" i="28"/>
  <c r="F19" i="28" s="1"/>
  <c r="G19" i="28" s="1"/>
  <c r="D15" i="28"/>
  <c r="GJ3" i="4"/>
  <c r="GJ4" i="4"/>
  <c r="GJ5" i="4"/>
  <c r="GJ6" i="4"/>
  <c r="GJ7" i="4"/>
  <c r="GJ8" i="4"/>
  <c r="GJ9" i="4"/>
  <c r="GJ10" i="4"/>
  <c r="GJ11" i="4"/>
  <c r="GJ12" i="4"/>
  <c r="GJ13" i="4"/>
  <c r="GJ14" i="4"/>
  <c r="GJ15" i="4"/>
  <c r="GJ16" i="4"/>
  <c r="GJ17" i="4"/>
  <c r="GJ18" i="4"/>
  <c r="GJ19" i="4"/>
  <c r="GJ20" i="4"/>
  <c r="GJ21" i="4"/>
  <c r="GJ22" i="4"/>
  <c r="GJ23" i="4"/>
  <c r="GJ24" i="4"/>
  <c r="GJ25" i="4"/>
  <c r="GJ2" i="4"/>
  <c r="GI3" i="4"/>
  <c r="GI4" i="4"/>
  <c r="GI5" i="4"/>
  <c r="GI6" i="4"/>
  <c r="GI7" i="4"/>
  <c r="GI8" i="4"/>
  <c r="GI9" i="4"/>
  <c r="GI10" i="4"/>
  <c r="GI11" i="4"/>
  <c r="GI12" i="4"/>
  <c r="GI13" i="4"/>
  <c r="GI14" i="4"/>
  <c r="GI15" i="4"/>
  <c r="GI16" i="4"/>
  <c r="GI17" i="4"/>
  <c r="GI18" i="4"/>
  <c r="GI19" i="4"/>
  <c r="GI20" i="4"/>
  <c r="GI21" i="4"/>
  <c r="GI22" i="4"/>
  <c r="GI23" i="4"/>
  <c r="GI24" i="4"/>
  <c r="GI25" i="4"/>
  <c r="GI2" i="4"/>
  <c r="GV4" i="5"/>
  <c r="GV6" i="5"/>
  <c r="GV7" i="5"/>
  <c r="GV8" i="5"/>
  <c r="GV9" i="5"/>
  <c r="GV10" i="5"/>
  <c r="GV11" i="5"/>
  <c r="GV12" i="5"/>
  <c r="GV13" i="5"/>
  <c r="GV14" i="5"/>
  <c r="GV15" i="5"/>
  <c r="GV16" i="5"/>
  <c r="GV17" i="5"/>
  <c r="GV18" i="5"/>
  <c r="GV19" i="5"/>
  <c r="GV20" i="5"/>
  <c r="GV21" i="5"/>
  <c r="GV22" i="5"/>
  <c r="GV23" i="5"/>
  <c r="GV24" i="5"/>
  <c r="GV25" i="5"/>
  <c r="D19" i="28" l="1"/>
  <c r="E19" i="28" s="1"/>
  <c r="F30" i="19"/>
  <c r="F29" i="19"/>
  <c r="F28" i="19"/>
  <c r="F40" i="19"/>
  <c r="F39" i="19"/>
  <c r="F38" i="19"/>
  <c r="F37" i="19"/>
  <c r="D40" i="19"/>
  <c r="D39" i="19"/>
  <c r="D38" i="19"/>
  <c r="D37" i="19"/>
  <c r="D30" i="19"/>
  <c r="D29" i="19"/>
  <c r="D28" i="19"/>
  <c r="F17" i="19"/>
  <c r="F16" i="19"/>
  <c r="F15" i="19"/>
  <c r="F14" i="19"/>
  <c r="F13" i="19"/>
  <c r="D16" i="19"/>
  <c r="D15" i="19"/>
  <c r="D14" i="19"/>
  <c r="D13" i="19"/>
  <c r="D12" i="19"/>
  <c r="H28" i="19" l="1"/>
  <c r="D6" i="21"/>
  <c r="I14" i="16" l="1"/>
  <c r="H14" i="16"/>
  <c r="I13" i="16"/>
  <c r="H13" i="16"/>
  <c r="I12" i="16"/>
  <c r="H12" i="16"/>
  <c r="C16" i="21" l="1"/>
  <c r="E17" i="21"/>
  <c r="E16" i="21" l="1"/>
  <c r="G16" i="21" s="1"/>
  <c r="F16" i="21" s="1"/>
  <c r="G17" i="21"/>
  <c r="F17" i="21" l="1"/>
  <c r="D16" i="21"/>
  <c r="C27" i="21" l="1"/>
  <c r="C20" i="21"/>
  <c r="C12" i="21"/>
  <c r="D5" i="19"/>
  <c r="D45" i="21" l="1"/>
  <c r="D44" i="21"/>
  <c r="D41" i="21"/>
  <c r="D40" i="21"/>
  <c r="D37" i="21"/>
  <c r="D36" i="21"/>
  <c r="D27" i="21"/>
  <c r="D20" i="21"/>
  <c r="D12" i="21"/>
  <c r="F12" i="21" l="1"/>
  <c r="H12" i="21" s="1"/>
  <c r="E20" i="21" s="1"/>
  <c r="F27" i="21"/>
  <c r="H27" i="21" s="1"/>
  <c r="G27" i="21" s="1"/>
  <c r="D38" i="21"/>
  <c r="D42" i="21"/>
  <c r="D35" i="21"/>
  <c r="D39" i="21"/>
  <c r="D43" i="21"/>
  <c r="C30" i="21"/>
  <c r="E30" i="21"/>
  <c r="D46" i="21" l="1"/>
  <c r="E44" i="21" s="1"/>
  <c r="G30" i="21"/>
  <c r="D30" i="21" s="1"/>
  <c r="G12" i="21"/>
  <c r="E12" i="21"/>
  <c r="E27" i="21"/>
  <c r="E36" i="21" l="1"/>
  <c r="E37" i="21"/>
  <c r="E45" i="21"/>
  <c r="E41" i="21"/>
  <c r="E38" i="21"/>
  <c r="E42" i="21"/>
  <c r="E40" i="21"/>
  <c r="E39" i="21"/>
  <c r="E43" i="21"/>
  <c r="E35" i="21"/>
  <c r="F30" i="21"/>
  <c r="D24" i="21"/>
  <c r="D6" i="19" l="1"/>
  <c r="F12" i="19" l="1"/>
  <c r="H13" i="19"/>
  <c r="I13" i="19" s="1"/>
  <c r="D6" i="28"/>
  <c r="D46" i="28" s="1"/>
  <c r="D59" i="28"/>
  <c r="D60" i="28"/>
  <c r="D62" i="28"/>
  <c r="D58" i="28"/>
  <c r="D61" i="28"/>
  <c r="D63" i="28"/>
  <c r="D65" i="28"/>
  <c r="D66" i="28"/>
  <c r="D67" i="28"/>
  <c r="D64" i="28"/>
  <c r="D48" i="28" l="1"/>
  <c r="D49" i="28"/>
  <c r="D44" i="28"/>
  <c r="D43" i="28"/>
  <c r="D45" i="28"/>
  <c r="D47" i="28"/>
  <c r="D17" i="19"/>
  <c r="D18" i="19" s="1"/>
  <c r="D31" i="19"/>
  <c r="E13" i="16"/>
  <c r="E22" i="16"/>
  <c r="E21" i="16"/>
  <c r="E20" i="16"/>
  <c r="E12" i="16"/>
  <c r="E14" i="16"/>
  <c r="D41" i="19"/>
  <c r="E39" i="19" s="1"/>
  <c r="H12" i="19"/>
  <c r="I12" i="19" s="1"/>
  <c r="E49" i="22"/>
  <c r="F46" i="22"/>
  <c r="E47" i="22"/>
  <c r="F49" i="22"/>
  <c r="E48" i="22"/>
  <c r="E45" i="22"/>
  <c r="C49" i="22"/>
  <c r="F44" i="22"/>
  <c r="E46" i="22"/>
  <c r="F48" i="22"/>
  <c r="F47" i="22"/>
  <c r="F45" i="22"/>
  <c r="E44" i="22"/>
  <c r="D6" i="16"/>
  <c r="D49" i="22"/>
  <c r="D29" i="28"/>
  <c r="D33" i="28"/>
  <c r="D26" i="28"/>
  <c r="D31" i="28"/>
  <c r="D32" i="28"/>
  <c r="D27" i="28"/>
  <c r="D28" i="28"/>
  <c r="D30" i="28"/>
  <c r="H16" i="19"/>
  <c r="I16" i="19" s="1"/>
  <c r="H15" i="19"/>
  <c r="I15" i="19" s="1"/>
  <c r="F18" i="19"/>
  <c r="I28" i="19"/>
  <c r="F31" i="19"/>
  <c r="H30" i="19"/>
  <c r="I30" i="19" s="1"/>
  <c r="F41" i="19"/>
  <c r="G37" i="19" s="1"/>
  <c r="H37" i="19"/>
  <c r="I37" i="19" s="1"/>
  <c r="H38" i="19"/>
  <c r="I38" i="19" s="1"/>
  <c r="H39" i="19"/>
  <c r="I39" i="19" s="1"/>
  <c r="H29" i="19"/>
  <c r="I29" i="19" s="1"/>
  <c r="H14" i="19"/>
  <c r="I14" i="19" s="1"/>
  <c r="E15" i="16" l="1"/>
  <c r="D34" i="28"/>
  <c r="H17" i="19"/>
  <c r="I17" i="19" s="1"/>
  <c r="G16" i="19"/>
  <c r="G29" i="19"/>
  <c r="G28" i="19"/>
  <c r="G30" i="19"/>
  <c r="H31" i="19"/>
  <c r="I31" i="19" s="1"/>
  <c r="H40" i="19"/>
  <c r="I40" i="19" s="1"/>
  <c r="E23" i="16"/>
  <c r="E40" i="19"/>
  <c r="E37" i="19"/>
  <c r="E38" i="19"/>
  <c r="C37" i="22"/>
  <c r="E50" i="22"/>
  <c r="F29" i="16" s="1"/>
  <c r="F50" i="22"/>
  <c r="G34" i="16" s="1"/>
  <c r="C38" i="22"/>
  <c r="C39" i="22"/>
  <c r="G15" i="19"/>
  <c r="G12" i="19"/>
  <c r="G14" i="19"/>
  <c r="G17" i="19"/>
  <c r="G13" i="19"/>
  <c r="G38" i="19"/>
  <c r="G39" i="19"/>
  <c r="G40" i="19"/>
  <c r="H41" i="19"/>
  <c r="I41" i="19" s="1"/>
  <c r="G32" i="16" l="1"/>
  <c r="G29" i="16"/>
  <c r="G31" i="16"/>
  <c r="G33" i="16"/>
  <c r="E51" i="22"/>
  <c r="G35" i="16" s="1"/>
  <c r="F30" i="16"/>
  <c r="F31" i="16"/>
  <c r="G30" i="16"/>
  <c r="F33" i="16"/>
  <c r="F32" i="16"/>
  <c r="F34" i="16"/>
  <c r="E30" i="19"/>
  <c r="E29" i="19"/>
  <c r="E28" i="19"/>
  <c r="E13" i="19"/>
  <c r="E15" i="19"/>
  <c r="E16" i="19"/>
  <c r="E12" i="19"/>
  <c r="H18" i="19"/>
  <c r="I18" i="19" s="1"/>
  <c r="E17" i="19"/>
  <c r="E14" i="19"/>
  <c r="F35" i="16" l="1"/>
  <c r="D44" i="22"/>
  <c r="D20" i="16" l="1"/>
  <c r="F20" i="16" s="1"/>
  <c r="G20" i="16" s="1"/>
  <c r="D48" i="22"/>
  <c r="D14" i="16"/>
  <c r="F14" i="16" s="1"/>
  <c r="G14" i="16" s="1"/>
  <c r="D45" i="22"/>
  <c r="D47" i="22"/>
  <c r="C45" i="22"/>
  <c r="C44" i="22"/>
  <c r="D12" i="16"/>
  <c r="D46" i="22"/>
  <c r="D21" i="16"/>
  <c r="F21" i="16" s="1"/>
  <c r="G21" i="16" s="1"/>
  <c r="C47" i="22"/>
  <c r="C48" i="22"/>
  <c r="D22" i="16"/>
  <c r="F22" i="16" s="1"/>
  <c r="G22" i="16" s="1"/>
  <c r="C46" i="22"/>
  <c r="D13" i="16"/>
  <c r="F13" i="16" s="1"/>
  <c r="G13" i="16" s="1"/>
  <c r="D23" i="16" l="1"/>
  <c r="F23" i="16" s="1"/>
  <c r="G23" i="16" s="1"/>
  <c r="C50" i="22"/>
  <c r="C59" i="22" s="1"/>
  <c r="D50" i="22"/>
  <c r="D57" i="22" s="1"/>
  <c r="F12" i="16"/>
  <c r="G12" i="16" s="1"/>
  <c r="D15" i="16"/>
  <c r="F15" i="16" s="1"/>
  <c r="G15" i="16" s="1"/>
  <c r="D29" i="16" l="1"/>
  <c r="D33" i="16"/>
  <c r="D31" i="16"/>
  <c r="D32" i="16"/>
  <c r="D30" i="16"/>
  <c r="C58" i="22"/>
  <c r="C57" i="22"/>
  <c r="D55" i="22"/>
  <c r="E34" i="16"/>
  <c r="D60" i="22"/>
  <c r="E30" i="16"/>
  <c r="E29" i="16"/>
  <c r="D56" i="22"/>
  <c r="D59" i="22"/>
  <c r="E33" i="16"/>
  <c r="D58" i="22"/>
  <c r="E32" i="16"/>
  <c r="C60" i="22"/>
  <c r="D34" i="16"/>
  <c r="C55" i="22"/>
  <c r="C51" i="22"/>
  <c r="E35" i="16" s="1"/>
  <c r="C56" i="22"/>
  <c r="E31" i="16"/>
  <c r="D35" i="16" l="1"/>
</calcChain>
</file>

<file path=xl/comments1.xml><?xml version="1.0" encoding="utf-8"?>
<comments xmlns="http://schemas.openxmlformats.org/spreadsheetml/2006/main">
  <authors>
    <author>gstevenson</author>
  </authors>
  <commentList>
    <comment ref="AV1" authorId="0">
      <text>
        <r>
          <rPr>
            <b/>
            <sz val="9"/>
            <color indexed="81"/>
            <rFont val="Tahoma"/>
            <family val="2"/>
          </rPr>
          <t>gstevenson:</t>
        </r>
        <r>
          <rPr>
            <sz val="9"/>
            <color indexed="81"/>
            <rFont val="Tahoma"/>
            <family val="2"/>
          </rPr>
          <t xml:space="preserve">
An Chomeile
EU
Other UK
Other ROI</t>
        </r>
      </text>
    </comment>
  </commentList>
</comments>
</file>

<file path=xl/sharedStrings.xml><?xml version="1.0" encoding="utf-8"?>
<sst xmlns="http://schemas.openxmlformats.org/spreadsheetml/2006/main" count="1707" uniqueCount="803">
  <si>
    <t>Name</t>
  </si>
  <si>
    <t>Number of Organisations</t>
  </si>
  <si>
    <t>ID</t>
  </si>
  <si>
    <t>Fund</t>
  </si>
  <si>
    <t>reference number</t>
  </si>
  <si>
    <t>Staff Person</t>
  </si>
  <si>
    <t>Type</t>
  </si>
  <si>
    <t>Status</t>
  </si>
  <si>
    <t>Organisation Size</t>
  </si>
  <si>
    <t>award</t>
  </si>
  <si>
    <t>Programming</t>
  </si>
  <si>
    <t>request</t>
  </si>
  <si>
    <t>cost</t>
  </si>
  <si>
    <t>artform</t>
  </si>
  <si>
    <t xml:space="preserve">Q3_01 Attendance| Performances | Number of activities </t>
  </si>
  <si>
    <t xml:space="preserve">Q3_01 Attendance| Participation | Number of activities </t>
  </si>
  <si>
    <t xml:space="preserve">Q3_01 Attendance| Exhibitions | Number of activities </t>
  </si>
  <si>
    <t xml:space="preserve">Q3_01 Attendance| Performances | Engagement | Known </t>
  </si>
  <si>
    <t xml:space="preserve">Q3_01 Attendance| Performances | Engagement | Estimated </t>
  </si>
  <si>
    <t xml:space="preserve">Q3_01 Attendance| Participation | Engagement | Known </t>
  </si>
  <si>
    <t xml:space="preserve">Q3_01 Attendance| Participation | Engagement | Estimated </t>
  </si>
  <si>
    <t xml:space="preserve">Q3_01 Attendance| Exhibitions | Engagement | Known </t>
  </si>
  <si>
    <t xml:space="preserve">Q3_01 Attendance| Exhibitions | Engagement | Estimated </t>
  </si>
  <si>
    <t xml:space="preserve">Q3_01 Attendance| Festivals | Engagement | Known </t>
  </si>
  <si>
    <t xml:space="preserve">Q3_01 Attendance| Festivals | Engagement | Estimated </t>
  </si>
  <si>
    <t xml:space="preserve">Q3_01 Attendance| Broadcasts (TV, Radio or on-line) | Engagement | Known </t>
  </si>
  <si>
    <t xml:space="preserve">Q3_01 Attendance| Broadcasts (TV, Radio or on-line) | Engagement | Estimated </t>
  </si>
  <si>
    <t>Qu3-02_ACCESSIBILITY|Captioning|Performances|Offered</t>
  </si>
  <si>
    <t>Qu3-02_ACCESSIBILITY|British Sign Language|Performances|Offered</t>
  </si>
  <si>
    <t>Qu3-02_ACCESSIBILITY|Irish Sign Language|Performances|Offered</t>
  </si>
  <si>
    <t>Qu3-02_ACCESSIBILITY|Audio described|Performances|Offered</t>
  </si>
  <si>
    <t>Qu3-02_ACCESSIBILITY|Hearing support loop|Performances|Offered</t>
  </si>
  <si>
    <t>Qu3-02_ACCESSIBILITY|Large print / braille for programmes / menus|Performances|Offered</t>
  </si>
  <si>
    <t>Qu3-02_ACCESSIBILITY|Wheelchair access|Performances|Offered</t>
  </si>
  <si>
    <t>Qu3-02_ACCESSIBILITY|Relaxed performances|Performances|Offered</t>
  </si>
  <si>
    <t>Qu3-02_ACCESSIBILITY|Captioning|Participations|Offered</t>
  </si>
  <si>
    <t>Qu3-02_ACCESSIBILITY|British Sign Language|Participations|Offered</t>
  </si>
  <si>
    <t>Qu3-02_ACCESSIBILITY|Irish Sign Language|Participations|Offered</t>
  </si>
  <si>
    <t>Qu3-02_ACCESSIBILITY|Audio described|Participations|Offered</t>
  </si>
  <si>
    <t>Qu3-02_ACCESSIBILITY|Hearing support loop|Participations|Offered</t>
  </si>
  <si>
    <t>Qu3-02_ACCESSIBILITY|Large print / braille for programmes / menus|Participations|Offered</t>
  </si>
  <si>
    <t>Qu3-02_ACCESSIBILITY|Wheelchair access|Participations|Offered</t>
  </si>
  <si>
    <t>Qu3-02_ACCESSIBILITY|Relaxed performances|Participations|Offered</t>
  </si>
  <si>
    <t>Qu3-02_ACCESSIBILITY|Captioning|Exhibitions|Offered</t>
  </si>
  <si>
    <t>Qu3-02_ACCESSIBILITY|British Sign Language|Exhibitions|Offered</t>
  </si>
  <si>
    <t>Qu3-02_ACCESSIBILITY|Irish Sign Language|Exhibitions|Offered</t>
  </si>
  <si>
    <t>Qu3-02_ACCESSIBILITY|Audio described|Exhibitions|Offered</t>
  </si>
  <si>
    <t>Qu3-02_ACCESSIBILITY|Hearing support loop|Exhibitions|Offered</t>
  </si>
  <si>
    <t>Qu3-02_ACCESSIBILITY|Large print / braille for programmes / menus|Exhibitions|Offered</t>
  </si>
  <si>
    <t>Qu3-02_ACCESSIBILITY|Wheelchair access|Exhibitions|Offered</t>
  </si>
  <si>
    <t>Qu3-02_ACCESSIBILITY|Relaxed performances|Exhibitions|Offered</t>
  </si>
  <si>
    <t>Qu3-02_ACCESSIBILITY|Captioning|Broadcasts|Offered</t>
  </si>
  <si>
    <t>Qu3-02_ACCESSIBILITY|British Sign Language|Broadcasts|Offered</t>
  </si>
  <si>
    <t>Qu3-02_ACCESSIBILITY|Irish Sign Language|Broadcasts|Offered</t>
  </si>
  <si>
    <t>Qu3-02_ACCESSIBILITY|Audio described|Broadcasts|Offered</t>
  </si>
  <si>
    <t>Qu3-02_ACCESSIBILITY|Hearing support loop|Broadcasts|Offered</t>
  </si>
  <si>
    <t>Qu3-02_ACCESSIBILITY|Large print / braille for programmes / menus|Broadcasts|Offered</t>
  </si>
  <si>
    <t>Qu3-02_ACCESSIBILITY|Wheelchair access|Broadcasts|Offered</t>
  </si>
  <si>
    <t>Qu3-02_ACCESSIBILITY|Relaxed performances|Broadcasts|Offered</t>
  </si>
  <si>
    <t>Qu3-02_ACCESSIBILITY|Captioning|Festivals|Offered</t>
  </si>
  <si>
    <t>Qu3-02_ACCESSIBILITY|British Sign Language|Festivals|Offered</t>
  </si>
  <si>
    <t>Qu3-02_ACCESSIBILITY|Irish Sign Language|Festivals|Offered</t>
  </si>
  <si>
    <t>Qu3-02_ACCESSIBILITY|Audio described|Festivals|Offered</t>
  </si>
  <si>
    <t>Qu3-02_ACCESSIBILITY|Hearing support loop|Festivals|Offered</t>
  </si>
  <si>
    <t>Qu3-02_ACCESSIBILITY|Large print / braille for programmes / menus|Festivals|Offered</t>
  </si>
  <si>
    <t>Qu3-02_ACCESSIBILITY|Wheelchair access|Festivals|Offered</t>
  </si>
  <si>
    <t>Qu3-02_ACCESSIBILITY|Relaxed performances|Festivals|Offered</t>
  </si>
  <si>
    <t>Qu3-03_PerformancesTicketing| Total Number of Tickets Available |Total</t>
  </si>
  <si>
    <t>Qu3-03_PerformancesTicketing| Total Number of Tickets Sold |Total</t>
  </si>
  <si>
    <t>Qu3-03_PerformancesTicketing| Number of Complimentary Tickets Given |Total</t>
  </si>
  <si>
    <t>Qu3-03_PerformancesTicketing| Number of Concessionary / Discounted Tickets Used |Total</t>
  </si>
  <si>
    <t>Qu3-03_PerformancesTicketing| Total Ticket Yield (Gross Ticket Income) (£) |Total</t>
  </si>
  <si>
    <t>Qu3-03_PerformancesTicketing| Average Ticket Yield (£) |Total</t>
  </si>
  <si>
    <t>Qu3-04_GroupTarget|People with a physical or mental impairment|% programme activity</t>
  </si>
  <si>
    <t>Qu3-04_GroupTarget|Ethnic minorities|% programme activity</t>
  </si>
  <si>
    <t>Qu3-04_GroupTarget|Deprived neighbourhoods|% programme activity</t>
  </si>
  <si>
    <t>Qu3-04_GroupTarget|LGBT community|% programme activity</t>
  </si>
  <si>
    <t>Qu3-04_GroupTarget|Older people (aged 65+)|% programme activity</t>
  </si>
  <si>
    <t>Qu3-04_GroupTarget|Children and young people (aged 0 - 24)|% programme activity</t>
  </si>
  <si>
    <t>Qu3-04_GroupTarget|Offenders / ex-offenders|% programme activity</t>
  </si>
  <si>
    <t xml:space="preserve">Qu3-05_Collaboration| Community development </t>
  </si>
  <si>
    <t xml:space="preserve">Qu3-05_Collaboration| Youth work / development </t>
  </si>
  <si>
    <t xml:space="preserve">Qu3-05_Collaboration| LGBT </t>
  </si>
  <si>
    <t xml:space="preserve">Qu3-05_Collaboration| Counselling / support </t>
  </si>
  <si>
    <t xml:space="preserve">Qu3-05_Collaboration| Disability </t>
  </si>
  <si>
    <t xml:space="preserve">Qu3-05_Collaboration| Gender </t>
  </si>
  <si>
    <t xml:space="preserve">Qu3-05_Collaboration| Volunteering development </t>
  </si>
  <si>
    <t xml:space="preserve">Qu3-05_Collaboration| General charitable purposes </t>
  </si>
  <si>
    <t xml:space="preserve">Qu3-05_Collaboration| Education / training </t>
  </si>
  <si>
    <t xml:space="preserve">Qu3-05_Collaboration| Criminal justice </t>
  </si>
  <si>
    <t xml:space="preserve">Qu3-05_Collaboration| Rural development </t>
  </si>
  <si>
    <t xml:space="preserve">Qu3-05_Collaboration| Environment / conservation </t>
  </si>
  <si>
    <t xml:space="preserve">Qu3-05_Collaboration| Playgroup / after schools </t>
  </si>
  <si>
    <t xml:space="preserve">Qu3-05_Collaboration| Sport / recreation </t>
  </si>
  <si>
    <t xml:space="preserve">Qu3-05_Collaboration| Relief of poverty </t>
  </si>
  <si>
    <t xml:space="preserve">Qu3-05_Collaboration| Human rights / equality </t>
  </si>
  <si>
    <t xml:space="preserve">Qu3-05_Collaboration| Medical / health </t>
  </si>
  <si>
    <t xml:space="preserve">Qu3-05_Collaboration| Cross-border / cross-community </t>
  </si>
  <si>
    <t xml:space="preserve">Qu3-05_Collaboration| Economic development </t>
  </si>
  <si>
    <t xml:space="preserve">Qu3-05_Collaboration| Welfare / benevolent </t>
  </si>
  <si>
    <t xml:space="preserve">Qu3-05_Collaboration| Accommodation / housing </t>
  </si>
  <si>
    <t xml:space="preserve">Qu3-05_Collaboration| Heritage / historical </t>
  </si>
  <si>
    <t xml:space="preserve">Qu3-05_Collaboration| Research / evaluation </t>
  </si>
  <si>
    <t xml:space="preserve">Qu3-05_Collaboration| Other </t>
  </si>
  <si>
    <t>Qu4_01_artform|Dance|Artform</t>
  </si>
  <si>
    <t>Qu4_01_artform|Literature|Artform</t>
  </si>
  <si>
    <t>Qu4_01_artform|Music|Artform</t>
  </si>
  <si>
    <t>Qu4_01_artform|Theatre|Artform</t>
  </si>
  <si>
    <t>Qu4_01_artform|Visual Arts|Artform</t>
  </si>
  <si>
    <t>Qu4_01_artform|Carnival |Artform</t>
  </si>
  <si>
    <t>Qu4_01_artform|Circus|Artform</t>
  </si>
  <si>
    <t>Qu4_01_artform|All artforms|Artform</t>
  </si>
  <si>
    <t>Qu4_01_artform|Not artform specific |Artform</t>
  </si>
  <si>
    <t>Qu4_02_members|Number of individual members|Fee paying</t>
  </si>
  <si>
    <t>Qu4_02_members|Number of individual members|Non-fee paying</t>
  </si>
  <si>
    <t>Qu4_02_members|Number of organisation members|Fee paying</t>
  </si>
  <si>
    <t>Qu4_02_members|Number of organisation members|Non-fee paying</t>
  </si>
  <si>
    <t>Qu4_3_activity type|Specialist support (e.g. mentoring, lobbying, consultancy)|yes</t>
  </si>
  <si>
    <t>Qu4_3_activity type|Specialist support (e.g. mentoring, lobbying, consultancy)|no</t>
  </si>
  <si>
    <t>Qu4_3_activity type|Artist bursaries|yes</t>
  </si>
  <si>
    <t>Qu4_3_activity type|Artist bursaries|no</t>
  </si>
  <si>
    <t>Qu4_3_activity type|Marketing or promotional support (e.g. website development, segmentation analysis, customer targeting support )|yes</t>
  </si>
  <si>
    <t>Qu4_3_activity type|Marketing or promotional support (e.g. website development, segmentation analysis, customer targeting support )|no</t>
  </si>
  <si>
    <t>Qu4_3_activity type|Filming, photography or documenting services (not equipment hire)|yes</t>
  </si>
  <si>
    <t>Qu4_3_activity type|Filming, photography or documenting services (not equipment hire)|no</t>
  </si>
  <si>
    <t>Qu4_3_activity type|Archive or resource services|yes</t>
  </si>
  <si>
    <t>Qu4_3_activity type|Archive or resource services|no</t>
  </si>
  <si>
    <t>Qu4_3_activity type|Arranged talks, readings or performances by professional artists|yes</t>
  </si>
  <si>
    <t>Qu4_3_activity type|Arranged talks, readings or performances by professional artists|no</t>
  </si>
  <si>
    <t>Qu4_3_activity type|Training (including courses and lectures to support artists professional development)|yes</t>
  </si>
  <si>
    <t>Qu4_3_activity type|Training (including courses and lectures to support artists professional development)|no</t>
  </si>
  <si>
    <t>Qu4_3_activity type|Journal or publication|yes</t>
  </si>
  <si>
    <t>Qu4_3_activity type|Journal or publication|no</t>
  </si>
  <si>
    <t>Qu4_3_activity type|Venue hire (e.g. studios, rehearsals or exhibition space)|yes</t>
  </si>
  <si>
    <t>Qu4_3_activity type|Venue hire (e.g. studios, rehearsals or exhibition space)|no</t>
  </si>
  <si>
    <t>Qu4_3_activity type|Arranged residencies|yes</t>
  </si>
  <si>
    <t>Qu4_3_activity type|Arranged residencies|no</t>
  </si>
  <si>
    <t>Qu4_3_activity type|Equipment (e.g. screens, projectors, media players and audio equipment)|yes</t>
  </si>
  <si>
    <t>Qu4_3_activity type|Equipment (e.g. screens, projectors, media players and audio equipment)|no</t>
  </si>
  <si>
    <t>Qu4_3_activity type|Other|yes</t>
  </si>
  <si>
    <t>Qu4_3_activity type|Other|no</t>
  </si>
  <si>
    <t>Qu4_3_activity type|Specialist support (e.g. mentoring, lobbying, consultancy)|Number of services provided</t>
  </si>
  <si>
    <t>Qu4_3_activity type|Artist bursaries|Number of services provided</t>
  </si>
  <si>
    <t>Qu4_3_activity type|Marketing or promotional support (e.g. website development, segmentation analysis, customer targeting support )|Number of services provided</t>
  </si>
  <si>
    <t>Qu4_3_activity type|Filming, photography or documenting services (not equipment hire)|Number of services provided</t>
  </si>
  <si>
    <t>Qu4_3_activity type|Archive or resource services|Number of services provided</t>
  </si>
  <si>
    <t>Qu4_3_activity type|Arranged talks, readings or performances by professional artists|Number of services provided</t>
  </si>
  <si>
    <t>Qu4_3_activity type|Training (including courses and lectures to support artists professional development)|Number of services provided</t>
  </si>
  <si>
    <t>Qu4_3_activity type|Journal or publication|Number of services provided</t>
  </si>
  <si>
    <t>Qu4_3_activity type|Venue hire (e.g. studios, rehearsals or exhibition space)|Number of services provided</t>
  </si>
  <si>
    <t>Qu4_3_activity type|Arranged residencies|Number of services provided</t>
  </si>
  <si>
    <t>Qu4_3_activity type|Equipment (e.g. screens, projectors, media players and audio equipment)|Number of services provided</t>
  </si>
  <si>
    <t>Qu4_3_activity type|Other|Number of services provided</t>
  </si>
  <si>
    <t>Qu4_3_activity type|Specialist support (e.g. mentoring, lobbying, consultancy)|Number of individuals supported</t>
  </si>
  <si>
    <t>Qu4_3_activity type|Artist bursaries|Number of individuals supported</t>
  </si>
  <si>
    <t>Qu4_3_activity type|Marketing or promotional support (e.g. website development, segmentation analysis, customer targeting support )|Number of individuals supported</t>
  </si>
  <si>
    <t>Qu4_3_activity type|Filming, photography or documenting services (not equipment hire)|Number of individuals supported</t>
  </si>
  <si>
    <t>Qu4_3_activity type|Archive or resource services|Number of individuals supported</t>
  </si>
  <si>
    <t>Qu4_3_activity type|Arranged talks, readings or performances by professional artists|Number of individuals supported</t>
  </si>
  <si>
    <t>Qu4_3_activity type|Training (including courses and lectures to support artists professional development)|Number of individuals supported</t>
  </si>
  <si>
    <t>Qu4_3_activity type|Journal or publication|Number of individuals supported</t>
  </si>
  <si>
    <t>Qu4_3_activity type|Venue hire (e.g. studios, rehearsals or exhibition space)|Number of individuals supported</t>
  </si>
  <si>
    <t>Qu4_3_activity type|Arranged residencies|Number of individuals supported</t>
  </si>
  <si>
    <t>Qu4_3_activity type|Equipment (e.g. screens, projectors, media players and audio equipment)|Number of individuals supported</t>
  </si>
  <si>
    <t>Qu4_3_activity type|Other|Number of individuals supported</t>
  </si>
  <si>
    <t>Qu5-01_PublishNewTitles| Number of new titles |Total</t>
  </si>
  <si>
    <t>Qu5-01_PublishNewTitles| Book sales -- new titles |Total</t>
  </si>
  <si>
    <t>Qu5-01_PublishNewTitles| Book distribution -- new titles |Total</t>
  </si>
  <si>
    <t>Qu5-02_PublishBacklist| Total number of backlist titles |Total</t>
  </si>
  <si>
    <t>Qu5-02_PublishBacklist| Book sales -- backlist titles |Total</t>
  </si>
  <si>
    <t>Qu5-02_PublishBacklist| Book distribution -- backlist titles |Total</t>
  </si>
  <si>
    <t>Qu5-03_PublishE-Books| Number of new e-book titles |Total</t>
  </si>
  <si>
    <t>Qu5-03_PublishE-Books| Book sales / downloads -- new e-book titles |Total</t>
  </si>
  <si>
    <t>Qu5-03_PublishE-Books| Book sales / downloads -- backlist e-book titles |Total</t>
  </si>
  <si>
    <t>Qu5-04_PublishMethods| Large print |Tick (where applicable)</t>
  </si>
  <si>
    <t>Qu5-04_PublishMethods| Talking books |Tick (where applicable)</t>
  </si>
  <si>
    <t>Qu5-04_PublishMethods| Braille |Tick (where applicable)</t>
  </si>
  <si>
    <t>Qu5-04_PublishMethods| Other |Tick (where applicable)</t>
  </si>
  <si>
    <t>Qu5-04_PublishMethods| None |Tick (where applicable)</t>
  </si>
  <si>
    <t>LGD2014NAME</t>
  </si>
  <si>
    <t>Belfast</t>
  </si>
  <si>
    <t>Armagh, Banbridge and Craigavon</t>
  </si>
  <si>
    <t>Derry and Strabane</t>
  </si>
  <si>
    <t>Newry, Mourne and Down</t>
  </si>
  <si>
    <t>Causeway Coast and Glens</t>
  </si>
  <si>
    <t>North Down and Ards</t>
  </si>
  <si>
    <t>Fermanagh and Omagh</t>
  </si>
  <si>
    <t>Mid Ulster</t>
  </si>
  <si>
    <t>Republic of Ireland</t>
  </si>
  <si>
    <t>Lisburn and Castlereagh</t>
  </si>
  <si>
    <t>All organisations</t>
  </si>
  <si>
    <t>Small</t>
  </si>
  <si>
    <t>Medium</t>
  </si>
  <si>
    <t>Large</t>
  </si>
  <si>
    <t>Visual Arts</t>
  </si>
  <si>
    <t>Combined</t>
  </si>
  <si>
    <t>Literature</t>
  </si>
  <si>
    <t>Music</t>
  </si>
  <si>
    <t>Traditional Arts</t>
  </si>
  <si>
    <t>Dance</t>
  </si>
  <si>
    <t>Drama</t>
  </si>
  <si>
    <t>Mid and East Antrim</t>
  </si>
  <si>
    <t>Antrim and Newtownabbey</t>
  </si>
  <si>
    <t xml:space="preserve">Performances | Number of activities </t>
  </si>
  <si>
    <t xml:space="preserve">Participation | Number of activities </t>
  </si>
  <si>
    <t xml:space="preserve">Exhibitions | Number of activities </t>
  </si>
  <si>
    <t xml:space="preserve">Festivals | Number of activities </t>
  </si>
  <si>
    <t xml:space="preserve">Broadcasts (TV, Radio or on-line) | Number of activities </t>
  </si>
  <si>
    <t xml:space="preserve">Performances | Engagement | Known </t>
  </si>
  <si>
    <t xml:space="preserve">Performances | Engagement | Estimated </t>
  </si>
  <si>
    <t xml:space="preserve">Participation | Engagement | Known </t>
  </si>
  <si>
    <t xml:space="preserve">Participation | Engagement | Estimated </t>
  </si>
  <si>
    <t xml:space="preserve">Exhibitions | Engagement | Known </t>
  </si>
  <si>
    <t xml:space="preserve">Exhibitions | Engagement | Estimated </t>
  </si>
  <si>
    <t xml:space="preserve">Festivals | Engagement | Known </t>
  </si>
  <si>
    <t xml:space="preserve">Festivals | Engagement | Estimated </t>
  </si>
  <si>
    <t xml:space="preserve">Broadcasts (TV, Radio or on-line) | Engagement | Known </t>
  </si>
  <si>
    <t xml:space="preserve">Broadcasts (TV, Radio or on-line) | Engagement | Estimated </t>
  </si>
  <si>
    <t>LA Base</t>
  </si>
  <si>
    <t>Annual Funding Survey - 2015/16</t>
  </si>
  <si>
    <t>Number of organisations:</t>
  </si>
  <si>
    <t>Engagement</t>
  </si>
  <si>
    <t>2015-16</t>
  </si>
  <si>
    <t>Activities</t>
  </si>
  <si>
    <t>Total</t>
  </si>
  <si>
    <t>Participation</t>
  </si>
  <si>
    <t>% Change</t>
  </si>
  <si>
    <t>Captioning</t>
  </si>
  <si>
    <t>British Sign Language</t>
  </si>
  <si>
    <t>Irish Sign Language</t>
  </si>
  <si>
    <t xml:space="preserve">Audio Described </t>
  </si>
  <si>
    <t>Hearing Support Loop</t>
  </si>
  <si>
    <t>Large Print / Braille / Menus</t>
  </si>
  <si>
    <t>Wheelchair Access</t>
  </si>
  <si>
    <t>Relaxed Performances</t>
  </si>
  <si>
    <t>%</t>
  </si>
  <si>
    <t>Group Targeting</t>
  </si>
  <si>
    <t>Ethnic minorities</t>
  </si>
  <si>
    <t>Deprived neighbourhoods</t>
  </si>
  <si>
    <t>LGBT community</t>
  </si>
  <si>
    <t>Older people (aged 65+)</t>
  </si>
  <si>
    <t>Children and young people</t>
  </si>
  <si>
    <t>Offenders / ex-offenders</t>
  </si>
  <si>
    <t>Sector</t>
  </si>
  <si>
    <t xml:space="preserve">Community Development </t>
  </si>
  <si>
    <t xml:space="preserve">LGBT </t>
  </si>
  <si>
    <t>Disability</t>
  </si>
  <si>
    <t>Education / Training</t>
  </si>
  <si>
    <t>Relief of Poverty</t>
  </si>
  <si>
    <t xml:space="preserve">Medical / Health </t>
  </si>
  <si>
    <t xml:space="preserve">Youth work / Development </t>
  </si>
  <si>
    <t xml:space="preserve">General Charitable Purposes </t>
  </si>
  <si>
    <t xml:space="preserve">Environment / Conservation </t>
  </si>
  <si>
    <t xml:space="preserve">Welfare / Benevolent </t>
  </si>
  <si>
    <t>Other</t>
  </si>
  <si>
    <t>Artform</t>
  </si>
  <si>
    <t>Service Provision</t>
  </si>
  <si>
    <t>Training</t>
  </si>
  <si>
    <t>name</t>
  </si>
  <si>
    <t>Finance Year</t>
  </si>
  <si>
    <t>Salaries</t>
  </si>
  <si>
    <t>CoreCosts| Rent and Rates |Total (£)</t>
  </si>
  <si>
    <t>Light and Heat |Total (£)</t>
  </si>
  <si>
    <t>Maintenance and Security |Total (£)</t>
  </si>
  <si>
    <t>Telephone and Fax</t>
  </si>
  <si>
    <t>Printing, Postage and Stationery</t>
  </si>
  <si>
    <t>Financial Costs</t>
  </si>
  <si>
    <t>xTraining</t>
  </si>
  <si>
    <t>xResearch</t>
  </si>
  <si>
    <t>Insurance</t>
  </si>
  <si>
    <t>Total Overheads</t>
  </si>
  <si>
    <t>Other Core Costs</t>
  </si>
  <si>
    <t>Artists' Costs</t>
  </si>
  <si>
    <t>Volunteer Expenses</t>
  </si>
  <si>
    <t>Publicity / Marketing / Promotion</t>
  </si>
  <si>
    <t>Premium Costs</t>
  </si>
  <si>
    <t>Catering, Merchandising</t>
  </si>
  <si>
    <t xml:space="preserve">Venue Costs </t>
  </si>
  <si>
    <t>Transportation</t>
  </si>
  <si>
    <t>Travel, Accommodation, Subsistence</t>
  </si>
  <si>
    <t>Equipment / Materials</t>
  </si>
  <si>
    <t>Other Programming</t>
  </si>
  <si>
    <t>Annual Funding Programme (AFP)</t>
  </si>
  <si>
    <t>Lottery Project Grants</t>
  </si>
  <si>
    <t>Other non-Lottery Funding</t>
  </si>
  <si>
    <t>Total ACNI Funding</t>
  </si>
  <si>
    <t>An Chomhairle Ealaíon</t>
  </si>
  <si>
    <t>NI Government departments or agencies</t>
  </si>
  <si>
    <t>NI Local authority funding</t>
  </si>
  <si>
    <t>European funding programmes</t>
  </si>
  <si>
    <t>Other UK public sources</t>
  </si>
  <si>
    <t>Other RoI public sources</t>
  </si>
  <si>
    <t>xOther Grant Sources</t>
  </si>
  <si>
    <t>Total other</t>
  </si>
  <si>
    <t xml:space="preserve">Box Office </t>
  </si>
  <si>
    <t>Domestic Touring</t>
  </si>
  <si>
    <t>International Touring</t>
  </si>
  <si>
    <t>Membership Fees</t>
  </si>
  <si>
    <t>Publications (book and e-book sales)</t>
  </si>
  <si>
    <t>Gallery Sales</t>
  </si>
  <si>
    <t>Bar/Catering Sales</t>
  </si>
  <si>
    <t>Rent from Tenants</t>
  </si>
  <si>
    <t>Other Earned Income</t>
  </si>
  <si>
    <t>Total earned income</t>
  </si>
  <si>
    <t>Sponsorship</t>
  </si>
  <si>
    <t>Donations</t>
  </si>
  <si>
    <t>Trusts and Foundations</t>
  </si>
  <si>
    <t>Total Trusts and Foundation</t>
  </si>
  <si>
    <t>Capital| Arts Council of Northern Ireland</t>
  </si>
  <si>
    <t>Capital Other</t>
  </si>
  <si>
    <t>Other Programme</t>
  </si>
  <si>
    <t>xLottery Project Grants</t>
  </si>
  <si>
    <t>Total Earned Income</t>
  </si>
  <si>
    <t>Income Type</t>
  </si>
  <si>
    <t>Expenditure Type</t>
  </si>
  <si>
    <t>Total Contributed Income</t>
  </si>
  <si>
    <t xml:space="preserve">Qu1-01_PermanentStaff| Full-time Artist | Male </t>
  </si>
  <si>
    <t xml:space="preserve">Qu1-01_PermanentStaff| Full-time Artist | Female </t>
  </si>
  <si>
    <t xml:space="preserve">Qu1-01_PermanentStaff| Part-time Artist | Male </t>
  </si>
  <si>
    <t xml:space="preserve">Qu1-01_PermanentStaff| Part-time Artist | Female </t>
  </si>
  <si>
    <t xml:space="preserve">Qu1-01_PermanentStaff| Full-time Managers | Male </t>
  </si>
  <si>
    <t xml:space="preserve">Qu1-01_PermanentStaff| Full-time Managers | Female </t>
  </si>
  <si>
    <t xml:space="preserve">Qu1-01_PermanentStaff| Part-time Managers | Male </t>
  </si>
  <si>
    <t xml:space="preserve">Qu1-01_PermanentStaff| Part-time Managers | Female </t>
  </si>
  <si>
    <t xml:space="preserve">Qu1-01_PermanentStaff| Full-time Other Staff | Male </t>
  </si>
  <si>
    <t xml:space="preserve">Qu1-01_PermanentStaff| Full-time Other Staff | Female </t>
  </si>
  <si>
    <t xml:space="preserve">Qu1-01_PermanentStaff| Part-time Other Staff | Male </t>
  </si>
  <si>
    <t xml:space="preserve">Qu1-01_PermanentStaff| Part-time Other Staff | Female </t>
  </si>
  <si>
    <t xml:space="preserve">Qu1-01_PermanentStaff| Total | Male </t>
  </si>
  <si>
    <t xml:space="preserve">Qu1-01_PermanentStaff| Total </t>
  </si>
  <si>
    <t xml:space="preserve">Qu1-02_ContractStaff| Artistic Staff | Male </t>
  </si>
  <si>
    <t xml:space="preserve">Qu1-02_ContractStaff| Artistic Staff | Female </t>
  </si>
  <si>
    <t xml:space="preserve">Qu1-02_ContractStaff| Managers | Male </t>
  </si>
  <si>
    <t xml:space="preserve">Qu1-02_ContractStaff| Managers | Female </t>
  </si>
  <si>
    <t xml:space="preserve">Qu1-02_ContractStaff| Other Staff | Male </t>
  </si>
  <si>
    <t xml:space="preserve">Qu1-02_ContractStaff| Other Staff | Female </t>
  </si>
  <si>
    <t xml:space="preserve">Qu1-02_ContractStaff| Total | Male </t>
  </si>
  <si>
    <t xml:space="preserve">Qu1-02_ContractStaff| Total | Female </t>
  </si>
  <si>
    <t>Qu1-02_ContractStaff| Total</t>
  </si>
  <si>
    <t xml:space="preserve">Qu1-03_VolNumbers|Number of volunteers| Male </t>
  </si>
  <si>
    <t xml:space="preserve">Qu1-03_VolNumbers|Number of volunteers| Female </t>
  </si>
  <si>
    <t>Total volunteers</t>
  </si>
  <si>
    <t xml:space="preserve">Qu1-04_Volhrs|Number of hours worked| Hours worked </t>
  </si>
  <si>
    <t>Qu1-05_Ethnicity| White |Board Members|Male</t>
  </si>
  <si>
    <t>Qu1-05_Ethnicity| White |Board Members|Female</t>
  </si>
  <si>
    <t>Qu1-05_Ethnicity| Irish Traveller |Board Members|Male</t>
  </si>
  <si>
    <t>Qu1-05_Ethnicity| Irish Traveller |Board Members|Female</t>
  </si>
  <si>
    <t>Qu1-05_Ethnicity| Chinese |Board Members|Male</t>
  </si>
  <si>
    <t>Qu1-05_Ethnicity| Chinese |Board Members|Female</t>
  </si>
  <si>
    <t>Qu1-05_Ethnicity| Indian |Board Members|Male</t>
  </si>
  <si>
    <t>Qu1-05_Ethnicity| Indian |Board Members|Female</t>
  </si>
  <si>
    <t>Qu1-05_Ethnicity| Pakistani |Board Members|Male</t>
  </si>
  <si>
    <t>Qu1-05_Ethnicity| Pakistani |Board Members|Female</t>
  </si>
  <si>
    <t>Qu1-05_Ethnicity| Bangladeshi |Board Members|Male</t>
  </si>
  <si>
    <t>Qu1-05_Ethnicity| Bangladeshi |Board Members|Female</t>
  </si>
  <si>
    <t>Qu1-05_Ethnicity| Other Asian |Board Members|Male</t>
  </si>
  <si>
    <t>Qu1-05_Ethnicity| Other Asian |Board Members|Female</t>
  </si>
  <si>
    <t>Qu1-05_Ethnicity| Black Caribbean |Board Members|Male</t>
  </si>
  <si>
    <t>Qu1-05_Ethnicity| Black Caribbean |Board Members|Female</t>
  </si>
  <si>
    <t>Qu1-05_Ethnicity| Black African |Board Members|Male</t>
  </si>
  <si>
    <t>Qu1-05_Ethnicity| Black African |Board Members|Female</t>
  </si>
  <si>
    <t>Qu1-05_Ethnicity| Black Other |Board Members|Male</t>
  </si>
  <si>
    <t>Qu1-05_Ethnicity| Black Other |Board Members|Female</t>
  </si>
  <si>
    <t>Qu1-05_Ethnicity| Mixed ethnic group |Board Members|Male</t>
  </si>
  <si>
    <t>Qu1-05_Ethnicity| Mixed ethnic group |Board Members|Female</t>
  </si>
  <si>
    <t>Qu1-05_Ethnicity| Other ethnic group |Board Members|Male</t>
  </si>
  <si>
    <t>Qu1-05_Ethnicity| Other ethnic group |Board Members|Female</t>
  </si>
  <si>
    <t>Qu1-05_Ethnicity| Unspecified or not collected |Board Members|Male</t>
  </si>
  <si>
    <t>Qu1-05_Ethnicity| Unspecified or not collected |Board Members|Female</t>
  </si>
  <si>
    <t>Qu1-05_Ethnicity| Total |Board Members|Male</t>
  </si>
  <si>
    <t>Qu1-05_Ethnicity| Total |Board Members</t>
  </si>
  <si>
    <t>Qu1-05_Ethnicity| White |Artistic Staff|Male</t>
  </si>
  <si>
    <t>Qu1-05_Ethnicity| White |Artistic Staff|Female</t>
  </si>
  <si>
    <t>Qu1-05_Ethnicity| Irish Traveller |Artistic Staff|Male</t>
  </si>
  <si>
    <t>Qu1-05_Ethnicity| Irish Traveller |Artistic Staff|Female</t>
  </si>
  <si>
    <t>Qu1-05_Ethnicity| Chinese |Artistic Staff|Male</t>
  </si>
  <si>
    <t>Qu1-05_Ethnicity| Chinese |Artistic Staff|Female</t>
  </si>
  <si>
    <t>Qu1-05_Ethnicity| Indian |Artistic Staff|Male</t>
  </si>
  <si>
    <t>Qu1-05_Ethnicity| Indian |Artistic Staff|Female</t>
  </si>
  <si>
    <t>Qu1-05_Ethnicity| Pakistani |Artistic Staff|Male</t>
  </si>
  <si>
    <t>Qu1-05_Ethnicity| Pakistani |Artistic Staff|Female</t>
  </si>
  <si>
    <t>Qu1-05_Ethnicity| Bangladeshi |Artistic Staff|Male</t>
  </si>
  <si>
    <t>Qu1-05_Ethnicity| Bangladeshi |Artistic Staff|Female</t>
  </si>
  <si>
    <t>Qu1-05_Ethnicity| Other Asian |Artistic Staff|Male</t>
  </si>
  <si>
    <t>Qu1-05_Ethnicity| Other Asian |Artistic Staff|Female</t>
  </si>
  <si>
    <t>Qu1-05_Ethnicity| Black Caribbean |Artistic Staff|Male</t>
  </si>
  <si>
    <t>Qu1-05_Ethnicity| Black Caribbean |Artistic Staff|Female</t>
  </si>
  <si>
    <t>Qu1-05_Ethnicity| Black African |Artistic Staff|Male</t>
  </si>
  <si>
    <t>Qu1-05_Ethnicity| Black African |Artistic Staff|Female</t>
  </si>
  <si>
    <t>Qu1-05_Ethnicity| Black Other |Artistic Staff|Male</t>
  </si>
  <si>
    <t>Qu1-05_Ethnicity| Black Other |Artistic Staff|Female</t>
  </si>
  <si>
    <t>Qu1-05_Ethnicity| Mixed ethnic group |Artistic Staff|Male</t>
  </si>
  <si>
    <t>Qu1-05_Ethnicity| Mixed ethnic group |Artistic Staff|Female</t>
  </si>
  <si>
    <t>Qu1-05_Ethnicity| Other ethnic group |Artistic Staff|Male</t>
  </si>
  <si>
    <t>Qu1-05_Ethnicity| Other ethnic group |Artistic Staff|Female</t>
  </si>
  <si>
    <t>Qu1-05_Ethnicity| Unspecified or not collected |Artistic Staff|Male</t>
  </si>
  <si>
    <t>Qu1-05_Ethnicity| Unspecified or not collected |Artistic Staff|Female</t>
  </si>
  <si>
    <t>Ethnicity Artistic Staff Total Male</t>
  </si>
  <si>
    <t>Ethnicity Artistic Staff Total Female</t>
  </si>
  <si>
    <t xml:space="preserve">Ethnicity Artistic Staff Total </t>
  </si>
  <si>
    <t>Qu1-05_Ethnicity| White |Managers|Male</t>
  </si>
  <si>
    <t>Qu1-05_Ethnicity| White |Managers|Female</t>
  </si>
  <si>
    <t>Qu1-05_Ethnicity| Irish Traveller |Managers|Male</t>
  </si>
  <si>
    <t>Qu1-05_Ethnicity| Irish Traveller |Managers|Female</t>
  </si>
  <si>
    <t>Qu1-05_Ethnicity| Chinese |Managers|Male</t>
  </si>
  <si>
    <t>Qu1-05_Ethnicity| Chinese |Managers|Female</t>
  </si>
  <si>
    <t>Qu1-05_Ethnicity| Indian |Managers|Male</t>
  </si>
  <si>
    <t>Qu1-05_Ethnicity| Indian |Managers|Female</t>
  </si>
  <si>
    <t>Qu1-05_Ethnicity| Pakistani |Managers|Male</t>
  </si>
  <si>
    <t>Qu1-05_Ethnicity| Pakistani |Managers|Female</t>
  </si>
  <si>
    <t>Qu1-05_Ethnicity| Bangladeshi |Managers|Male</t>
  </si>
  <si>
    <t>Qu1-05_Ethnicity| Bangladeshi |Managers|Female</t>
  </si>
  <si>
    <t>Qu1-05_Ethnicity| Other Asian |Managers|Male</t>
  </si>
  <si>
    <t>Qu1-05_Ethnicity| Other Asian |Managers|Female</t>
  </si>
  <si>
    <t>Qu1-05_Ethnicity| Black Caribbean |Managers|Male</t>
  </si>
  <si>
    <t>Qu1-05_Ethnicity| Black Caribbean |Managers|Female</t>
  </si>
  <si>
    <t>Qu1-05_Ethnicity| Black African |Managers|Male</t>
  </si>
  <si>
    <t>Qu1-05_Ethnicity| Black African |Managers|Female</t>
  </si>
  <si>
    <t>Qu1-05_Ethnicity| Black Other |Managers|Male</t>
  </si>
  <si>
    <t>Qu1-05_Ethnicity| Black Other |Managers|Female</t>
  </si>
  <si>
    <t>Qu1-05_Ethnicity| Mixed ethnic group |Managers|Male</t>
  </si>
  <si>
    <t>Qu1-05_Ethnicity| Mixed ethnic group |Managers|Female</t>
  </si>
  <si>
    <t>Qu1-05_Ethnicity| Other ethnic group |Managers|Male</t>
  </si>
  <si>
    <t>Qu1-05_Ethnicity| Other ethnic group |Managers|Female</t>
  </si>
  <si>
    <t>Qu1-05_Ethnicity| Unspecified or not collected |Managers|Male</t>
  </si>
  <si>
    <t>Qu1-05_Ethnicity| Unspecified or not collected |Managers|Female</t>
  </si>
  <si>
    <t>Qu1-05_Ethnicity| Total |Managers|Male</t>
  </si>
  <si>
    <t>Qu1-05_Ethnicity| Total |Managers|Female</t>
  </si>
  <si>
    <t>Qu1-05_Ethnicity| Total |Managers</t>
  </si>
  <si>
    <t>Qu1-05_Ethnicity| White |Other Staff|Male</t>
  </si>
  <si>
    <t>Qu1-05_Ethnicity| White |Other Staff|Female</t>
  </si>
  <si>
    <t>Qu1-05_Ethnicity| Irish Traveller |Other Staff|Male</t>
  </si>
  <si>
    <t>Qu1-05_Ethnicity| Irish Traveller |Other Staff|Female</t>
  </si>
  <si>
    <t>Qu1-05_Ethnicity| Chinese |Other Staff|Male</t>
  </si>
  <si>
    <t>Qu1-05_Ethnicity| Chinese |Other Staff|Female</t>
  </si>
  <si>
    <t>Qu1-05_Ethnicity| Indian |Other Staff|Male</t>
  </si>
  <si>
    <t>Qu1-05_Ethnicity| Indian |Other Staff|Female</t>
  </si>
  <si>
    <t>Qu1-05_Ethnicity| Pakistani |Other Staff|Male</t>
  </si>
  <si>
    <t>Qu1-05_Ethnicity| Pakistani |Other Staff|Female</t>
  </si>
  <si>
    <t>Qu1-05_Ethnicity| Bangladeshi |Other Staff|Male</t>
  </si>
  <si>
    <t>Qu1-05_Ethnicity| Bangladeshi |Other Staff|Female</t>
  </si>
  <si>
    <t>Qu1-05_Ethnicity| Other Asian |Other Staff|Male</t>
  </si>
  <si>
    <t>Qu1-05_Ethnicity| Other Asian |Other Staff|Female</t>
  </si>
  <si>
    <t>Qu1-05_Ethnicity| Black Caribbean |Other Staff|Male</t>
  </si>
  <si>
    <t>Qu1-05_Ethnicity| Black Caribbean |Other Staff|Female</t>
  </si>
  <si>
    <t>Qu1-05_Ethnicity| Black African |Other Staff|Male</t>
  </si>
  <si>
    <t>Qu1-05_Ethnicity| Black African |Other Staff|Female</t>
  </si>
  <si>
    <t>Qu1-05_Ethnicity| Black Other |Other Staff|Male</t>
  </si>
  <si>
    <t>Qu1-05_Ethnicity| Black Other |Other Staff|Female</t>
  </si>
  <si>
    <t>Qu1-05_Ethnicity| Mixed ethnic group |Other Staff|Male</t>
  </si>
  <si>
    <t>Qu1-05_Ethnicity| Mixed ethnic group |Other Staff|Female</t>
  </si>
  <si>
    <t>Qu1-05_Ethnicity| Other ethnic group |Other Staff|Male</t>
  </si>
  <si>
    <t>Qu1-05_Ethnicity| Other ethnic group |Other Staff|Female</t>
  </si>
  <si>
    <t>Qu1-05_Ethnicity| Unspecified or not collected |Other Staff|Male</t>
  </si>
  <si>
    <t>Qu1-05_Ethnicity| Unspecified or not collected |Other Staff|Female</t>
  </si>
  <si>
    <t>Qu1-05_Ethnicity| Total |Other Staff|Male</t>
  </si>
  <si>
    <t>Qu1-05_Ethnicity| Total |Other Staff</t>
  </si>
  <si>
    <t>Qu1-05_Ethnicity| Total |Other Staff|Female</t>
  </si>
  <si>
    <t>Qu1-06_Disability| Board Members |Male</t>
  </si>
  <si>
    <t>Qu1-06_Disability| Board Members |Female</t>
  </si>
  <si>
    <t>Qu1-06_Disability| Artistic Staff |Male</t>
  </si>
  <si>
    <t>Qu1-06_Disability| Artistic Staff |Female</t>
  </si>
  <si>
    <t>Qu1-06_Disability| Managers |Male</t>
  </si>
  <si>
    <t>Qu1-06_Disability| Managers |Female</t>
  </si>
  <si>
    <t>Qu1-06_Disability| Other Staff |Male</t>
  </si>
  <si>
    <t>Qu1-06_Disability| Other Staff |Female</t>
  </si>
  <si>
    <t>Qu1-06_Disability| Volunteers |Male</t>
  </si>
  <si>
    <t>Qu1-06_Disability| Volunteers |Female</t>
  </si>
  <si>
    <t>Qu1-06_Disability| Totals |Male</t>
  </si>
  <si>
    <t>Qu1-06_Disability| Totals</t>
  </si>
  <si>
    <t>Qu1-06_Disability| Totals |Female</t>
  </si>
  <si>
    <t>Qu1-07_Age| Board Members |16 to 24 years|Male</t>
  </si>
  <si>
    <t>Qu1-07_Age| Board Members |16 to 24 years|Female</t>
  </si>
  <si>
    <t>Qu1-07_Age| Board Members |25 to 34 years|Male</t>
  </si>
  <si>
    <t>Qu1-07_Age| Board Members |25 to 34 years|Female</t>
  </si>
  <si>
    <t>Qu1-07_Age| Board Members |35 to 44 years|Male</t>
  </si>
  <si>
    <t>Qu1-07_Age| Board Members |35 to 44 years|Female</t>
  </si>
  <si>
    <t>Qu1-07_Age| Board Members |45 to 54 years|Male</t>
  </si>
  <si>
    <t>Qu1-07_Age| Board Members |45 to 54 years|Female</t>
  </si>
  <si>
    <t>Qu1-07_Age| Board Members |55 to 64 years|Male</t>
  </si>
  <si>
    <t>Qu1-07_Age| Board Members |55 to 64 years|Female</t>
  </si>
  <si>
    <t>Qu1-07_Age| Board Members |65+ years|Male</t>
  </si>
  <si>
    <t>Qu1-07_Age| Board Members |65+ years|Female</t>
  </si>
  <si>
    <t>Qu1-07_Age| Board Members |Female</t>
  </si>
  <si>
    <t>Qu1-07_Age| Board Members |Male</t>
  </si>
  <si>
    <t>Qu1-07_Age| Board Members</t>
  </si>
  <si>
    <t>Qu1-07_Age| Artistic Staff |16 to 24 years|Male</t>
  </si>
  <si>
    <t>Qu1-07_Age| Artistic Staff |16 to 24 years|Female</t>
  </si>
  <si>
    <t>Qu1-07_Age| Artistic Staff |25 to 34 years|Male</t>
  </si>
  <si>
    <t>Qu1-07_Age| Artistic Staff |25 to 34 years|Female</t>
  </si>
  <si>
    <t>Qu1-07_Age| Artistic Staff |35 to 44 years|Male</t>
  </si>
  <si>
    <t>Qu1-07_Age| Artistic Staff |35 to 44 years|Female</t>
  </si>
  <si>
    <t>Qu1-07_Age| Artistic Staff |45 to 54 years|Male</t>
  </si>
  <si>
    <t>Qu1-07_Age| Artistic Staff |45 to 54 years|Female</t>
  </si>
  <si>
    <t>Qu1-07_Age| Artistic Staff |55 to 64 years|Male</t>
  </si>
  <si>
    <t>Qu1-07_Age| Artistic Staff |55 to 64 years|Female</t>
  </si>
  <si>
    <t>Qu1-07_Age| Artistic Staff |65+ years|Male</t>
  </si>
  <si>
    <t>Qu1-07_Age| Artistic Staff |65+ years|Female</t>
  </si>
  <si>
    <t>Qu1-07_Age| Artistic Staff |Female</t>
  </si>
  <si>
    <t>Qu1-07_Age| Artistic Staff |Male</t>
  </si>
  <si>
    <t xml:space="preserve">Qu1-07_Age| Artistic Staff </t>
  </si>
  <si>
    <t>Qu1-07_Age| Managers |16 to 24 years|Male</t>
  </si>
  <si>
    <t>Qu1-07_Age| Managers |16 to 24 years|Female</t>
  </si>
  <si>
    <t>Qu1-07_Age| Managers |25 to 34 years|Male</t>
  </si>
  <si>
    <t>Qu1-07_Age| Managers |25 to 34 years|Female</t>
  </si>
  <si>
    <t>Qu1-07_Age| Managers |35 to 44 years|Male</t>
  </si>
  <si>
    <t>Qu1-07_Age| Managers |35 to 44 years|Female</t>
  </si>
  <si>
    <t>Qu1-07_Age| Managers |45 to 54 years|Male</t>
  </si>
  <si>
    <t>Qu1-07_Age| Managers |45 to 54 years|Female</t>
  </si>
  <si>
    <t>Qu1-07_Age| Managers |55 to 64 years|Male</t>
  </si>
  <si>
    <t>Qu1-07_Age| Managers |55 to 64 years|Female</t>
  </si>
  <si>
    <t>Qu1-07_Age| Managers |65+ years|Male</t>
  </si>
  <si>
    <t>Qu1-07_Age| Managers |65+ years|Female</t>
  </si>
  <si>
    <t>Qu1-07_Age| Managers |Female</t>
  </si>
  <si>
    <t>Qu1-07_Age| Managers |Male</t>
  </si>
  <si>
    <t>Qu1-07_Age| Managers</t>
  </si>
  <si>
    <t>Qu1-07_Age| Other Staff |16 to 24 years|Male</t>
  </si>
  <si>
    <t>Qu1-07_Age| Other Staff |16 to 24 years|Female</t>
  </si>
  <si>
    <t>Qu1-07_Age| Other Staff |25 to 34 years|Male</t>
  </si>
  <si>
    <t>Qu1-07_Age| Other Staff |25 to 34 years|Female</t>
  </si>
  <si>
    <t>Qu1-07_Age| Other Staff |35 to 44 years|Male</t>
  </si>
  <si>
    <t>Qu1-07_Age| Other Staff |35 to 44 years|Female</t>
  </si>
  <si>
    <t>Qu1-07_Age| Other Staff |45 to 54 years|Male</t>
  </si>
  <si>
    <t>Qu1-07_Age| Other Staff |45 to 54 years|Female</t>
  </si>
  <si>
    <t>Qu1-07_Age| Other Staff |55 to 64 years|Male</t>
  </si>
  <si>
    <t>Qu1-07_Age| Other Staff |55 to 64 years|Female</t>
  </si>
  <si>
    <t>Qu1-07_Age| Other Staff |65+ years|Male</t>
  </si>
  <si>
    <t>Qu1-07_Age| Other Staff |65+ years|Female</t>
  </si>
  <si>
    <t>Qu1-07_Age| Other Staff |Female</t>
  </si>
  <si>
    <t>Qu1-07_Age| Other Staff |Male</t>
  </si>
  <si>
    <t>Qu1-07_Age| Other Staff</t>
  </si>
  <si>
    <t>Qu1-07_Age| Volunteers |16 to 24 years|Male</t>
  </si>
  <si>
    <t>Qu1-07_Age| Volunteers |16 to 24 years|Female</t>
  </si>
  <si>
    <t>Qu1-07_Age| Volunteers |25 to 34 years|Male</t>
  </si>
  <si>
    <t>Qu1-07_Age| Volunteers |25 to 34 years|Female</t>
  </si>
  <si>
    <t>Qu1-07_Age| Volunteers |35 to 44 years|Male</t>
  </si>
  <si>
    <t>Qu1-07_Age| Volunteers |35 to 44 years|Female</t>
  </si>
  <si>
    <t>Qu1-07_Age| Volunteers |45 to 54 years|Male</t>
  </si>
  <si>
    <t>Qu1-07_Age| Volunteers |45 to 54 years|Female</t>
  </si>
  <si>
    <t>Qu1-07_Age| Volunteers |55 to 64 years|Male</t>
  </si>
  <si>
    <t>Qu1-07_Age| Volunteers |55 to 64 years|Female</t>
  </si>
  <si>
    <t>Qu1-07_Age| Volunteers |65+ years|Male</t>
  </si>
  <si>
    <t>Qu1-07_Age| Volunteers |65+ years|Female</t>
  </si>
  <si>
    <t>Qu1-07_Age| Volunteers |Female</t>
  </si>
  <si>
    <t>Qu1-07_Age| Volunteers |Male</t>
  </si>
  <si>
    <t>Qu1-07_Age| Volunteers</t>
  </si>
  <si>
    <t>Qu1-08_Religion| Roman Catholic |Board Members|Male</t>
  </si>
  <si>
    <t>Qu1-08_Religion| Roman Catholic |Board Members|Female</t>
  </si>
  <si>
    <t>Qu1-08_Religion| Protestant |Board Members|Male</t>
  </si>
  <si>
    <t>Qu1-08_Religion| Protestant |Board Members|Female</t>
  </si>
  <si>
    <t>Qu1-08_Religion| Other Religious Faith |Board Members|Male</t>
  </si>
  <si>
    <t>Qu1-08_Religion| Other Religious Faith |Board Members|Female</t>
  </si>
  <si>
    <t>Qu1-08_Religion| None |Board Members|Male</t>
  </si>
  <si>
    <t>Qu1-08_Religion| None |Board Members|Female</t>
  </si>
  <si>
    <t>Qu1-08_Religion| Unspecified or Not Collected |Board Members|Male</t>
  </si>
  <si>
    <t>Qu1-08_Religion| Unspecified or Not Collected |Board Members|Female</t>
  </si>
  <si>
    <t>Qu1-08_Religion| Totals |Board Members|Male</t>
  </si>
  <si>
    <t>Qu1-08_Religion| Totals |Board Members|Female</t>
  </si>
  <si>
    <t>Qu1-08_Religion| Totals |Board Members|</t>
  </si>
  <si>
    <t>Qu1-08_Religion| Roman Catholic |Artistic Staff|Male</t>
  </si>
  <si>
    <t>Qu1-08_Religion| Roman Catholic |Artistic Staff|Female</t>
  </si>
  <si>
    <t>Qu1-08_Religion| Protestant |Artistic Staff|Male</t>
  </si>
  <si>
    <t>Qu1-08_Religion| Protestant |Artistic Staff|Female</t>
  </si>
  <si>
    <t>Qu1-08_Religion| Other Religious Faith |Artistic Staff|Male</t>
  </si>
  <si>
    <t>Qu1-08_Religion| Other Religious Faith |Artistic Staff|Female</t>
  </si>
  <si>
    <t>Qu1-08_Religion| None |Artistic Staff|Male</t>
  </si>
  <si>
    <t>Qu1-08_Religion| None |Artistic Staff|Female</t>
  </si>
  <si>
    <t>Qu1-08_Religion| Unspecified or Not Collected |Artistic Staff|Male</t>
  </si>
  <si>
    <t>Qu1-08_Religion| Unspecified or Not Collected |Artistic Staff|Female</t>
  </si>
  <si>
    <t>Qu1-08_Religion| Totals |Artistic Staff|Male</t>
  </si>
  <si>
    <t>Qu1-08_Religion| Totals |Artistic Staff</t>
  </si>
  <si>
    <t>Qu1-08_Religion| Roman Catholic |Managers|Male</t>
  </si>
  <si>
    <t>Qu1-08_Religion| Roman Catholic |Managers|Female</t>
  </si>
  <si>
    <t>Qu1-08_Religion| Protestant |Managers|Male</t>
  </si>
  <si>
    <t>Qu1-08_Religion| Protestant |Managers|Female</t>
  </si>
  <si>
    <t>Qu1-08_Religion| Other Religious Faith |Managers|Male</t>
  </si>
  <si>
    <t>Qu1-08_Religion| Other Religious Faith |Managers|Female</t>
  </si>
  <si>
    <t>Qu1-08_Religion| None |Managers|Male</t>
  </si>
  <si>
    <t>Qu1-08_Religion| None |Managers|Female</t>
  </si>
  <si>
    <t>Qu1-08_Religion| Unspecified or Not Collected |Managers|Male</t>
  </si>
  <si>
    <t>Qu1-08_Religion| Unspecified or Not Collected |Managers|Female</t>
  </si>
  <si>
    <t>Qu1-08_Religion| Totals |Managers|Male</t>
  </si>
  <si>
    <t>Qu1-08_Religion| Totals |Managers|Female</t>
  </si>
  <si>
    <t>Qu1-08_Religion| Totals |Managers</t>
  </si>
  <si>
    <t>Qu1-08_Religion| Roman Catholic |Other Staff|Male</t>
  </si>
  <si>
    <t>Qu1-08_Religion| Roman Catholic |Other Staff|Female</t>
  </si>
  <si>
    <t>Qu1-08_Religion| Protestant |Other Staff|Male</t>
  </si>
  <si>
    <t>Qu1-08_Religion| Protestant |Other Staff|Female</t>
  </si>
  <si>
    <t>Qu1-08_Religion| Other Religious Faith |Other Staff|Male</t>
  </si>
  <si>
    <t>Qu1-08_Religion| Other Religious Faith |Other Staff|Female</t>
  </si>
  <si>
    <t>Qu1-08_Religion| None |Other Staff|Male</t>
  </si>
  <si>
    <t>Qu1-08_Religion| None |Other Staff|Female</t>
  </si>
  <si>
    <t>Qu1-08_Religion| Unspecified or Not Collected |Other Staff|Male</t>
  </si>
  <si>
    <t>Qu1-08_Religion| Unspecified or Not Collected |Other Staff|Female</t>
  </si>
  <si>
    <t>Qu1-08_Religion| Totals |Other Staff|Male</t>
  </si>
  <si>
    <t>Qu1-08_Religion| Totals |Other Staff|Female</t>
  </si>
  <si>
    <t>Qu1-08_Religion| Totals |Other Staff</t>
  </si>
  <si>
    <t xml:space="preserve">xxxQu1-09_CDPExists| Yes </t>
  </si>
  <si>
    <t xml:space="preserve">xxxQu1-09_CDPExists| No </t>
  </si>
  <si>
    <t xml:space="preserve">Qu1-09_CDPOffered| Yes </t>
  </si>
  <si>
    <t xml:space="preserve">Qu1-09_CDPOffered| No </t>
  </si>
  <si>
    <t>Qu1-10_CDPCourses| Leadership, management &amp;amp; business skills |Number</t>
  </si>
  <si>
    <t>Qu1-10_CDPCourses| Personal, effectiveness &amp;amp; behavioural skills |Number</t>
  </si>
  <si>
    <t>Qu1-10_CDPCourses| Performance &amp;amp; reward skills |Number</t>
  </si>
  <si>
    <t>Qu1-10_CDPCourses| Human resources |Number</t>
  </si>
  <si>
    <t>Qu1-10_CDPCourses| Learning &amp;amp; development |Number</t>
  </si>
  <si>
    <t>Qu1-10_CDPCourses| Organisation, development &amp;amp; design |Number</t>
  </si>
  <si>
    <t>Qu1-10_CDPCourses| Artistic practice |Number</t>
  </si>
  <si>
    <t>Qu1-10_CDPCourses| Other types of continuous professional development |Number</t>
  </si>
  <si>
    <t>Courses total</t>
  </si>
  <si>
    <t>Qu1-11_Apprenticeships| Paid internships |Total Number</t>
  </si>
  <si>
    <t>Qu1-11_Apprenticeships| Formal apprenticeships |Total Number</t>
  </si>
  <si>
    <t>Qu1-11_Apprenticeships| Unaccredited apprenticeships |Total Number</t>
  </si>
  <si>
    <t>Qu1-11_Apprenticeships| Work experience for students at school or in further/higher education |Total Number</t>
  </si>
  <si>
    <t>Apprenticeship total</t>
  </si>
  <si>
    <t>Homebase</t>
  </si>
  <si>
    <t>Artist</t>
  </si>
  <si>
    <t>Managers</t>
  </si>
  <si>
    <t>Reference number</t>
  </si>
  <si>
    <t>Participation (n)</t>
  </si>
  <si>
    <t>Performance (n)</t>
  </si>
  <si>
    <t>Exhibition (n)</t>
  </si>
  <si>
    <t>Broadcasts (n)</t>
  </si>
  <si>
    <t>Support Service (n)</t>
  </si>
  <si>
    <t>Festival (n)</t>
  </si>
  <si>
    <t>Outreach (n)</t>
  </si>
  <si>
    <t>Not Outreach (n)</t>
  </si>
  <si>
    <t>MDM 10% (all activity)</t>
  </si>
  <si>
    <t>Urban (n)</t>
  </si>
  <si>
    <t>Rural (n)</t>
  </si>
  <si>
    <t>Derry City and Strabane</t>
  </si>
  <si>
    <t>Armagh City, Banbridge and Craigavon</t>
  </si>
  <si>
    <t>Ards and North Down</t>
  </si>
  <si>
    <t>Location summary</t>
  </si>
  <si>
    <t>Outreach</t>
  </si>
  <si>
    <t>Urban / Rural Classification</t>
  </si>
  <si>
    <t>Urban</t>
  </si>
  <si>
    <t>Rural</t>
  </si>
  <si>
    <t>Local Authority</t>
  </si>
  <si>
    <t>Table 3. Programme of activity</t>
  </si>
  <si>
    <t>Not outreach</t>
  </si>
  <si>
    <t>Outreach delivered within the 10% most deprived Super Output Areas</t>
  </si>
  <si>
    <t>MDM 10% (outreach)</t>
  </si>
  <si>
    <t>Number of Organisations:</t>
  </si>
  <si>
    <r>
      <t xml:space="preserve">Income </t>
    </r>
    <r>
      <rPr>
        <sz val="11"/>
        <color theme="1"/>
        <rFont val="Arial"/>
        <family val="2"/>
      </rPr>
      <t>(in £000s)</t>
    </r>
  </si>
  <si>
    <t>2014/2015</t>
  </si>
  <si>
    <t>£</t>
  </si>
  <si>
    <t>Earned Income</t>
  </si>
  <si>
    <t>Contributed income</t>
  </si>
  <si>
    <t>Local authority subsidy</t>
  </si>
  <si>
    <t>Other public subsidy</t>
  </si>
  <si>
    <t>Arts Council subsidy</t>
  </si>
  <si>
    <t>2015/2016</t>
  </si>
  <si>
    <t>NI Government departments</t>
  </si>
  <si>
    <r>
      <t xml:space="preserve">Expenditure </t>
    </r>
    <r>
      <rPr>
        <sz val="11"/>
        <color theme="1"/>
        <rFont val="Arial"/>
        <family val="2"/>
      </rPr>
      <t>(in £000s)</t>
    </r>
  </si>
  <si>
    <t>Core costs</t>
  </si>
  <si>
    <t>Programming costs</t>
  </si>
  <si>
    <t>Overheads</t>
  </si>
  <si>
    <t>Publicity and marketing</t>
  </si>
  <si>
    <t>Equipment and materials</t>
  </si>
  <si>
    <t>Other programming</t>
  </si>
  <si>
    <t>Activity Type</t>
  </si>
  <si>
    <t>Disability Access Totals</t>
  </si>
  <si>
    <t>All activity types</t>
  </si>
  <si>
    <t>Disability, perform</t>
  </si>
  <si>
    <t>Disability, participation</t>
  </si>
  <si>
    <t>Disability, exhibition</t>
  </si>
  <si>
    <t xml:space="preserve">Disability Access Breakdown </t>
  </si>
  <si>
    <t>Disability Access</t>
  </si>
  <si>
    <t>NI Government Departments</t>
  </si>
  <si>
    <t>Earned income</t>
  </si>
  <si>
    <t>Total income</t>
  </si>
  <si>
    <t>Total expenditure</t>
  </si>
  <si>
    <t>People with disabilities</t>
  </si>
  <si>
    <t>Sum of collaborations</t>
  </si>
  <si>
    <t>Attendance</t>
  </si>
  <si>
    <t>Exhibition</t>
  </si>
  <si>
    <t>Age</t>
  </si>
  <si>
    <t>Men</t>
  </si>
  <si>
    <t>Women</t>
  </si>
  <si>
    <t>65+</t>
  </si>
  <si>
    <t>All ages</t>
  </si>
  <si>
    <t>16-24</t>
  </si>
  <si>
    <t>25-34</t>
  </si>
  <si>
    <t>35-44</t>
  </si>
  <si>
    <t>45-54</t>
  </si>
  <si>
    <t>55-64</t>
  </si>
  <si>
    <t xml:space="preserve">Age and gender: Board, artists, management </t>
  </si>
  <si>
    <t>Top 10 collaboration partners:</t>
  </si>
  <si>
    <t>Table 4. Location of activity</t>
  </si>
  <si>
    <t>Annual Funding Survey: top line tables 2015/2016</t>
  </si>
  <si>
    <t>About the survey</t>
  </si>
  <si>
    <t>Each year organisations in receipt of regular funding from Arts Council Northern Ireland are required to complete an annual survey. The survey collects data on organisation profile, staffing, finances, performances, exhibitions and participation based activity.  Known and estimated known audiences are also provided.</t>
  </si>
  <si>
    <t>110 organisations were requested to complete the annual submission and 109 responses were received. This release is therefore based on information provided by 109 arts organisations in receipt of regular funding from Arts Council Northern Ireland in 2015/16.</t>
  </si>
  <si>
    <t>Index of tables</t>
  </si>
  <si>
    <t>Click on the tabs at the bottom of the screen to access the tables. The year-on-year analysis relates to those organisations providing data for both 2014/15 and 2015/16.  Organisations that left the portfolio in 2014/15 have been removed from the comparative analysis.</t>
  </si>
  <si>
    <t>Data verification</t>
  </si>
  <si>
    <t xml:space="preserve">In a number of instances it has been necessary to exclude extreme responses to ensure trends displayed are an accurate reflection of the portfolio. Referred to as outliers, these figures have been removed as they tend to obscure trends. </t>
  </si>
  <si>
    <t xml:space="preserve">A variety of methods are used by clients to record audiences and participant level, some of which are more reliable than others.  To reduce associated error relating to these fields, organisations are asked to report data as either ‘actual’ or ‘estimated’; depending on the confidence they have in the data. </t>
  </si>
  <si>
    <t>It is particularly difficult to estimate attendances at non-ticketed events such as carnivals given the nature of the work delivered.  This release includes data provided by a number of carnival organisations which together make a substantial contribution to total estimated attendances. Subsidy per attendance is calculated using actual and estimated attendances combined.</t>
  </si>
  <si>
    <t>This is the second year the revised survey has been run, allowing data received this year to be cross-checked with responses received last year.  Unexplained or large year-on-year changes in reported figure were checked with the relevant organisation.</t>
  </si>
  <si>
    <t>Methods</t>
  </si>
  <si>
    <t>Classifications</t>
  </si>
  <si>
    <t>The classifications below can be used to filter the fields</t>
  </si>
  <si>
    <t>The main artform that the organisation is funded for by the Arts Council.  There are 7 associated categories: visual arts, combined, literature, music, traditional arts, dance and drama.</t>
  </si>
  <si>
    <t>Local Government District (LGD)</t>
  </si>
  <si>
    <t xml:space="preserve">The LGD organisations have their home bases within.  In many cases, the activity organisations deliver takes place at multiple locations across Northern Ireland.  Five organisations are identified as having home bases in the Republic of Ireland.  In the majority of cases, these organisations also deliver activity in Northern Ireland. </t>
  </si>
  <si>
    <t>Organisation size</t>
  </si>
  <si>
    <t>The size of the organisation has been determined from the total income field. The different types are: small size (less than £200,000), medium size (between £200,000 and £800,000), and large size (over £800,000).</t>
  </si>
  <si>
    <t>Financial information</t>
  </si>
  <si>
    <t>Financial information is taken from the organisation's accounts for the financial year 1st April 2015 to 31st March 2016.</t>
  </si>
  <si>
    <t>All organisation income that is generated from ticket sales and other commercial activity, excluding VAT.</t>
  </si>
  <si>
    <t>Arts Council of Northern Ireland subsidy</t>
  </si>
  <si>
    <t>All subsidies received from Arts Council Northern Ireland, both exchequer (government) funding and lottery funding.</t>
  </si>
  <si>
    <t>All sponsorships from business organisations, income from corporate membership schemes, money from trusts or foundations and money received from the general public for which no benefit is received in return.</t>
  </si>
  <si>
    <t>All subsidies received from local authorities, including revenue and project funding (not capital projects).</t>
  </si>
  <si>
    <t>All subsidies received from central Government Departments, Arm’s Length Bodies (ALBs) and agencies.</t>
  </si>
  <si>
    <t>All subsidies received from other public sources, including grants from other arts funding bodies, grants from universities or research boards, development corporation funding, revenue and/or development funding direct from central and/or European governments (not capital projects).</t>
  </si>
  <si>
    <t>General, central costs involved in running of organisations, such as rent, heating, lighting, administration and management cost.</t>
  </si>
  <si>
    <t>Core costs: salaries</t>
  </si>
  <si>
    <t>Salaries of all permanent, contract, freelance or commissioned staff during the reporting period April 2015 to March 2016.</t>
  </si>
  <si>
    <t>Core costs: overheads</t>
  </si>
  <si>
    <t>Costs associated with running an organisation and including lighting, heating and rent.</t>
  </si>
  <si>
    <t>Core costs: other</t>
  </si>
  <si>
    <t>Any other core cost not classified above but related to the running of the organisation.</t>
  </si>
  <si>
    <t>Programme costs</t>
  </si>
  <si>
    <t>Costs associated with the delivery of an organisations artistic programme of activity</t>
  </si>
  <si>
    <t>Programme costs: artists’ costs</t>
  </si>
  <si>
    <t>Costs that directly supported the engagement of artist’s within an organisations programme of activity.  This may relate to (for example) course fees, materials, accommodation and subsistence.</t>
  </si>
  <si>
    <t>Programme costs: publicity and marketing</t>
  </si>
  <si>
    <t>All marketing costs associated with production of specific events.  This includes promotional material and associated publication costs.</t>
  </si>
  <si>
    <t>Programme costs: equipment and materials</t>
  </si>
  <si>
    <t>All equipment and material costs associated with production of specific events.</t>
  </si>
  <si>
    <t>Programme costs: other</t>
  </si>
  <si>
    <t>Expenditure on other costs not included above, including irrecoverable VAT.</t>
  </si>
  <si>
    <t>Disability access</t>
  </si>
  <si>
    <t>This relates to the number and type of methods used to increase access to performances, exhibitions and participation based activity.</t>
  </si>
  <si>
    <t>Group targeting</t>
  </si>
  <si>
    <t>The proportion of organisations total activity that was focused on engaging with these groups through attendance, participation and exhibition based activity.</t>
  </si>
  <si>
    <t>Collaboration</t>
  </si>
  <si>
    <t>The number and type of collaboration formed by organisations.</t>
  </si>
  <si>
    <t xml:space="preserve">Board and management </t>
  </si>
  <si>
    <t>Manager refers to executive or senior management staff, for example, chief executive, finance director, general manager. The data includes both permanent and contracted/freelance members of staff. The board refers to the board or governing body of the organisation.</t>
  </si>
  <si>
    <t>Age and Gender</t>
  </si>
  <si>
    <t>The age ranges and gender of the organisation's board and management.</t>
  </si>
  <si>
    <t>Location of activity</t>
  </si>
  <si>
    <t>Details of the location characteristics of outreach activity delivered by organisations based on a measure of multiple deprivation and urban / rural classification.  Both measures have been defined by Central Government.</t>
  </si>
  <si>
    <t xml:space="preserve">Access to any populations who might not otherwise have access to those services.  The focus of this activity is on extending organisation reach or seeking to build relationships with new communities and can be delivered at home bases or other venues nearer or within the target population. </t>
  </si>
  <si>
    <t>Definition of categories</t>
  </si>
  <si>
    <t>Full portfolio</t>
  </si>
  <si>
    <t>Current selection</t>
  </si>
  <si>
    <t>Total outreach</t>
  </si>
  <si>
    <t>Total urban / rural</t>
  </si>
  <si>
    <t>Sum of known and estimated</t>
  </si>
  <si>
    <t>Qu1-01_PermanentStaff| Total Female</t>
  </si>
  <si>
    <t>Employment: contract</t>
  </si>
  <si>
    <t xml:space="preserve">Employment: Full-time and part-time </t>
  </si>
  <si>
    <t xml:space="preserve">In 2015/16, the online survey was available to organisations from February 2016 to April 2016.  Guidance notes were available to all organisations via the Arts Council website and clients were able to contact staff for advice and guidance.  A series of workshops in Derry/Londonderry and Belfast were held to familiarise clients with the new survey.   </t>
  </si>
  <si>
    <t>Homebase_all other</t>
  </si>
  <si>
    <t>All LGD's (not Belfast or Derry)</t>
  </si>
  <si>
    <t>Homebase 2</t>
  </si>
  <si>
    <t>LGD2014 Other</t>
  </si>
  <si>
    <t>LA Other</t>
  </si>
  <si>
    <t>LGD Name other</t>
  </si>
  <si>
    <t>LA Base2</t>
  </si>
  <si>
    <t>Selection</t>
  </si>
  <si>
    <t>Sector Collaboarations</t>
  </si>
  <si>
    <t>Count</t>
  </si>
  <si>
    <t>Sector Collaborations</t>
  </si>
  <si>
    <t>Full Portfolio</t>
  </si>
  <si>
    <t>Festival_15 only</t>
  </si>
  <si>
    <t>Broadcasts_15 only</t>
  </si>
  <si>
    <t>Total exhibition</t>
  </si>
  <si>
    <t>Total performance</t>
  </si>
  <si>
    <t>Total participation</t>
  </si>
  <si>
    <t>Total festivals</t>
  </si>
  <si>
    <t>Total engagemenet</t>
  </si>
  <si>
    <t xml:space="preserve">The % variance in the organisations between 2013/14 and 2014/15 has been calculated based on variance in absolute cash values between the two years. </t>
  </si>
  <si>
    <t>Total number of activities</t>
  </si>
  <si>
    <t>Table 1.  Finance</t>
  </si>
  <si>
    <t>Table 2. Employment</t>
  </si>
  <si>
    <t>Engagemenet</t>
  </si>
  <si>
    <t>The term 'engagement' is used to mean the number of engagement opportunities an organisation provides for people to attend or participate. The numbers given refer to all activities taking place between 1st April 2015 and 31st March 2016.</t>
  </si>
  <si>
    <t>Location of Activity by Local Government District (LGD)</t>
  </si>
  <si>
    <t xml:space="preserve">There are four tables: finace, employment, activities and location.  Findings can be interogated using the drop-down box at the top of each spreadsheet.  This allows the data to be analysed by organisation size, artform and geographical location.  </t>
  </si>
  <si>
    <t>Known engagemenet (in 000s)</t>
  </si>
  <si>
    <t>Estimated engagemenet in (000s)</t>
  </si>
  <si>
    <t>Known engagement (in 000s)</t>
  </si>
  <si>
    <t>Estimated engagement in (000s)</t>
  </si>
  <si>
    <t>Total (known)</t>
  </si>
  <si>
    <t>Total (estimate)</t>
  </si>
  <si>
    <t>Total (estimated)</t>
  </si>
  <si>
    <t>Includes engagement at performances, exhibitions, festivals and participation events</t>
  </si>
  <si>
    <t>Known attendance (in 000s)</t>
  </si>
  <si>
    <t>Estimated attendance in (000s)</t>
  </si>
  <si>
    <t>Contact Information</t>
  </si>
  <si>
    <t>Telephone: 02892 623 548</t>
  </si>
  <si>
    <t>E-Mail: gstevenson@artscouncil-ni.org</t>
  </si>
  <si>
    <t>For more information on this dataset please contact the Arts Council of Northern Ireland:</t>
  </si>
  <si>
    <t xml:space="preserve">Attendance data for the activities detailed above.  This is the total of 'known' and 'estimated' attendance counts.  Known attendance relates to audience count that have been calculated using a precise method such as ticket sales.  Estimated attendance relates to any audience that cannot be precisely measured. </t>
  </si>
  <si>
    <t>Select organisation type:</t>
  </si>
  <si>
    <r>
      <rPr>
        <sz val="12"/>
        <color rgb="FFFF0000"/>
        <rFont val="Arial"/>
        <family val="2"/>
      </rPr>
      <t>Select organisation type</t>
    </r>
    <r>
      <rPr>
        <sz val="12"/>
        <color theme="1"/>
        <rFont val="Arial"/>
        <family val="2"/>
      </rPr>
      <t xml:space="preserve">: </t>
    </r>
  </si>
  <si>
    <r>
      <rPr>
        <sz val="12"/>
        <color rgb="FFFF0000"/>
        <rFont val="Arial"/>
        <family val="2"/>
      </rPr>
      <t>Select organisation</t>
    </r>
    <r>
      <rPr>
        <sz val="12"/>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</si>
</sst>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0.0%"/>
    <numFmt numFmtId="165" formatCode="0.0000%"/>
    <numFmt numFmtId="166" formatCode="_(* #,##0.00_);_(* \(#,##0.00\);_(* &quot;-&quot;??_);_(@_)"/>
    <numFmt numFmtId="167" formatCode="General;;"/>
    <numFmt numFmtId="168" formatCode="_-* #,##0_-;\-* #,##0_-;_-* &quot;-&quot;??_-;_-@_-"/>
  </numFmts>
  <fonts count="60" x14ac:knownFonts="1">
    <font>
      <sz val="11"/>
      <color theme="1"/>
      <name val="Calibri"/>
      <family val="2"/>
      <scheme val="minor"/>
    </font>
    <font>
      <sz val="11"/>
      <color theme="1"/>
      <name val="Calibri"/>
      <family val="2"/>
      <scheme val="minor"/>
    </font>
    <font>
      <sz val="11"/>
      <color rgb="FF9C0006"/>
      <name val="Calibri"/>
      <family val="2"/>
      <scheme val="minor"/>
    </font>
    <font>
      <b/>
      <sz val="11"/>
      <color rgb="FFFA7D00"/>
      <name val="Calibri"/>
      <family val="2"/>
      <scheme val="minor"/>
    </font>
    <font>
      <sz val="11"/>
      <color rgb="FFFF0000"/>
      <name val="Calibri"/>
      <family val="2"/>
      <scheme val="minor"/>
    </font>
    <font>
      <b/>
      <sz val="11"/>
      <color theme="1"/>
      <name val="Calibri"/>
      <family val="2"/>
      <scheme val="minor"/>
    </font>
    <font>
      <b/>
      <sz val="10"/>
      <color theme="3" tint="0.39997558519241921"/>
      <name val="Arial"/>
      <family val="2"/>
    </font>
    <font>
      <b/>
      <sz val="10"/>
      <color rgb="FF000000"/>
      <name val="Arial"/>
      <family val="2"/>
    </font>
    <font>
      <b/>
      <sz val="10"/>
      <color theme="1"/>
      <name val="Arial"/>
      <family val="2"/>
    </font>
    <font>
      <sz val="10"/>
      <color theme="1"/>
      <name val="Arial"/>
      <family val="2"/>
    </font>
    <font>
      <sz val="10"/>
      <color rgb="FFFF0000"/>
      <name val="Arial"/>
      <family val="2"/>
    </font>
    <font>
      <sz val="10"/>
      <color rgb="FF00B050"/>
      <name val="Arial"/>
      <family val="2"/>
    </font>
    <font>
      <b/>
      <sz val="11"/>
      <color theme="3" tint="0.39997558519241921"/>
      <name val="Arial"/>
      <family val="2"/>
    </font>
    <font>
      <b/>
      <sz val="11"/>
      <name val="Arial"/>
      <family val="2"/>
    </font>
    <font>
      <b/>
      <sz val="11"/>
      <color theme="1"/>
      <name val="Arial"/>
      <family val="2"/>
    </font>
    <font>
      <sz val="11"/>
      <name val="Arial"/>
      <family val="2"/>
    </font>
    <font>
      <b/>
      <sz val="11"/>
      <color rgb="FFFF0000"/>
      <name val="Arial"/>
      <family val="2"/>
    </font>
    <font>
      <sz val="11"/>
      <color theme="1"/>
      <name val="Arial"/>
      <family val="2"/>
    </font>
    <font>
      <sz val="11"/>
      <color rgb="FFFF0000"/>
      <name val="Arial"/>
      <family val="2"/>
    </font>
    <font>
      <b/>
      <sz val="14"/>
      <color theme="1"/>
      <name val="Arial"/>
      <family val="2"/>
    </font>
    <font>
      <sz val="12"/>
      <color theme="1"/>
      <name val="Arial"/>
      <family val="2"/>
    </font>
    <font>
      <sz val="12"/>
      <color theme="0" tint="-0.499984740745262"/>
      <name val="Arial"/>
      <family val="2"/>
    </font>
    <font>
      <sz val="14"/>
      <color theme="1"/>
      <name val="Arial"/>
      <family val="2"/>
    </font>
    <font>
      <sz val="16"/>
      <color theme="1"/>
      <name val="Arial"/>
      <family val="2"/>
    </font>
    <font>
      <sz val="18"/>
      <color theme="1"/>
      <name val="Arial"/>
      <family val="2"/>
    </font>
    <font>
      <b/>
      <sz val="12"/>
      <color theme="1"/>
      <name val="Arial"/>
      <family val="2"/>
    </font>
    <font>
      <sz val="12"/>
      <name val="Arial"/>
      <family val="2"/>
    </font>
    <font>
      <sz val="12"/>
      <color rgb="FF9C0006"/>
      <name val="Calibri"/>
      <family val="2"/>
      <scheme val="minor"/>
    </font>
    <font>
      <sz val="10"/>
      <name val="Tahoma"/>
      <family val="2"/>
    </font>
    <font>
      <u/>
      <sz val="10"/>
      <color indexed="12"/>
      <name val="Arial"/>
      <family val="2"/>
    </font>
    <font>
      <sz val="10"/>
      <name val="Arial"/>
      <family val="2"/>
    </font>
    <font>
      <sz val="10"/>
      <name val="Verdana"/>
      <family val="2"/>
    </font>
    <font>
      <sz val="11"/>
      <color rgb="FF000000"/>
      <name val="Calibri"/>
      <family val="2"/>
    </font>
    <font>
      <sz val="10"/>
      <name val="MS Sans Serif"/>
      <family val="2"/>
    </font>
    <font>
      <b/>
      <sz val="8"/>
      <name val="Arial"/>
      <family val="2"/>
    </font>
    <font>
      <sz val="8"/>
      <name val="Arial"/>
      <family val="2"/>
    </font>
    <font>
      <b/>
      <sz val="10"/>
      <name val="Arial"/>
      <family val="2"/>
    </font>
    <font>
      <b/>
      <sz val="10"/>
      <color rgb="FF00B050"/>
      <name val="Arial"/>
      <family val="2"/>
    </font>
    <font>
      <b/>
      <sz val="9"/>
      <color indexed="81"/>
      <name val="Tahoma"/>
      <family val="2"/>
    </font>
    <font>
      <sz val="9"/>
      <color indexed="81"/>
      <name val="Tahoma"/>
      <family val="2"/>
    </font>
    <font>
      <sz val="14"/>
      <name val="Arial"/>
      <family val="2"/>
    </font>
    <font>
      <b/>
      <sz val="14"/>
      <color rgb="FF9C0006"/>
      <name val="Arial"/>
      <family val="2"/>
    </font>
    <font>
      <b/>
      <sz val="16"/>
      <color theme="1"/>
      <name val="Arial"/>
      <family val="2"/>
    </font>
    <font>
      <b/>
      <sz val="10"/>
      <color rgb="FFFF0000"/>
      <name val="Arial"/>
      <family val="2"/>
    </font>
    <font>
      <sz val="12"/>
      <color theme="1"/>
      <name val="Calibri"/>
      <family val="2"/>
      <scheme val="minor"/>
    </font>
    <font>
      <sz val="11"/>
      <color rgb="FFFA7D00"/>
      <name val="Calibri"/>
      <family val="2"/>
      <scheme val="minor"/>
    </font>
    <font>
      <sz val="11"/>
      <color theme="0" tint="-0.499984740745262"/>
      <name val="Arial"/>
      <family val="2"/>
    </font>
    <font>
      <sz val="11"/>
      <color theme="0" tint="-0.34998626667073579"/>
      <name val="Arial"/>
      <family val="2"/>
    </font>
    <font>
      <sz val="11"/>
      <color theme="0"/>
      <name val="Arial"/>
      <family val="2"/>
    </font>
    <font>
      <sz val="14"/>
      <color theme="1"/>
      <name val="Calibri"/>
      <family val="2"/>
      <scheme val="minor"/>
    </font>
    <font>
      <b/>
      <sz val="16"/>
      <color rgb="FF000000"/>
      <name val="Arial"/>
      <family val="2"/>
    </font>
    <font>
      <sz val="11"/>
      <color rgb="FF000000"/>
      <name val="Arial"/>
      <family val="2"/>
    </font>
    <font>
      <sz val="10"/>
      <color rgb="FF2CA62F"/>
      <name val="Arial"/>
      <family val="2"/>
    </font>
    <font>
      <sz val="11"/>
      <color rgb="FF2CA62F"/>
      <name val="Arial"/>
      <family val="2"/>
    </font>
    <font>
      <sz val="10"/>
      <color rgb="FFE246CC"/>
      <name val="Arial"/>
      <family val="2"/>
    </font>
    <font>
      <sz val="10"/>
      <color rgb="FF0070C0"/>
      <name val="Arial"/>
      <family val="2"/>
    </font>
    <font>
      <sz val="10"/>
      <color theme="6" tint="-0.249977111117893"/>
      <name val="Arial"/>
      <family val="2"/>
    </font>
    <font>
      <sz val="11"/>
      <name val="Calibri"/>
      <family val="2"/>
      <scheme val="minor"/>
    </font>
    <font>
      <i/>
      <sz val="11"/>
      <color theme="1"/>
      <name val="Arial"/>
      <family val="2"/>
    </font>
    <font>
      <sz val="12"/>
      <color rgb="FFFF0000"/>
      <name val="Arial"/>
      <family val="2"/>
    </font>
  </fonts>
  <fills count="26">
    <fill>
      <patternFill patternType="none"/>
    </fill>
    <fill>
      <patternFill patternType="gray125"/>
    </fill>
    <fill>
      <patternFill patternType="solid">
        <fgColor rgb="FFFFC7CE"/>
      </patternFill>
    </fill>
    <fill>
      <patternFill patternType="solid">
        <fgColor rgb="FFF2F2F2"/>
      </patternFill>
    </fill>
    <fill>
      <patternFill patternType="solid">
        <fgColor theme="5"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B7D4F7"/>
        <bgColor indexed="64"/>
      </patternFill>
    </fill>
    <fill>
      <patternFill patternType="solid">
        <fgColor rgb="FFA59E94"/>
        <bgColor indexed="64"/>
      </patternFill>
    </fill>
    <fill>
      <patternFill patternType="solid">
        <fgColor rgb="FFC10077"/>
        <bgColor indexed="64"/>
      </patternFill>
    </fill>
    <fill>
      <patternFill patternType="solid">
        <fgColor rgb="FF3A647D"/>
        <bgColor indexed="64"/>
      </patternFill>
    </fill>
    <fill>
      <patternFill patternType="solid">
        <fgColor rgb="FFF6D700"/>
        <bgColor indexed="64"/>
      </patternFill>
    </fill>
    <fill>
      <patternFill patternType="solid">
        <fgColor rgb="FF00B050"/>
        <bgColor indexed="64"/>
      </patternFill>
    </fill>
    <fill>
      <patternFill patternType="solid">
        <fgColor rgb="FF8BDBFF"/>
        <bgColor indexed="64"/>
      </patternFill>
    </fill>
    <fill>
      <patternFill patternType="solid">
        <fgColor rgb="FF3A647D"/>
        <bgColor rgb="FF006600"/>
      </patternFill>
    </fill>
    <fill>
      <patternFill patternType="solid">
        <fgColor rgb="FFFFC000"/>
        <bgColor indexed="64"/>
      </patternFill>
    </fill>
    <fill>
      <patternFill patternType="solid">
        <fgColor rgb="FF0070C0"/>
        <bgColor indexed="64"/>
      </patternFill>
    </fill>
    <fill>
      <patternFill patternType="solid">
        <fgColor rgb="FF009DE0"/>
        <bgColor indexed="64"/>
      </patternFill>
    </fill>
    <fill>
      <patternFill patternType="solid">
        <fgColor theme="8" tint="-0.249977111117893"/>
        <bgColor indexed="64"/>
      </patternFill>
    </fill>
    <fill>
      <patternFill patternType="solid">
        <fgColor rgb="FF7030A0"/>
        <bgColor indexed="64"/>
      </patternFill>
    </fill>
    <fill>
      <patternFill patternType="solid">
        <fgColor theme="6" tint="0.39997558519241921"/>
        <bgColor indexed="64"/>
      </patternFill>
    </fill>
    <fill>
      <patternFill patternType="darkUp">
        <fgColor theme="4"/>
      </patternFill>
    </fill>
    <fill>
      <patternFill patternType="solid">
        <fgColor theme="6" tint="0.59999389629810485"/>
        <bgColor indexed="64"/>
      </patternFill>
    </fill>
  </fills>
  <borders count="82">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bottom style="thin">
        <color indexed="64"/>
      </bottom>
      <diagonal/>
    </border>
    <border>
      <left style="thin">
        <color rgb="FF7F7F7F"/>
      </left>
      <right/>
      <top style="thin">
        <color rgb="FF7F7F7F"/>
      </top>
      <bottom style="thin">
        <color rgb="FF7F7F7F"/>
      </bottom>
      <diagonal/>
    </border>
    <border>
      <left style="thin">
        <color theme="0" tint="-0.499984740745262"/>
      </left>
      <right style="thin">
        <color rgb="FF7F7F7F"/>
      </right>
      <top style="thin">
        <color rgb="FF7F7F7F"/>
      </top>
      <bottom style="thin">
        <color rgb="FF7F7F7F"/>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style="thin">
        <color theme="0" tint="-0.249977111117893"/>
      </right>
      <top style="thin">
        <color theme="0" tint="-0.249977111117893"/>
      </top>
      <bottom style="thin">
        <color theme="0" tint="-0.499984740745262"/>
      </bottom>
      <diagonal/>
    </border>
    <border>
      <left/>
      <right/>
      <top style="thin">
        <color theme="0" tint="-0.499984740745262"/>
      </top>
      <bottom/>
      <diagonal/>
    </border>
    <border>
      <left/>
      <right style="thin">
        <color theme="0" tint="-0.14999847407452621"/>
      </right>
      <top style="thin">
        <color theme="0" tint="-0.14999847407452621"/>
      </top>
      <bottom style="thin">
        <color theme="0" tint="-0.14999847407452621"/>
      </bottom>
      <diagonal/>
    </border>
    <border>
      <left/>
      <right style="thin">
        <color theme="0" tint="-0.249977111117893"/>
      </right>
      <top style="thin">
        <color theme="0" tint="-0.499984740745262"/>
      </top>
      <bottom/>
      <diagonal/>
    </border>
    <border>
      <left style="thin">
        <color theme="0" tint="-0.14999847407452621"/>
      </left>
      <right style="thin">
        <color theme="0" tint="-0.499984740745262"/>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14999847407452621"/>
      </top>
      <bottom style="thin">
        <color theme="0" tint="-0.249977111117893"/>
      </bottom>
      <diagonal/>
    </border>
    <border>
      <left style="thin">
        <color theme="0" tint="-0.499984740745262"/>
      </left>
      <right style="thin">
        <color theme="0" tint="-0.499984740745262"/>
      </right>
      <top style="thin">
        <color theme="0" tint="-0.249977111117893"/>
      </top>
      <bottom style="thin">
        <color theme="0" tint="-0.499984740745262"/>
      </bottom>
      <diagonal/>
    </border>
    <border>
      <left style="thin">
        <color theme="0" tint="-0.14999847407452621"/>
      </left>
      <right/>
      <top style="thin">
        <color theme="0" tint="-0.14999847407452621"/>
      </top>
      <bottom style="thin">
        <color theme="0" tint="-0.14999847407452621"/>
      </bottom>
      <diagonal/>
    </border>
    <border>
      <left/>
      <right/>
      <top style="thin">
        <color theme="0" tint="-0.249977111117893"/>
      </top>
      <bottom style="thin">
        <color theme="0" tint="-0.499984740745262"/>
      </bottom>
      <diagonal/>
    </border>
    <border>
      <left style="thin">
        <color theme="0" tint="-0.499984740745262"/>
      </left>
      <right style="thin">
        <color theme="0" tint="-0.499984740745262"/>
      </right>
      <top style="thin">
        <color theme="0" tint="-0.14999847407452621"/>
      </top>
      <bottom/>
      <diagonal/>
    </border>
    <border>
      <left/>
      <right style="thin">
        <color theme="0" tint="-0.499984740745262"/>
      </right>
      <top style="thin">
        <color theme="0" tint="-0.14999847407452621"/>
      </top>
      <bottom style="thin">
        <color theme="0" tint="-0.14999847407452621"/>
      </bottom>
      <diagonal/>
    </border>
    <border>
      <left style="thin">
        <color theme="0" tint="-0.499984740745262"/>
      </left>
      <right style="thin">
        <color theme="0" tint="-0.14999847407452621"/>
      </right>
      <top style="thin">
        <color theme="0" tint="-0.499984740745262"/>
      </top>
      <bottom/>
      <diagonal/>
    </border>
    <border>
      <left style="thin">
        <color theme="0" tint="-0.499984740745262"/>
      </left>
      <right style="thin">
        <color theme="0" tint="-0.14999847407452621"/>
      </right>
      <top style="thin">
        <color theme="0" tint="-0.14999847407452621"/>
      </top>
      <bottom style="thin">
        <color theme="0" tint="-0.14999847407452621"/>
      </bottom>
      <diagonal/>
    </border>
    <border>
      <left style="thin">
        <color theme="0" tint="-0.499984740745262"/>
      </left>
      <right style="thin">
        <color theme="0" tint="-0.14999847407452621"/>
      </right>
      <top style="thin">
        <color theme="0" tint="-0.14999847407452621"/>
      </top>
      <bottom/>
      <diagonal/>
    </border>
    <border>
      <left style="thin">
        <color theme="0" tint="-0.499984740745262"/>
      </left>
      <right style="thin">
        <color theme="0" tint="-0.14999847407452621"/>
      </right>
      <top style="thin">
        <color theme="0" tint="-0.249977111117893"/>
      </top>
      <bottom style="thin">
        <color theme="0" tint="-0.499984740745262"/>
      </bottom>
      <diagonal/>
    </border>
    <border>
      <left style="thin">
        <color theme="0" tint="-0.14999847407452621"/>
      </left>
      <right style="thin">
        <color indexed="64"/>
      </right>
      <top style="thin">
        <color theme="0" tint="-0.14999847407452621"/>
      </top>
      <bottom style="thin">
        <color indexed="64"/>
      </bottom>
      <diagonal/>
    </border>
    <border>
      <left style="thin">
        <color theme="0" tint="-0.14999847407452621"/>
      </left>
      <right style="thin">
        <color indexed="64"/>
      </right>
      <top style="thin">
        <color theme="0" tint="-0.249977111117893"/>
      </top>
      <bottom style="thin">
        <color theme="0" tint="-0.499984740745262"/>
      </bottom>
      <diagonal/>
    </border>
    <border>
      <left/>
      <right style="thin">
        <color theme="0" tint="-0.14999847407452621"/>
      </right>
      <top style="thin">
        <color theme="0" tint="-0.14999847407452621"/>
      </top>
      <bottom style="thin">
        <color indexed="64"/>
      </bottom>
      <diagonal/>
    </border>
    <border>
      <left style="thin">
        <color theme="0" tint="-0.499984740745262"/>
      </left>
      <right/>
      <top style="thin">
        <color theme="0" tint="-0.499984740745262"/>
      </top>
      <bottom style="thin">
        <color theme="0" tint="-0.249977111117893"/>
      </bottom>
      <diagonal/>
    </border>
    <border>
      <left style="thin">
        <color theme="0" tint="-0.499984740745262"/>
      </left>
      <right style="thin">
        <color theme="0" tint="-0.249977111117893"/>
      </right>
      <top style="thin">
        <color theme="0" tint="-0.499984740745262"/>
      </top>
      <bottom style="thin">
        <color theme="0" tint="-0.249977111117893"/>
      </bottom>
      <diagonal/>
    </border>
    <border>
      <left style="thin">
        <color theme="0" tint="-0.249977111117893"/>
      </left>
      <right style="thin">
        <color theme="0" tint="-0.249977111117893"/>
      </right>
      <top style="thin">
        <color theme="0" tint="-0.499984740745262"/>
      </top>
      <bottom style="thin">
        <color theme="0" tint="-0.249977111117893"/>
      </bottom>
      <diagonal/>
    </border>
    <border>
      <left/>
      <right style="thin">
        <color theme="0" tint="-0.499984740745262"/>
      </right>
      <top style="thin">
        <color theme="0" tint="-0.499984740745262"/>
      </top>
      <bottom style="thin">
        <color theme="0" tint="-0.249977111117893"/>
      </bottom>
      <diagonal/>
    </border>
    <border>
      <left style="thin">
        <color theme="0" tint="-0.499984740745262"/>
      </left>
      <right/>
      <top/>
      <bottom/>
      <diagonal/>
    </border>
    <border>
      <left style="thin">
        <color theme="0" tint="-0.499984740745262"/>
      </left>
      <right style="thin">
        <color theme="0" tint="-0.249977111117893"/>
      </right>
      <top/>
      <bottom/>
      <diagonal/>
    </border>
    <border>
      <left style="thin">
        <color theme="0" tint="-0.249977111117893"/>
      </left>
      <right style="thin">
        <color theme="0" tint="-0.249977111117893"/>
      </right>
      <top/>
      <bottom/>
      <diagonal/>
    </border>
    <border>
      <left/>
      <right style="thin">
        <color theme="0" tint="-0.499984740745262"/>
      </right>
      <top/>
      <bottom/>
      <diagonal/>
    </border>
    <border>
      <left style="thin">
        <color theme="0" tint="-0.499984740745262"/>
      </left>
      <right/>
      <top style="thin">
        <color theme="0" tint="-0.249977111117893"/>
      </top>
      <bottom style="thin">
        <color theme="0" tint="-0.499984740745262"/>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theme="0" tint="-0.249977111117893"/>
      </bottom>
      <diagonal/>
    </border>
    <border>
      <left style="thin">
        <color indexed="64"/>
      </left>
      <right/>
      <top style="thin">
        <color indexed="64"/>
      </top>
      <bottom style="thin">
        <color theme="0" tint="-0.249977111117893"/>
      </bottom>
      <diagonal/>
    </border>
    <border>
      <left style="thin">
        <color indexed="64"/>
      </left>
      <right style="thin">
        <color indexed="64"/>
      </right>
      <top/>
      <bottom style="thin">
        <color theme="0" tint="-0.249977111117893"/>
      </bottom>
      <diagonal/>
    </border>
    <border>
      <left style="thin">
        <color indexed="64"/>
      </left>
      <right/>
      <top/>
      <bottom style="thin">
        <color theme="0" tint="-0.249977111117893"/>
      </bottom>
      <diagonal/>
    </border>
    <border>
      <left/>
      <right style="thin">
        <color indexed="64"/>
      </right>
      <top/>
      <bottom/>
      <diagonal/>
    </border>
    <border>
      <left style="thin">
        <color theme="0" tint="-0.499984740745262"/>
      </left>
      <right style="thin">
        <color theme="0" tint="-0.249977111117893"/>
      </right>
      <top style="thin">
        <color theme="0" tint="-0.249977111117893"/>
      </top>
      <bottom style="thin">
        <color indexed="64"/>
      </bottom>
      <diagonal/>
    </border>
    <border>
      <left style="thin">
        <color theme="0" tint="-0.34998626667073579"/>
      </left>
      <right style="thin">
        <color theme="0" tint="-0.249977111117893"/>
      </right>
      <top/>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249977111117893"/>
      </top>
      <bottom style="thin">
        <color indexed="64"/>
      </bottom>
      <diagonal/>
    </border>
    <border>
      <left style="thin">
        <color theme="0" tint="-0.499984740745262"/>
      </left>
      <right/>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right style="thin">
        <color indexed="64"/>
      </right>
      <top style="thin">
        <color theme="0" tint="-0.249977111117893"/>
      </top>
      <bottom style="thin">
        <color indexed="64"/>
      </bottom>
      <diagonal/>
    </border>
    <border>
      <left/>
      <right/>
      <top style="thin">
        <color indexed="64"/>
      </top>
      <bottom style="thin">
        <color theme="0" tint="-0.499984740745262"/>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diagonal/>
    </border>
    <border>
      <left/>
      <right style="thin">
        <color theme="0" tint="-0.249977111117893"/>
      </right>
      <top style="thin">
        <color theme="0" tint="-0.499984740745262"/>
      </top>
      <bottom style="thin">
        <color theme="0" tint="-0.249977111117893"/>
      </bottom>
      <diagonal/>
    </border>
    <border>
      <left style="thin">
        <color theme="0" tint="-0.499984740745262"/>
      </left>
      <right style="thin">
        <color theme="0" tint="-0.249977111117893"/>
      </right>
      <top style="thin">
        <color theme="0" tint="-0.249977111117893"/>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499984740745262"/>
      </bottom>
      <diagonal/>
    </border>
    <border>
      <left/>
      <right style="thin">
        <color theme="0" tint="-0.499984740745262"/>
      </right>
      <top style="thin">
        <color theme="0" tint="-0.249977111117893"/>
      </top>
      <bottom style="thin">
        <color theme="0" tint="-0.499984740745262"/>
      </bottom>
      <diagonal/>
    </border>
    <border>
      <left/>
      <right/>
      <top style="thin">
        <color theme="0" tint="-0.499984740745262"/>
      </top>
      <bottom style="thin">
        <color theme="0" tint="-0.249977111117893"/>
      </bottom>
      <diagonal/>
    </border>
    <border>
      <left style="thin">
        <color theme="0" tint="-0.499984740745262"/>
      </left>
      <right/>
      <top style="thin">
        <color theme="0" tint="-0.249977111117893"/>
      </top>
      <bottom style="thin">
        <color indexed="64"/>
      </bottom>
      <diagonal/>
    </border>
    <border>
      <left/>
      <right style="thin">
        <color theme="0" tint="-0.249977111117893"/>
      </right>
      <top/>
      <bottom/>
      <diagonal/>
    </border>
    <border>
      <left style="thin">
        <color theme="0" tint="-0.499984740745262"/>
      </left>
      <right/>
      <top style="thin">
        <color indexed="64"/>
      </top>
      <bottom/>
      <diagonal/>
    </border>
    <border>
      <left/>
      <right style="thin">
        <color theme="0" tint="-0.34998626667073579"/>
      </right>
      <top/>
      <bottom style="thin">
        <color indexed="64"/>
      </bottom>
      <diagonal/>
    </border>
    <border>
      <left style="thin">
        <color indexed="64"/>
      </left>
      <right style="thin">
        <color indexed="64"/>
      </right>
      <top/>
      <bottom style="thin">
        <color theme="0" tint="-0.14999847407452621"/>
      </bottom>
      <diagonal/>
    </border>
    <border>
      <left/>
      <right style="thin">
        <color theme="0" tint="-0.249977111117893"/>
      </right>
      <top/>
      <bottom style="thin">
        <color theme="0" tint="-0.14999847407452621"/>
      </bottom>
      <diagonal/>
    </border>
  </borders>
  <cellStyleXfs count="40">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1" applyNumberFormat="0" applyAlignment="0" applyProtection="0"/>
    <xf numFmtId="0" fontId="27" fillId="2" borderId="0" applyNumberFormat="0" applyBorder="0" applyAlignment="0" applyProtection="0"/>
    <xf numFmtId="166" fontId="28" fillId="0" borderId="0" applyFont="0" applyFill="0" applyBorder="0" applyAlignment="0" applyProtection="0"/>
    <xf numFmtId="0" fontId="29" fillId="0" borderId="0" applyNumberFormat="0" applyFill="0" applyBorder="0" applyAlignment="0" applyProtection="0">
      <alignment vertical="top"/>
      <protection locked="0"/>
    </xf>
    <xf numFmtId="0" fontId="30" fillId="0" borderId="0"/>
    <xf numFmtId="0" fontId="30" fillId="0" borderId="0"/>
    <xf numFmtId="0" fontId="30" fillId="0" borderId="0"/>
    <xf numFmtId="0" fontId="31" fillId="0" borderId="0"/>
    <xf numFmtId="0" fontId="28" fillId="0" borderId="0"/>
    <xf numFmtId="0" fontId="28" fillId="0" borderId="0"/>
    <xf numFmtId="0" fontId="28" fillId="0" borderId="0"/>
    <xf numFmtId="0" fontId="30" fillId="0" borderId="0"/>
    <xf numFmtId="0" fontId="30" fillId="0" borderId="0"/>
    <xf numFmtId="0" fontId="1" fillId="0" borderId="0"/>
    <xf numFmtId="0" fontId="32" fillId="0" borderId="0" applyNumberFormat="0" applyBorder="0" applyAlignment="0"/>
    <xf numFmtId="0" fontId="30" fillId="0" borderId="0"/>
    <xf numFmtId="9" fontId="33" fillId="0" borderId="0" applyFont="0" applyFill="0" applyBorder="0" applyAlignment="0" applyProtection="0"/>
    <xf numFmtId="0" fontId="34" fillId="0" borderId="0">
      <alignment horizontal="left"/>
    </xf>
    <xf numFmtId="0" fontId="34" fillId="0" borderId="0">
      <alignment horizontal="left"/>
    </xf>
    <xf numFmtId="0" fontId="35" fillId="0" borderId="0">
      <alignment horizontal="left"/>
    </xf>
    <xf numFmtId="0" fontId="35" fillId="0" borderId="0">
      <alignment horizontal="left"/>
    </xf>
    <xf numFmtId="0" fontId="34" fillId="0" borderId="0">
      <alignment horizontal="center" vertical="center" wrapText="1"/>
    </xf>
    <xf numFmtId="0" fontId="34" fillId="0" borderId="0">
      <alignment horizontal="center" vertical="center" wrapText="1"/>
    </xf>
    <xf numFmtId="0" fontId="35" fillId="0" borderId="0">
      <alignment horizontal="center" vertical="center" wrapText="1"/>
    </xf>
    <xf numFmtId="0" fontId="35" fillId="0" borderId="0">
      <alignment horizontal="center" vertical="center" wrapText="1"/>
    </xf>
    <xf numFmtId="0" fontId="35" fillId="0" borderId="0">
      <alignment horizontal="left" vertical="center" wrapText="1"/>
    </xf>
    <xf numFmtId="0" fontId="34" fillId="0" borderId="0">
      <alignment horizontal="left" vertical="center" wrapText="1"/>
    </xf>
    <xf numFmtId="0" fontId="34" fillId="0" borderId="0">
      <alignment horizontal="left" vertical="center" wrapText="1"/>
    </xf>
    <xf numFmtId="0" fontId="35" fillId="0" borderId="0">
      <alignment horizontal="right"/>
    </xf>
    <xf numFmtId="0" fontId="34" fillId="0" borderId="0">
      <alignment horizontal="right"/>
    </xf>
    <xf numFmtId="0" fontId="34" fillId="0" borderId="0">
      <alignment horizontal="right"/>
    </xf>
    <xf numFmtId="0" fontId="35" fillId="0" borderId="0">
      <alignment horizontal="left" vertical="center" wrapText="1"/>
    </xf>
    <xf numFmtId="0" fontId="35" fillId="0" borderId="0">
      <alignment horizontal="left" vertical="center" wrapText="1"/>
    </xf>
    <xf numFmtId="0" fontId="35" fillId="0" borderId="0">
      <alignment horizontal="right"/>
    </xf>
    <xf numFmtId="0" fontId="35" fillId="0" borderId="0">
      <alignment horizontal="right"/>
    </xf>
    <xf numFmtId="0" fontId="30" fillId="0" borderId="0"/>
    <xf numFmtId="43" fontId="1" fillId="0" borderId="0" applyFont="0" applyFill="0" applyBorder="0" applyAlignment="0" applyProtection="0"/>
  </cellStyleXfs>
  <cellXfs count="394">
    <xf numFmtId="0" fontId="0" fillId="0" borderId="0" xfId="0"/>
    <xf numFmtId="3" fontId="6" fillId="0" borderId="0" xfId="0" applyNumberFormat="1" applyFont="1" applyAlignment="1">
      <alignment vertical="top" wrapText="1"/>
    </xf>
    <xf numFmtId="3" fontId="7" fillId="0" borderId="0" xfId="0" applyNumberFormat="1" applyFont="1" applyFill="1" applyAlignment="1" applyProtection="1">
      <alignment vertical="top" wrapText="1"/>
    </xf>
    <xf numFmtId="3" fontId="8" fillId="0" borderId="0" xfId="0" applyNumberFormat="1" applyFont="1" applyAlignment="1">
      <alignment vertical="top" wrapText="1"/>
    </xf>
    <xf numFmtId="3" fontId="9" fillId="0" borderId="0" xfId="0" applyNumberFormat="1" applyFont="1" applyAlignment="1">
      <alignment horizontal="left"/>
    </xf>
    <xf numFmtId="3" fontId="9" fillId="0" borderId="0" xfId="0" applyNumberFormat="1" applyFont="1" applyFill="1" applyAlignment="1">
      <alignment horizontal="left"/>
    </xf>
    <xf numFmtId="3" fontId="10" fillId="0" borderId="0" xfId="0" applyNumberFormat="1" applyFont="1" applyFill="1" applyAlignment="1" applyProtection="1">
      <alignment horizontal="left"/>
    </xf>
    <xf numFmtId="3" fontId="10" fillId="0" borderId="0" xfId="0" applyNumberFormat="1" applyFont="1" applyFill="1" applyAlignment="1">
      <alignment horizontal="left"/>
    </xf>
    <xf numFmtId="3" fontId="10" fillId="0" borderId="0" xfId="0" applyNumberFormat="1" applyFont="1" applyAlignment="1">
      <alignment horizontal="left"/>
    </xf>
    <xf numFmtId="3" fontId="17" fillId="0" borderId="0" xfId="0" applyNumberFormat="1" applyFont="1" applyAlignment="1">
      <alignment horizontal="left"/>
    </xf>
    <xf numFmtId="3" fontId="18" fillId="0" borderId="0" xfId="0" applyNumberFormat="1" applyFont="1" applyAlignment="1">
      <alignment horizontal="left"/>
    </xf>
    <xf numFmtId="3" fontId="16" fillId="0" borderId="0" xfId="0" applyNumberFormat="1" applyFont="1" applyAlignment="1">
      <alignment horizontal="left"/>
    </xf>
    <xf numFmtId="3" fontId="17" fillId="0" borderId="0" xfId="0" applyNumberFormat="1" applyFont="1" applyFill="1" applyAlignment="1">
      <alignment horizontal="left"/>
    </xf>
    <xf numFmtId="3" fontId="14" fillId="0" borderId="0" xfId="0" applyNumberFormat="1" applyFont="1" applyAlignment="1">
      <alignment horizontal="left"/>
    </xf>
    <xf numFmtId="0" fontId="19" fillId="0" borderId="0" xfId="0" applyFont="1" applyFill="1"/>
    <xf numFmtId="0" fontId="17" fillId="0" borderId="0" xfId="0" applyFont="1" applyFill="1"/>
    <xf numFmtId="0" fontId="20" fillId="0" borderId="0" xfId="0" applyFont="1" applyFill="1"/>
    <xf numFmtId="0" fontId="20" fillId="0" borderId="0" xfId="2" applyFont="1" applyFill="1"/>
    <xf numFmtId="0" fontId="14" fillId="0" borderId="0" xfId="0" applyFont="1" applyFill="1"/>
    <xf numFmtId="0" fontId="17" fillId="0" borderId="0" xfId="0" applyFont="1" applyFill="1" applyBorder="1"/>
    <xf numFmtId="0" fontId="21" fillId="0" borderId="0" xfId="2" applyFont="1" applyFill="1" applyBorder="1" applyAlignment="1">
      <alignment horizontal="left"/>
    </xf>
    <xf numFmtId="0" fontId="23" fillId="0" borderId="0" xfId="0" applyFont="1" applyFill="1" applyBorder="1"/>
    <xf numFmtId="0" fontId="24" fillId="0" borderId="0" xfId="0" applyFont="1" applyFill="1" applyBorder="1"/>
    <xf numFmtId="0" fontId="17" fillId="0" borderId="5" xfId="0" applyFont="1" applyFill="1" applyBorder="1"/>
    <xf numFmtId="0" fontId="17" fillId="0" borderId="0" xfId="0" applyFont="1"/>
    <xf numFmtId="0" fontId="25" fillId="0" borderId="0" xfId="0" applyFont="1"/>
    <xf numFmtId="0" fontId="17" fillId="0" borderId="0" xfId="0" applyFont="1" applyBorder="1"/>
    <xf numFmtId="0" fontId="20" fillId="0" borderId="0" xfId="0" applyFont="1"/>
    <xf numFmtId="0" fontId="0" fillId="0" borderId="0" xfId="0" applyFont="1" applyFill="1" applyBorder="1" applyAlignment="1"/>
    <xf numFmtId="0" fontId="17" fillId="0" borderId="0" xfId="0" applyFont="1" applyAlignment="1"/>
    <xf numFmtId="0" fontId="15" fillId="0" borderId="0" xfId="3" applyFont="1" applyFill="1" applyBorder="1" applyAlignment="1">
      <alignment horizontal="center" vertical="center"/>
    </xf>
    <xf numFmtId="9" fontId="17" fillId="0" borderId="0" xfId="1" applyFont="1" applyFill="1" applyBorder="1" applyAlignment="1">
      <alignment horizontal="right" vertical="center"/>
    </xf>
    <xf numFmtId="0" fontId="25" fillId="0" borderId="0" xfId="0" applyFont="1" applyFill="1" applyBorder="1"/>
    <xf numFmtId="0" fontId="20" fillId="0" borderId="0" xfId="0" applyFont="1" applyFill="1" applyBorder="1"/>
    <xf numFmtId="0" fontId="14" fillId="0" borderId="0" xfId="0" applyFont="1" applyFill="1" applyBorder="1"/>
    <xf numFmtId="0" fontId="26" fillId="0" borderId="0" xfId="3" applyFont="1" applyFill="1" applyBorder="1" applyAlignment="1">
      <alignment horizontal="center" vertical="center"/>
    </xf>
    <xf numFmtId="3" fontId="9" fillId="0" borderId="0" xfId="0" applyNumberFormat="1" applyFont="1" applyFill="1" applyBorder="1"/>
    <xf numFmtId="9" fontId="20" fillId="0" borderId="0" xfId="1" applyFont="1" applyFill="1" applyBorder="1" applyAlignment="1">
      <alignment horizontal="right" vertical="center"/>
    </xf>
    <xf numFmtId="0" fontId="25" fillId="0" borderId="0" xfId="0" applyFont="1" applyFill="1" applyBorder="1" applyAlignment="1">
      <alignment horizontal="left"/>
    </xf>
    <xf numFmtId="3" fontId="26" fillId="0" borderId="0" xfId="3" applyNumberFormat="1" applyFont="1" applyFill="1" applyBorder="1" applyAlignment="1">
      <alignment horizontal="right" vertical="center"/>
    </xf>
    <xf numFmtId="0" fontId="17" fillId="0" borderId="10" xfId="0" applyFont="1" applyBorder="1" applyAlignment="1">
      <alignment horizontal="center"/>
    </xf>
    <xf numFmtId="3" fontId="20" fillId="0" borderId="0" xfId="0" applyNumberFormat="1" applyFont="1" applyFill="1" applyBorder="1"/>
    <xf numFmtId="0" fontId="17" fillId="0" borderId="0" xfId="0" applyFont="1" applyFill="1" applyBorder="1" applyAlignment="1"/>
    <xf numFmtId="0" fontId="20" fillId="0" borderId="0" xfId="0" applyFont="1" applyFill="1" applyBorder="1" applyAlignment="1">
      <alignment horizontal="left" indent="3"/>
    </xf>
    <xf numFmtId="1" fontId="17" fillId="0" borderId="0" xfId="0" applyNumberFormat="1" applyFont="1" applyFill="1" applyBorder="1"/>
    <xf numFmtId="1" fontId="17" fillId="0" borderId="0" xfId="0" applyNumberFormat="1" applyFont="1"/>
    <xf numFmtId="3" fontId="36" fillId="0" borderId="0" xfId="18" applyNumberFormat="1" applyFont="1" applyAlignment="1">
      <alignment horizontal="left" vertical="top"/>
    </xf>
    <xf numFmtId="3" fontId="37" fillId="0" borderId="0" xfId="18" applyNumberFormat="1" applyFont="1" applyAlignment="1">
      <alignment horizontal="left" vertical="top"/>
    </xf>
    <xf numFmtId="3" fontId="36" fillId="7" borderId="0" xfId="18" applyNumberFormat="1" applyFont="1" applyFill="1" applyAlignment="1">
      <alignment horizontal="left" vertical="top"/>
    </xf>
    <xf numFmtId="0" fontId="5" fillId="0" borderId="0" xfId="0" applyFont="1" applyAlignment="1">
      <alignment horizontal="left" vertical="top"/>
    </xf>
    <xf numFmtId="0" fontId="0" fillId="0" borderId="0" xfId="0" applyAlignment="1">
      <alignment horizontal="left" vertical="top"/>
    </xf>
    <xf numFmtId="0" fontId="4" fillId="0" borderId="0" xfId="0" applyFont="1" applyFill="1" applyAlignment="1">
      <alignment horizontal="left" vertical="top"/>
    </xf>
    <xf numFmtId="3" fontId="4" fillId="0" borderId="0" xfId="0" applyNumberFormat="1" applyFont="1" applyFill="1" applyAlignment="1">
      <alignment horizontal="left" vertical="top"/>
    </xf>
    <xf numFmtId="0" fontId="4" fillId="0" borderId="0" xfId="0" applyFont="1" applyAlignment="1">
      <alignment horizontal="left" vertical="top"/>
    </xf>
    <xf numFmtId="3" fontId="4" fillId="0" borderId="0" xfId="0" applyNumberFormat="1" applyFont="1" applyAlignment="1">
      <alignment horizontal="left" vertical="top"/>
    </xf>
    <xf numFmtId="3" fontId="8" fillId="0" borderId="0" xfId="0" applyNumberFormat="1" applyFont="1" applyAlignment="1">
      <alignment horizontal="left"/>
    </xf>
    <xf numFmtId="3" fontId="11" fillId="0" borderId="0" xfId="0" applyNumberFormat="1" applyFont="1" applyAlignment="1">
      <alignment horizontal="right"/>
    </xf>
    <xf numFmtId="3" fontId="9" fillId="0" borderId="0" xfId="0" applyNumberFormat="1" applyFont="1" applyAlignment="1">
      <alignment horizontal="right"/>
    </xf>
    <xf numFmtId="0" fontId="22" fillId="0" borderId="0" xfId="0" applyFont="1" applyFill="1" applyBorder="1"/>
    <xf numFmtId="0" fontId="19" fillId="0" borderId="0" xfId="0" applyFont="1" applyFill="1" applyBorder="1"/>
    <xf numFmtId="0" fontId="14" fillId="0" borderId="0" xfId="0" applyFont="1"/>
    <xf numFmtId="0" fontId="25" fillId="0" borderId="0" xfId="0" applyFont="1" applyBorder="1"/>
    <xf numFmtId="1" fontId="40" fillId="0" borderId="0" xfId="3" applyNumberFormat="1" applyFont="1" applyFill="1" applyBorder="1" applyAlignment="1">
      <alignment horizontal="center" vertical="center"/>
    </xf>
    <xf numFmtId="3" fontId="9" fillId="0" borderId="0" xfId="0" applyNumberFormat="1" applyFont="1"/>
    <xf numFmtId="3" fontId="11" fillId="0" borderId="0" xfId="0" applyNumberFormat="1" applyFont="1"/>
    <xf numFmtId="3" fontId="8" fillId="0" borderId="0" xfId="0" applyNumberFormat="1" applyFont="1" applyFill="1"/>
    <xf numFmtId="0" fontId="40" fillId="0" borderId="0" xfId="3" applyFont="1" applyFill="1" applyBorder="1" applyAlignment="1">
      <alignment horizontal="center" vertical="center" wrapText="1"/>
    </xf>
    <xf numFmtId="1" fontId="41" fillId="0" borderId="0" xfId="2" applyNumberFormat="1" applyFont="1" applyFill="1" applyBorder="1" applyAlignment="1">
      <alignment horizontal="center" vertical="center"/>
    </xf>
    <xf numFmtId="0" fontId="17" fillId="0" borderId="0" xfId="0" applyFont="1" applyAlignment="1">
      <alignment horizontal="left" indent="3"/>
    </xf>
    <xf numFmtId="0" fontId="42" fillId="0" borderId="0" xfId="0" applyFont="1" applyFill="1" applyBorder="1"/>
    <xf numFmtId="0" fontId="22" fillId="0" borderId="0" xfId="0" applyFont="1" applyFill="1" applyBorder="1" applyAlignment="1">
      <alignment horizontal="center" vertical="center" wrapText="1"/>
    </xf>
    <xf numFmtId="0" fontId="40" fillId="0" borderId="0" xfId="3" applyFont="1" applyFill="1" applyBorder="1" applyAlignment="1">
      <alignment horizontal="left" vertical="center" wrapText="1"/>
    </xf>
    <xf numFmtId="9" fontId="22" fillId="0" borderId="0" xfId="1" applyFont="1" applyFill="1" applyBorder="1" applyAlignment="1">
      <alignment horizontal="center" vertical="center" wrapText="1"/>
    </xf>
    <xf numFmtId="1" fontId="17" fillId="0" borderId="0" xfId="0" applyNumberFormat="1" applyFont="1" applyBorder="1"/>
    <xf numFmtId="3" fontId="6" fillId="0" borderId="0" xfId="0" applyNumberFormat="1" applyFont="1" applyAlignment="1">
      <alignment horizontal="left"/>
    </xf>
    <xf numFmtId="3" fontId="43" fillId="0" borderId="0" xfId="0" applyNumberFormat="1" applyFont="1" applyAlignment="1">
      <alignment horizontal="left"/>
    </xf>
    <xf numFmtId="3" fontId="30" fillId="4" borderId="0" xfId="0" applyNumberFormat="1" applyFont="1" applyFill="1" applyAlignment="1">
      <alignment horizontal="left"/>
    </xf>
    <xf numFmtId="3" fontId="30" fillId="0" borderId="0" xfId="0" applyNumberFormat="1" applyFont="1" applyFill="1" applyAlignment="1">
      <alignment horizontal="left"/>
    </xf>
    <xf numFmtId="3" fontId="8" fillId="0" borderId="0" xfId="0" applyNumberFormat="1" applyFont="1"/>
    <xf numFmtId="3" fontId="12" fillId="0" borderId="0" xfId="0" applyNumberFormat="1" applyFont="1" applyAlignment="1">
      <alignment horizontal="left"/>
    </xf>
    <xf numFmtId="3" fontId="13" fillId="0" borderId="0" xfId="0" applyNumberFormat="1" applyFont="1" applyAlignment="1">
      <alignment horizontal="left"/>
    </xf>
    <xf numFmtId="3" fontId="15" fillId="4" borderId="0" xfId="0" applyNumberFormat="1" applyFont="1" applyFill="1" applyAlignment="1">
      <alignment horizontal="left"/>
    </xf>
    <xf numFmtId="0" fontId="21" fillId="0" borderId="0" xfId="0" applyFont="1" applyFill="1" applyBorder="1" applyAlignment="1">
      <alignment horizontal="left"/>
    </xf>
    <xf numFmtId="0" fontId="17" fillId="8" borderId="0" xfId="0" applyFont="1" applyFill="1" applyBorder="1"/>
    <xf numFmtId="3" fontId="9" fillId="8" borderId="0" xfId="0" applyNumberFormat="1" applyFont="1" applyFill="1" applyBorder="1"/>
    <xf numFmtId="0" fontId="36" fillId="0" borderId="0" xfId="7" applyFont="1" applyAlignment="1">
      <alignment horizontal="left" vertical="top"/>
    </xf>
    <xf numFmtId="0" fontId="30" fillId="0" borderId="0" xfId="7" applyFont="1" applyAlignment="1">
      <alignment horizontal="left" vertical="top"/>
    </xf>
    <xf numFmtId="0" fontId="22" fillId="9" borderId="0" xfId="0" applyFont="1" applyFill="1"/>
    <xf numFmtId="0" fontId="19" fillId="9" borderId="0" xfId="0" applyFont="1" applyFill="1"/>
    <xf numFmtId="0" fontId="20" fillId="9" borderId="0" xfId="0" applyFont="1" applyFill="1"/>
    <xf numFmtId="0" fontId="20" fillId="9" borderId="0" xfId="2" applyFont="1" applyFill="1"/>
    <xf numFmtId="0" fontId="27" fillId="9" borderId="0" xfId="2" applyFont="1" applyFill="1" applyBorder="1"/>
    <xf numFmtId="0" fontId="27" fillId="9" borderId="0" xfId="2" applyFont="1" applyFill="1" applyBorder="1" applyAlignment="1"/>
    <xf numFmtId="0" fontId="20" fillId="9" borderId="0" xfId="0" applyFont="1" applyFill="1" applyBorder="1"/>
    <xf numFmtId="167" fontId="20" fillId="0" borderId="0" xfId="0" applyNumberFormat="1" applyFont="1" applyFill="1" applyAlignment="1">
      <alignment horizontal="left"/>
    </xf>
    <xf numFmtId="3" fontId="12" fillId="0" borderId="0" xfId="0" applyNumberFormat="1" applyFont="1" applyAlignment="1">
      <alignment vertical="top" wrapText="1"/>
    </xf>
    <xf numFmtId="3" fontId="13" fillId="0" borderId="0" xfId="0" applyNumberFormat="1" applyFont="1" applyAlignment="1">
      <alignment vertical="top" wrapText="1"/>
    </xf>
    <xf numFmtId="0" fontId="7" fillId="0" borderId="0" xfId="0" applyFont="1" applyFill="1" applyAlignment="1" applyProtection="1">
      <alignment vertical="top" wrapText="1"/>
    </xf>
    <xf numFmtId="3" fontId="14" fillId="0" borderId="0" xfId="0" applyNumberFormat="1" applyFont="1" applyAlignment="1">
      <alignment vertical="top" wrapText="1"/>
    </xf>
    <xf numFmtId="3" fontId="15" fillId="4" borderId="0" xfId="0" applyNumberFormat="1" applyFont="1" applyFill="1" applyAlignment="1">
      <alignment vertical="top" wrapText="1"/>
    </xf>
    <xf numFmtId="3" fontId="16" fillId="0" borderId="0" xfId="0" applyNumberFormat="1" applyFont="1" applyAlignment="1">
      <alignment vertical="top" wrapText="1"/>
    </xf>
    <xf numFmtId="0" fontId="21" fillId="9" borderId="0" xfId="2" applyFont="1" applyFill="1" applyBorder="1" applyAlignment="1">
      <alignment horizontal="left"/>
    </xf>
    <xf numFmtId="0" fontId="17" fillId="8" borderId="0" xfId="0" applyFont="1" applyFill="1" applyProtection="1"/>
    <xf numFmtId="0" fontId="22" fillId="8" borderId="0" xfId="0" applyFont="1" applyFill="1" applyProtection="1"/>
    <xf numFmtId="0" fontId="17" fillId="9" borderId="22" xfId="0" applyFont="1" applyFill="1" applyBorder="1" applyAlignment="1" applyProtection="1">
      <alignment horizontal="center" vertical="center"/>
    </xf>
    <xf numFmtId="168" fontId="17" fillId="0" borderId="25" xfId="39" applyNumberFormat="1" applyFont="1" applyFill="1" applyBorder="1" applyProtection="1"/>
    <xf numFmtId="0" fontId="17" fillId="8" borderId="0" xfId="0" applyFont="1" applyFill="1" applyBorder="1" applyProtection="1"/>
    <xf numFmtId="0" fontId="17" fillId="11" borderId="0" xfId="0" applyFont="1" applyFill="1" applyBorder="1" applyProtection="1"/>
    <xf numFmtId="0" fontId="17" fillId="12" borderId="0" xfId="0" applyFont="1" applyFill="1" applyBorder="1" applyProtection="1"/>
    <xf numFmtId="0" fontId="17" fillId="13" borderId="0" xfId="0" applyFont="1" applyFill="1" applyBorder="1" applyProtection="1"/>
    <xf numFmtId="0" fontId="17" fillId="14" borderId="0" xfId="0" applyFont="1" applyFill="1" applyBorder="1" applyProtection="1"/>
    <xf numFmtId="0" fontId="17" fillId="9" borderId="26" xfId="0" applyFont="1" applyFill="1" applyBorder="1" applyAlignment="1" applyProtection="1">
      <alignment horizontal="center" vertical="center"/>
    </xf>
    <xf numFmtId="164" fontId="17" fillId="0" borderId="27" xfId="1" applyNumberFormat="1" applyFont="1" applyFill="1" applyBorder="1" applyAlignment="1" applyProtection="1">
      <alignment horizontal="center" vertical="center"/>
    </xf>
    <xf numFmtId="168" fontId="17" fillId="9" borderId="23" xfId="0" applyNumberFormat="1" applyFont="1" applyFill="1" applyBorder="1" applyProtection="1"/>
    <xf numFmtId="0" fontId="17" fillId="9" borderId="16" xfId="0" applyFont="1" applyFill="1" applyBorder="1" applyProtection="1"/>
    <xf numFmtId="0" fontId="17" fillId="0" borderId="28" xfId="0" applyFont="1" applyFill="1" applyBorder="1" applyProtection="1"/>
    <xf numFmtId="0" fontId="17" fillId="0" borderId="29" xfId="0" applyFont="1" applyFill="1" applyBorder="1" applyProtection="1"/>
    <xf numFmtId="0" fontId="17" fillId="9" borderId="30" xfId="0" applyFont="1" applyFill="1" applyBorder="1" applyProtection="1"/>
    <xf numFmtId="0" fontId="17" fillId="9" borderId="24" xfId="0" applyFont="1" applyFill="1" applyBorder="1" applyAlignment="1" applyProtection="1">
      <alignment horizontal="center" vertical="center"/>
    </xf>
    <xf numFmtId="164" fontId="17" fillId="0" borderId="31" xfId="1" applyNumberFormat="1" applyFont="1" applyFill="1" applyBorder="1" applyProtection="1"/>
    <xf numFmtId="0" fontId="17" fillId="9" borderId="32" xfId="0" applyFont="1" applyFill="1" applyBorder="1" applyProtection="1"/>
    <xf numFmtId="9" fontId="17" fillId="0" borderId="25" xfId="1" applyNumberFormat="1" applyFont="1" applyFill="1" applyBorder="1" applyAlignment="1" applyProtection="1">
      <alignment horizontal="center" vertical="center"/>
    </xf>
    <xf numFmtId="164" fontId="17" fillId="0" borderId="34" xfId="1" applyNumberFormat="1" applyFont="1" applyFill="1" applyBorder="1" applyProtection="1"/>
    <xf numFmtId="0" fontId="17" fillId="9" borderId="35" xfId="0" applyFont="1" applyFill="1" applyBorder="1" applyAlignment="1" applyProtection="1">
      <alignment horizontal="center" vertical="center"/>
    </xf>
    <xf numFmtId="168" fontId="17" fillId="0" borderId="36" xfId="39" applyNumberFormat="1" applyFont="1" applyFill="1" applyBorder="1" applyProtection="1"/>
    <xf numFmtId="168" fontId="17" fillId="0" borderId="37" xfId="39" applyNumberFormat="1" applyFont="1" applyFill="1" applyBorder="1" applyProtection="1"/>
    <xf numFmtId="168" fontId="17" fillId="9" borderId="38" xfId="0" applyNumberFormat="1" applyFont="1" applyFill="1" applyBorder="1" applyProtection="1"/>
    <xf numFmtId="3" fontId="9" fillId="0" borderId="0" xfId="0" applyNumberFormat="1" applyFont="1" applyFill="1" applyAlignment="1">
      <alignment horizontal="left" vertical="top" wrapText="1"/>
    </xf>
    <xf numFmtId="0" fontId="17" fillId="0" borderId="33" xfId="0" applyFont="1" applyFill="1" applyBorder="1" applyProtection="1"/>
    <xf numFmtId="3" fontId="8" fillId="0" borderId="0" xfId="0" applyNumberFormat="1" applyFont="1" applyFill="1" applyAlignment="1">
      <alignment horizontal="left" vertical="top" wrapText="1"/>
    </xf>
    <xf numFmtId="3" fontId="11" fillId="0" borderId="0" xfId="0" applyNumberFormat="1" applyFont="1" applyFill="1" applyAlignment="1">
      <alignment horizontal="left" vertical="top" wrapText="1"/>
    </xf>
    <xf numFmtId="3" fontId="14" fillId="0" borderId="0" xfId="0" applyNumberFormat="1" applyFont="1" applyFill="1" applyAlignment="1">
      <alignment horizontal="left" vertical="top" wrapText="1"/>
    </xf>
    <xf numFmtId="0" fontId="17" fillId="9" borderId="40" xfId="0" applyFont="1" applyFill="1" applyBorder="1" applyProtection="1"/>
    <xf numFmtId="9" fontId="17" fillId="9" borderId="41" xfId="1" applyNumberFormat="1" applyFont="1" applyFill="1" applyBorder="1" applyAlignment="1" applyProtection="1">
      <alignment horizontal="center" vertical="center"/>
    </xf>
    <xf numFmtId="164" fontId="17" fillId="9" borderId="39" xfId="1" applyNumberFormat="1" applyFont="1" applyFill="1" applyBorder="1" applyAlignment="1" applyProtection="1">
      <alignment horizontal="center" vertical="center"/>
    </xf>
    <xf numFmtId="0" fontId="17" fillId="15" borderId="0" xfId="0" applyFont="1" applyFill="1" applyBorder="1" applyProtection="1"/>
    <xf numFmtId="0" fontId="17" fillId="16" borderId="0" xfId="0" applyFont="1" applyFill="1" applyBorder="1" applyProtection="1"/>
    <xf numFmtId="0" fontId="17" fillId="0" borderId="0" xfId="0" applyFont="1" applyAlignment="1">
      <alignment horizontal="center"/>
    </xf>
    <xf numFmtId="0" fontId="17" fillId="0" borderId="10" xfId="0" applyFont="1" applyBorder="1" applyAlignment="1">
      <alignment horizontal="center" vertical="center"/>
    </xf>
    <xf numFmtId="0" fontId="14" fillId="0" borderId="10" xfId="0" applyFont="1" applyBorder="1" applyAlignment="1">
      <alignment horizontal="center" vertical="center"/>
    </xf>
    <xf numFmtId="0" fontId="17" fillId="17" borderId="0" xfId="0" applyFont="1" applyFill="1" applyBorder="1" applyProtection="1"/>
    <xf numFmtId="0" fontId="17" fillId="9" borderId="42" xfId="0" applyFont="1" applyFill="1" applyBorder="1" applyAlignment="1" applyProtection="1">
      <alignment horizontal="left" vertical="center" wrapText="1"/>
    </xf>
    <xf numFmtId="0" fontId="17" fillId="0" borderId="46" xfId="0" applyFont="1" applyFill="1" applyBorder="1" applyProtection="1"/>
    <xf numFmtId="168" fontId="17" fillId="0" borderId="47" xfId="39" applyNumberFormat="1" applyFont="1" applyFill="1" applyBorder="1" applyProtection="1"/>
    <xf numFmtId="3" fontId="17" fillId="0" borderId="0" xfId="0" applyNumberFormat="1" applyFont="1" applyFill="1" applyBorder="1" applyAlignment="1">
      <alignment horizontal="center" vertical="center"/>
    </xf>
    <xf numFmtId="0" fontId="15" fillId="0" borderId="0" xfId="3" applyFont="1" applyFill="1" applyBorder="1" applyAlignment="1">
      <alignment horizontal="center" vertical="center" wrapText="1"/>
    </xf>
    <xf numFmtId="3" fontId="18" fillId="0" borderId="0" xfId="0" applyNumberFormat="1" applyFont="1" applyFill="1" applyAlignment="1">
      <alignment horizontal="left" vertical="top" wrapText="1"/>
    </xf>
    <xf numFmtId="0" fontId="17" fillId="18" borderId="0" xfId="0" applyFont="1" applyFill="1" applyBorder="1"/>
    <xf numFmtId="0" fontId="17" fillId="19" borderId="0" xfId="0" applyFont="1" applyFill="1" applyBorder="1"/>
    <xf numFmtId="0" fontId="17" fillId="7" borderId="0" xfId="0" applyFont="1" applyFill="1" applyBorder="1" applyProtection="1"/>
    <xf numFmtId="0" fontId="20" fillId="8" borderId="0" xfId="0" applyFont="1" applyFill="1" applyProtection="1"/>
    <xf numFmtId="0" fontId="17" fillId="9" borderId="20" xfId="0" applyFont="1" applyFill="1" applyBorder="1"/>
    <xf numFmtId="168" fontId="17" fillId="9" borderId="12" xfId="39" applyNumberFormat="1" applyFont="1" applyFill="1" applyBorder="1" applyAlignment="1" applyProtection="1">
      <alignment horizontal="center" vertical="center"/>
    </xf>
    <xf numFmtId="0" fontId="17" fillId="0" borderId="11" xfId="0" applyFont="1" applyBorder="1" applyAlignment="1">
      <alignment horizontal="center" wrapText="1"/>
    </xf>
    <xf numFmtId="0" fontId="17" fillId="0" borderId="51" xfId="0" applyFont="1" applyFill="1" applyBorder="1" applyAlignment="1">
      <alignment horizontal="left" vertical="center"/>
    </xf>
    <xf numFmtId="168" fontId="17" fillId="0" borderId="52" xfId="39" applyNumberFormat="1" applyFont="1" applyFill="1" applyBorder="1" applyAlignment="1" applyProtection="1">
      <alignment horizontal="center" vertical="center"/>
    </xf>
    <xf numFmtId="168" fontId="17" fillId="0" borderId="52" xfId="39" applyNumberFormat="1" applyFont="1" applyFill="1" applyBorder="1" applyAlignment="1" applyProtection="1">
      <alignment vertical="center"/>
    </xf>
    <xf numFmtId="0" fontId="17" fillId="9" borderId="54" xfId="0" applyFont="1" applyFill="1" applyBorder="1" applyAlignment="1">
      <alignment horizontal="left" vertical="center"/>
    </xf>
    <xf numFmtId="0" fontId="15" fillId="9" borderId="53" xfId="3" applyFont="1" applyFill="1" applyBorder="1" applyAlignment="1">
      <alignment horizontal="center" vertical="center" wrapText="1"/>
    </xf>
    <xf numFmtId="0" fontId="17" fillId="0" borderId="56" xfId="0" applyFont="1" applyFill="1" applyBorder="1" applyAlignment="1">
      <alignment horizontal="left" vertical="center"/>
    </xf>
    <xf numFmtId="168" fontId="17" fillId="0" borderId="55" xfId="39" applyNumberFormat="1" applyFont="1" applyFill="1" applyBorder="1" applyAlignment="1" applyProtection="1">
      <alignment horizontal="center" vertical="center"/>
    </xf>
    <xf numFmtId="0" fontId="17" fillId="11" borderId="0" xfId="0" applyFont="1" applyFill="1" applyProtection="1"/>
    <xf numFmtId="0" fontId="17" fillId="12" borderId="0" xfId="0" applyFont="1" applyFill="1" applyProtection="1"/>
    <xf numFmtId="0" fontId="17" fillId="13" borderId="0" xfId="0" applyFont="1" applyFill="1" applyProtection="1"/>
    <xf numFmtId="0" fontId="17" fillId="14" borderId="0" xfId="0" applyFont="1" applyFill="1" applyProtection="1"/>
    <xf numFmtId="0" fontId="17" fillId="20" borderId="0" xfId="0" applyFont="1" applyFill="1" applyProtection="1"/>
    <xf numFmtId="0" fontId="17" fillId="21" borderId="0" xfId="0" applyFont="1" applyFill="1" applyProtection="1"/>
    <xf numFmtId="2" fontId="0" fillId="0" borderId="0" xfId="0" applyNumberFormat="1"/>
    <xf numFmtId="0" fontId="17" fillId="22" borderId="0" xfId="0" applyFont="1" applyFill="1" applyProtection="1"/>
    <xf numFmtId="0" fontId="17" fillId="0" borderId="0" xfId="0" applyFont="1" applyFill="1" applyProtection="1"/>
    <xf numFmtId="1" fontId="0" fillId="0" borderId="0" xfId="1" applyNumberFormat="1" applyFont="1"/>
    <xf numFmtId="1" fontId="0" fillId="0" borderId="0" xfId="0" applyNumberFormat="1"/>
    <xf numFmtId="0" fontId="17" fillId="0" borderId="17" xfId="0" applyFont="1" applyFill="1" applyBorder="1" applyAlignment="1"/>
    <xf numFmtId="0" fontId="15" fillId="0" borderId="10" xfId="3" applyFont="1" applyFill="1" applyBorder="1" applyAlignment="1">
      <alignment horizontal="center" vertical="center"/>
    </xf>
    <xf numFmtId="0" fontId="15" fillId="0" borderId="0" xfId="3" applyFont="1" applyFill="1" applyBorder="1"/>
    <xf numFmtId="9" fontId="15" fillId="0" borderId="0" xfId="1" applyFont="1" applyFill="1" applyBorder="1"/>
    <xf numFmtId="9" fontId="47" fillId="0" borderId="0" xfId="1" applyFont="1" applyFill="1" applyBorder="1" applyAlignment="1">
      <alignment horizontal="center" vertical="center"/>
    </xf>
    <xf numFmtId="1" fontId="15" fillId="0" borderId="0" xfId="3" applyNumberFormat="1" applyFont="1" applyFill="1" applyBorder="1" applyAlignment="1">
      <alignment horizontal="center" vertical="center"/>
    </xf>
    <xf numFmtId="0" fontId="17" fillId="0" borderId="17" xfId="0" applyFont="1" applyBorder="1" applyAlignment="1"/>
    <xf numFmtId="0" fontId="15" fillId="3" borderId="18" xfId="3" applyFont="1" applyBorder="1" applyAlignment="1">
      <alignment horizontal="center" vertical="center" wrapText="1"/>
    </xf>
    <xf numFmtId="0" fontId="17" fillId="9" borderId="19" xfId="0" applyFont="1" applyFill="1" applyBorder="1" applyAlignment="1">
      <alignment horizontal="center" vertical="center" wrapText="1"/>
    </xf>
    <xf numFmtId="0" fontId="15" fillId="0" borderId="18" xfId="3" applyFont="1" applyFill="1" applyBorder="1" applyAlignment="1">
      <alignment horizontal="left" vertical="center" wrapText="1"/>
    </xf>
    <xf numFmtId="3" fontId="15" fillId="0" borderId="18" xfId="3" applyNumberFormat="1" applyFont="1" applyFill="1" applyBorder="1" applyAlignment="1">
      <alignment horizontal="center" vertical="center" wrapText="1"/>
    </xf>
    <xf numFmtId="9" fontId="17" fillId="0" borderId="19" xfId="1" applyFont="1" applyFill="1" applyBorder="1" applyAlignment="1">
      <alignment horizontal="center" vertical="center" wrapText="1"/>
    </xf>
    <xf numFmtId="0" fontId="15" fillId="3" borderId="18" xfId="3" applyFont="1" applyBorder="1" applyAlignment="1">
      <alignment horizontal="right" vertical="center" wrapText="1"/>
    </xf>
    <xf numFmtId="3" fontId="15" fillId="3" borderId="18" xfId="3" applyNumberFormat="1" applyFont="1" applyBorder="1" applyAlignment="1">
      <alignment horizontal="center" vertical="center" wrapText="1"/>
    </xf>
    <xf numFmtId="0" fontId="0" fillId="0" borderId="0" xfId="0" applyBorder="1" applyAlignment="1"/>
    <xf numFmtId="0" fontId="17" fillId="0" borderId="0" xfId="0" applyFont="1" applyFill="1" applyBorder="1" applyAlignment="1">
      <alignment horizontal="left" vertical="center"/>
    </xf>
    <xf numFmtId="3" fontId="46" fillId="0" borderId="0" xfId="3" applyNumberFormat="1" applyFont="1" applyFill="1" applyBorder="1" applyAlignment="1">
      <alignment horizontal="center" vertical="center"/>
    </xf>
    <xf numFmtId="9" fontId="46" fillId="0" borderId="0" xfId="1" applyFont="1" applyFill="1" applyBorder="1" applyAlignment="1">
      <alignment horizontal="center" vertical="center"/>
    </xf>
    <xf numFmtId="0" fontId="17" fillId="0" borderId="0" xfId="0" applyFont="1" applyBorder="1" applyAlignment="1">
      <alignment horizontal="center" vertical="center"/>
    </xf>
    <xf numFmtId="0" fontId="15" fillId="0" borderId="10" xfId="2" applyFont="1" applyFill="1" applyBorder="1" applyAlignment="1">
      <alignment horizontal="left" vertical="center"/>
    </xf>
    <xf numFmtId="3" fontId="15" fillId="0" borderId="10" xfId="2" applyNumberFormat="1" applyFont="1" applyFill="1" applyBorder="1" applyAlignment="1">
      <alignment horizontal="center" vertical="center"/>
    </xf>
    <xf numFmtId="9" fontId="15" fillId="0" borderId="10" xfId="2" applyNumberFormat="1" applyFont="1" applyFill="1" applyBorder="1" applyAlignment="1">
      <alignment horizontal="center" vertical="center"/>
    </xf>
    <xf numFmtId="0" fontId="15" fillId="0" borderId="0" xfId="2" applyFont="1" applyFill="1" applyBorder="1" applyAlignment="1">
      <alignment horizontal="left" vertical="center"/>
    </xf>
    <xf numFmtId="3" fontId="15" fillId="0" borderId="0" xfId="2" applyNumberFormat="1" applyFont="1" applyFill="1" applyBorder="1" applyAlignment="1">
      <alignment horizontal="center" vertical="center"/>
    </xf>
    <xf numFmtId="9" fontId="15" fillId="0" borderId="0" xfId="2" applyNumberFormat="1" applyFont="1" applyFill="1" applyBorder="1" applyAlignment="1">
      <alignment horizontal="center" vertical="center"/>
    </xf>
    <xf numFmtId="3" fontId="17" fillId="0" borderId="10" xfId="2" applyNumberFormat="1" applyFont="1" applyFill="1" applyBorder="1" applyAlignment="1">
      <alignment horizontal="center" vertical="center"/>
    </xf>
    <xf numFmtId="9" fontId="15" fillId="0" borderId="0" xfId="1" applyFont="1" applyFill="1" applyBorder="1" applyAlignment="1">
      <alignment horizontal="center" vertical="center"/>
    </xf>
    <xf numFmtId="0" fontId="0" fillId="0" borderId="0" xfId="0" applyFont="1" applyBorder="1" applyAlignment="1">
      <alignment horizontal="center" wrapText="1"/>
    </xf>
    <xf numFmtId="3" fontId="17" fillId="0" borderId="0" xfId="0" applyNumberFormat="1" applyFont="1" applyFill="1" applyBorder="1" applyAlignment="1">
      <alignment horizontal="right" vertical="center"/>
    </xf>
    <xf numFmtId="164" fontId="17" fillId="0" borderId="0" xfId="1" applyNumberFormat="1" applyFont="1" applyFill="1" applyBorder="1" applyAlignment="1">
      <alignment horizontal="center" vertical="center"/>
    </xf>
    <xf numFmtId="3" fontId="17" fillId="0" borderId="0" xfId="0" applyNumberFormat="1" applyFont="1" applyFill="1" applyBorder="1"/>
    <xf numFmtId="0" fontId="17" fillId="0" borderId="51" xfId="0" applyFont="1" applyFill="1" applyBorder="1" applyProtection="1"/>
    <xf numFmtId="3" fontId="15" fillId="0" borderId="0" xfId="3" applyNumberFormat="1" applyFont="1" applyFill="1" applyBorder="1" applyAlignment="1">
      <alignment horizontal="right" vertical="center"/>
    </xf>
    <xf numFmtId="0" fontId="14" fillId="0" borderId="0" xfId="0" applyFont="1" applyFill="1" applyBorder="1" applyAlignment="1">
      <alignment horizontal="left" vertical="center"/>
    </xf>
    <xf numFmtId="165" fontId="15" fillId="0" borderId="0" xfId="1" applyNumberFormat="1" applyFont="1" applyFill="1" applyBorder="1" applyAlignment="1">
      <alignment horizontal="right" vertical="center"/>
    </xf>
    <xf numFmtId="3" fontId="17" fillId="0" borderId="0" xfId="0" applyNumberFormat="1" applyFont="1" applyFill="1" applyBorder="1" applyAlignment="1"/>
    <xf numFmtId="2" fontId="17" fillId="0" borderId="0" xfId="0" applyNumberFormat="1" applyFont="1" applyFill="1" applyBorder="1" applyAlignment="1">
      <alignment horizontal="center" vertical="center"/>
    </xf>
    <xf numFmtId="0" fontId="0" fillId="0" borderId="0" xfId="0" applyFont="1" applyAlignment="1">
      <alignment vertical="top"/>
    </xf>
    <xf numFmtId="9" fontId="15" fillId="0" borderId="0" xfId="1" applyFont="1" applyFill="1" applyBorder="1" applyAlignment="1">
      <alignment horizontal="right" vertical="center"/>
    </xf>
    <xf numFmtId="0" fontId="17" fillId="0" borderId="13" xfId="0" applyFont="1" applyFill="1" applyBorder="1" applyAlignment="1">
      <alignment horizontal="center" vertical="center"/>
    </xf>
    <xf numFmtId="0" fontId="17" fillId="0" borderId="51" xfId="0" applyFont="1" applyFill="1" applyBorder="1" applyAlignment="1">
      <alignment horizontal="center" vertical="center"/>
    </xf>
    <xf numFmtId="0" fontId="15" fillId="0" borderId="51" xfId="3" applyFont="1" applyFill="1" applyBorder="1" applyAlignment="1">
      <alignment horizontal="center" vertical="center"/>
    </xf>
    <xf numFmtId="9" fontId="17" fillId="0" borderId="51" xfId="1" applyFont="1" applyFill="1" applyBorder="1" applyAlignment="1">
      <alignment horizontal="right" vertical="center"/>
    </xf>
    <xf numFmtId="0" fontId="17" fillId="0" borderId="0" xfId="0" applyFont="1" applyFill="1" applyAlignment="1"/>
    <xf numFmtId="3" fontId="0" fillId="0" borderId="0" xfId="0" applyNumberFormat="1"/>
    <xf numFmtId="0" fontId="17" fillId="9" borderId="20" xfId="0" applyFont="1" applyFill="1" applyBorder="1" applyProtection="1"/>
    <xf numFmtId="168" fontId="17" fillId="0" borderId="0" xfId="39" applyNumberFormat="1" applyFont="1" applyFill="1" applyBorder="1" applyProtection="1"/>
    <xf numFmtId="168" fontId="17" fillId="0" borderId="20" xfId="39" applyNumberFormat="1" applyFont="1" applyFill="1" applyBorder="1" applyProtection="1"/>
    <xf numFmtId="0" fontId="17" fillId="0" borderId="0" xfId="0" applyFont="1" applyFill="1" applyBorder="1" applyAlignment="1" applyProtection="1">
      <alignment horizontal="center" vertical="center"/>
    </xf>
    <xf numFmtId="168" fontId="17" fillId="0" borderId="0" xfId="0" applyNumberFormat="1" applyFont="1" applyFill="1" applyBorder="1" applyProtection="1"/>
    <xf numFmtId="164" fontId="17" fillId="0" borderId="0" xfId="1" applyNumberFormat="1" applyFont="1" applyFill="1" applyBorder="1" applyAlignment="1" applyProtection="1">
      <alignment horizontal="center" vertical="center"/>
    </xf>
    <xf numFmtId="164" fontId="17" fillId="0" borderId="59" xfId="1" applyNumberFormat="1" applyFont="1" applyFill="1" applyBorder="1" applyAlignment="1" applyProtection="1">
      <alignment horizontal="center" vertical="center"/>
    </xf>
    <xf numFmtId="0" fontId="17" fillId="0" borderId="0" xfId="0" applyFont="1" applyFill="1" applyBorder="1" applyProtection="1"/>
    <xf numFmtId="0" fontId="17" fillId="9" borderId="42" xfId="0" applyFont="1" applyFill="1" applyBorder="1" applyAlignment="1" applyProtection="1">
      <alignment vertical="center"/>
    </xf>
    <xf numFmtId="0" fontId="15" fillId="9" borderId="43" xfId="0" applyFont="1" applyFill="1" applyBorder="1" applyAlignment="1" applyProtection="1">
      <alignment horizontal="center" vertical="center"/>
    </xf>
    <xf numFmtId="0" fontId="15" fillId="9" borderId="45" xfId="0" applyFont="1" applyFill="1" applyBorder="1" applyAlignment="1" applyProtection="1">
      <alignment horizontal="center" vertical="center"/>
    </xf>
    <xf numFmtId="0" fontId="15" fillId="9" borderId="44" xfId="0" applyFont="1" applyFill="1" applyBorder="1" applyAlignment="1" applyProtection="1">
      <alignment horizontal="center" vertical="center"/>
    </xf>
    <xf numFmtId="0" fontId="17" fillId="0" borderId="20" xfId="0" applyFont="1" applyFill="1" applyBorder="1" applyProtection="1"/>
    <xf numFmtId="0" fontId="48" fillId="21" borderId="0" xfId="0" applyFont="1" applyFill="1" applyBorder="1" applyAlignment="1" applyProtection="1">
      <alignment horizontal="center" vertical="center"/>
    </xf>
    <xf numFmtId="0" fontId="17" fillId="23" borderId="0" xfId="0" applyFont="1" applyFill="1" applyBorder="1" applyAlignment="1" applyProtection="1">
      <alignment horizontal="center" vertical="center"/>
    </xf>
    <xf numFmtId="164" fontId="17" fillId="0" borderId="57" xfId="1" applyNumberFormat="1" applyFont="1" applyFill="1" applyBorder="1" applyAlignment="1" applyProtection="1">
      <alignment horizontal="center" vertical="center"/>
    </xf>
    <xf numFmtId="0" fontId="17" fillId="9" borderId="62" xfId="0" applyFont="1" applyFill="1" applyBorder="1" applyProtection="1"/>
    <xf numFmtId="168" fontId="17" fillId="9" borderId="58" xfId="0" applyNumberFormat="1" applyFont="1" applyFill="1" applyBorder="1" applyProtection="1"/>
    <xf numFmtId="168" fontId="17" fillId="9" borderId="63" xfId="0" applyNumberFormat="1" applyFont="1" applyFill="1" applyBorder="1" applyProtection="1"/>
    <xf numFmtId="164" fontId="17" fillId="9" borderId="64" xfId="1" applyNumberFormat="1" applyFont="1" applyFill="1" applyBorder="1" applyAlignment="1" applyProtection="1">
      <alignment horizontal="center" vertical="center"/>
    </xf>
    <xf numFmtId="164" fontId="17" fillId="9" borderId="65" xfId="1" applyNumberFormat="1" applyFont="1" applyFill="1" applyBorder="1" applyAlignment="1" applyProtection="1">
      <alignment horizontal="center" vertical="center"/>
    </xf>
    <xf numFmtId="0" fontId="17" fillId="8" borderId="66" xfId="0" applyFont="1" applyFill="1" applyBorder="1" applyAlignment="1" applyProtection="1">
      <alignment horizontal="center" vertical="center"/>
    </xf>
    <xf numFmtId="0" fontId="17" fillId="8" borderId="10" xfId="0" applyFont="1" applyFill="1" applyBorder="1" applyProtection="1"/>
    <xf numFmtId="0" fontId="17" fillId="0" borderId="67" xfId="0" applyFont="1" applyBorder="1"/>
    <xf numFmtId="9" fontId="17" fillId="0" borderId="47" xfId="1" applyFont="1" applyFill="1" applyBorder="1" applyAlignment="1" applyProtection="1">
      <alignment horizontal="center" vertical="center"/>
    </xf>
    <xf numFmtId="9" fontId="17" fillId="0" borderId="49" xfId="1" applyFont="1" applyFill="1" applyBorder="1" applyAlignment="1" applyProtection="1">
      <alignment horizontal="center" vertical="center"/>
    </xf>
    <xf numFmtId="9" fontId="17" fillId="0" borderId="48" xfId="1" applyFont="1" applyFill="1" applyBorder="1" applyAlignment="1" applyProtection="1">
      <alignment horizontal="center" vertical="center"/>
    </xf>
    <xf numFmtId="9" fontId="17" fillId="9" borderId="10" xfId="1" applyFont="1" applyFill="1" applyBorder="1" applyAlignment="1" applyProtection="1">
      <alignment horizontal="center" vertical="center"/>
    </xf>
    <xf numFmtId="9" fontId="0" fillId="0" borderId="0" xfId="1" applyFont="1"/>
    <xf numFmtId="9" fontId="0" fillId="0" borderId="0" xfId="0" applyNumberFormat="1"/>
    <xf numFmtId="0" fontId="48" fillId="0" borderId="0" xfId="0" applyFont="1" applyFill="1" applyBorder="1" applyAlignment="1" applyProtection="1">
      <alignment horizontal="center" vertical="center"/>
    </xf>
    <xf numFmtId="0" fontId="25" fillId="0" borderId="0" xfId="0" applyFont="1" applyFill="1"/>
    <xf numFmtId="0" fontId="20" fillId="0" borderId="0" xfId="0" applyFont="1" applyFill="1" applyBorder="1" applyAlignment="1">
      <alignment horizontal="right" vertical="center"/>
    </xf>
    <xf numFmtId="0" fontId="44" fillId="0" borderId="0" xfId="0" applyFont="1" applyBorder="1" applyAlignment="1">
      <alignment horizontal="right" vertical="center"/>
    </xf>
    <xf numFmtId="0" fontId="20" fillId="0" borderId="0" xfId="0" applyFont="1" applyFill="1" applyBorder="1" applyAlignment="1">
      <alignment horizontal="center" vertical="center" wrapText="1"/>
    </xf>
    <xf numFmtId="0" fontId="44" fillId="0" borderId="0" xfId="0" applyFont="1" applyBorder="1" applyAlignment="1">
      <alignment horizontal="center" vertical="center" wrapText="1"/>
    </xf>
    <xf numFmtId="0" fontId="22" fillId="0" borderId="0" xfId="0" applyFont="1" applyFill="1"/>
    <xf numFmtId="0" fontId="22" fillId="0" borderId="0" xfId="0" applyFont="1" applyFill="1" applyBorder="1" applyProtection="1"/>
    <xf numFmtId="0" fontId="44" fillId="0" borderId="0" xfId="0" applyFont="1" applyFill="1" applyBorder="1" applyAlignment="1">
      <alignment horizontal="center" vertical="center" wrapText="1"/>
    </xf>
    <xf numFmtId="0" fontId="20" fillId="0" borderId="0" xfId="0" applyFont="1" applyFill="1" applyBorder="1" applyAlignment="1">
      <alignment horizontal="center"/>
    </xf>
    <xf numFmtId="0" fontId="44" fillId="0" borderId="0" xfId="0" applyFont="1" applyFill="1" applyBorder="1" applyAlignment="1"/>
    <xf numFmtId="0" fontId="22" fillId="0" borderId="0" xfId="0" applyFont="1"/>
    <xf numFmtId="0" fontId="15" fillId="0" borderId="0" xfId="3" applyFont="1" applyFill="1" applyBorder="1" applyAlignment="1"/>
    <xf numFmtId="0" fontId="45" fillId="0" borderId="0" xfId="3" applyFont="1" applyFill="1" applyBorder="1" applyAlignment="1"/>
    <xf numFmtId="0" fontId="15" fillId="9" borderId="10" xfId="3" applyFont="1" applyFill="1" applyBorder="1" applyAlignment="1">
      <alignment horizontal="center" vertical="center"/>
    </xf>
    <xf numFmtId="0" fontId="0" fillId="9" borderId="10" xfId="0" applyFont="1" applyFill="1" applyBorder="1" applyAlignment="1"/>
    <xf numFmtId="0" fontId="50" fillId="0" borderId="0" xfId="0" applyFont="1" applyAlignment="1">
      <alignment vertical="center"/>
    </xf>
    <xf numFmtId="0" fontId="25" fillId="0" borderId="0" xfId="0" applyFont="1" applyAlignment="1">
      <alignment vertical="center" wrapText="1"/>
    </xf>
    <xf numFmtId="0" fontId="17" fillId="0" borderId="0" xfId="0" applyFont="1" applyAlignment="1">
      <alignment vertical="center" wrapText="1"/>
    </xf>
    <xf numFmtId="0" fontId="0" fillId="0" borderId="0" xfId="0" applyAlignment="1">
      <alignment wrapText="1"/>
    </xf>
    <xf numFmtId="0" fontId="14" fillId="0" borderId="0" xfId="0" applyFont="1" applyAlignment="1">
      <alignment vertical="center" wrapText="1"/>
    </xf>
    <xf numFmtId="0" fontId="17" fillId="0" borderId="0" xfId="0" applyFont="1" applyBorder="1" applyAlignment="1">
      <alignment horizontal="left" vertical="top"/>
    </xf>
    <xf numFmtId="0" fontId="50" fillId="0" borderId="0" xfId="0" applyFont="1" applyBorder="1" applyAlignment="1">
      <alignment vertical="center"/>
    </xf>
    <xf numFmtId="0" fontId="25" fillId="0" borderId="0" xfId="0" applyFont="1" applyBorder="1" applyAlignment="1">
      <alignment horizontal="left" vertical="top"/>
    </xf>
    <xf numFmtId="0" fontId="14" fillId="0" borderId="0" xfId="0" applyFont="1" applyBorder="1" applyAlignment="1">
      <alignment horizontal="left" vertical="top"/>
    </xf>
    <xf numFmtId="0" fontId="17" fillId="0" borderId="0" xfId="0" applyFont="1" applyBorder="1" applyAlignment="1">
      <alignment horizontal="left" vertical="top" wrapText="1"/>
    </xf>
    <xf numFmtId="0" fontId="51" fillId="0" borderId="0" xfId="0" applyFont="1" applyBorder="1" applyAlignment="1">
      <alignment horizontal="left" vertical="top" wrapText="1"/>
    </xf>
    <xf numFmtId="0" fontId="20" fillId="0" borderId="0" xfId="0" applyFont="1" applyBorder="1" applyAlignment="1">
      <alignment horizontal="left" vertical="top" wrapText="1"/>
    </xf>
    <xf numFmtId="0" fontId="14" fillId="0" borderId="0" xfId="0" applyFont="1" applyBorder="1" applyAlignment="1">
      <alignment horizontal="left" vertical="top" wrapText="1"/>
    </xf>
    <xf numFmtId="9" fontId="15" fillId="6" borderId="0" xfId="1" applyFont="1" applyFill="1" applyBorder="1" applyAlignment="1">
      <alignment horizontal="center" vertical="center"/>
    </xf>
    <xf numFmtId="9" fontId="15" fillId="0" borderId="10" xfId="1" applyFont="1" applyFill="1" applyBorder="1" applyAlignment="1">
      <alignment horizontal="center" vertical="center"/>
    </xf>
    <xf numFmtId="9" fontId="15" fillId="16" borderId="0" xfId="1" applyFont="1" applyFill="1" applyBorder="1" applyAlignment="1">
      <alignment horizontal="center" vertical="center"/>
    </xf>
    <xf numFmtId="3" fontId="17" fillId="8" borderId="10" xfId="2" applyNumberFormat="1" applyFont="1" applyFill="1" applyBorder="1" applyAlignment="1">
      <alignment horizontal="center" vertical="center"/>
    </xf>
    <xf numFmtId="9" fontId="17" fillId="8" borderId="10" xfId="1" applyFont="1" applyFill="1" applyBorder="1" applyAlignment="1">
      <alignment horizontal="center" vertical="center"/>
    </xf>
    <xf numFmtId="3" fontId="17" fillId="8" borderId="0" xfId="2" applyNumberFormat="1" applyFont="1" applyFill="1" applyBorder="1" applyAlignment="1">
      <alignment horizontal="center" vertical="center"/>
    </xf>
    <xf numFmtId="9" fontId="17" fillId="8" borderId="0" xfId="1" applyFont="1" applyFill="1" applyBorder="1" applyAlignment="1">
      <alignment horizontal="center" vertical="center"/>
    </xf>
    <xf numFmtId="3" fontId="17" fillId="0" borderId="0" xfId="2" applyNumberFormat="1" applyFont="1" applyFill="1" applyBorder="1" applyAlignment="1">
      <alignment horizontal="center" vertical="center"/>
    </xf>
    <xf numFmtId="9" fontId="17" fillId="16" borderId="0" xfId="1" applyFont="1" applyFill="1" applyBorder="1" applyAlignment="1">
      <alignment horizontal="center" vertical="center"/>
    </xf>
    <xf numFmtId="9" fontId="17" fillId="6" borderId="0" xfId="1" applyFont="1" applyFill="1" applyBorder="1" applyAlignment="1">
      <alignment horizontal="center" vertical="center"/>
    </xf>
    <xf numFmtId="0" fontId="17" fillId="0" borderId="10" xfId="0" applyFont="1" applyBorder="1" applyAlignment="1">
      <alignment vertical="center"/>
    </xf>
    <xf numFmtId="0" fontId="17" fillId="8" borderId="60" xfId="0" applyFont="1" applyFill="1" applyBorder="1" applyAlignment="1" applyProtection="1">
      <alignment horizontal="center" vertical="center"/>
    </xf>
    <xf numFmtId="3" fontId="52" fillId="0" borderId="0" xfId="0" applyNumberFormat="1" applyFont="1" applyFill="1" applyAlignment="1">
      <alignment horizontal="left"/>
    </xf>
    <xf numFmtId="3" fontId="52" fillId="0" borderId="0" xfId="0" applyNumberFormat="1" applyFont="1" applyFill="1" applyAlignment="1">
      <alignment horizontal="right"/>
    </xf>
    <xf numFmtId="3" fontId="53" fillId="0" borderId="0" xfId="0" applyNumberFormat="1" applyFont="1" applyAlignment="1">
      <alignment horizontal="left"/>
    </xf>
    <xf numFmtId="3" fontId="53" fillId="0" borderId="0" xfId="0" applyNumberFormat="1" applyFont="1" applyFill="1" applyAlignment="1">
      <alignment horizontal="left"/>
    </xf>
    <xf numFmtId="0" fontId="54" fillId="0" borderId="0" xfId="7" applyFont="1" applyAlignment="1">
      <alignment horizontal="left" vertical="top"/>
    </xf>
    <xf numFmtId="3" fontId="54" fillId="0" borderId="0" xfId="7" applyNumberFormat="1" applyFont="1" applyAlignment="1">
      <alignment horizontal="left" vertical="top"/>
    </xf>
    <xf numFmtId="0" fontId="36" fillId="0" borderId="0" xfId="7" applyFont="1" applyFill="1" applyAlignment="1">
      <alignment horizontal="left" vertical="top"/>
    </xf>
    <xf numFmtId="3" fontId="55" fillId="0" borderId="0" xfId="0" applyNumberFormat="1" applyFont="1" applyFill="1" applyAlignment="1">
      <alignment horizontal="left"/>
    </xf>
    <xf numFmtId="0" fontId="55" fillId="0" borderId="0" xfId="7" applyFont="1" applyAlignment="1">
      <alignment horizontal="left" vertical="top"/>
    </xf>
    <xf numFmtId="3" fontId="55" fillId="0" borderId="0" xfId="7" applyNumberFormat="1" applyFont="1" applyAlignment="1">
      <alignment horizontal="left" vertical="top"/>
    </xf>
    <xf numFmtId="3" fontId="55" fillId="0" borderId="0" xfId="7" applyNumberFormat="1" applyFont="1" applyFill="1" applyAlignment="1">
      <alignment horizontal="left" vertical="top"/>
    </xf>
    <xf numFmtId="3" fontId="56" fillId="0" borderId="0" xfId="0" applyNumberFormat="1" applyFont="1" applyFill="1" applyAlignment="1">
      <alignment horizontal="left"/>
    </xf>
    <xf numFmtId="0" fontId="56" fillId="0" borderId="0" xfId="7" applyFont="1" applyAlignment="1">
      <alignment horizontal="left" vertical="top"/>
    </xf>
    <xf numFmtId="3" fontId="56" fillId="0" borderId="0" xfId="7" applyNumberFormat="1" applyFont="1" applyAlignment="1">
      <alignment horizontal="left" vertical="top"/>
    </xf>
    <xf numFmtId="3" fontId="56" fillId="0" borderId="0" xfId="7" applyNumberFormat="1" applyFont="1" applyFill="1" applyAlignment="1">
      <alignment horizontal="left" vertical="top"/>
    </xf>
    <xf numFmtId="3" fontId="52" fillId="0" borderId="0" xfId="0" applyNumberFormat="1" applyFont="1" applyAlignment="1">
      <alignment horizontal="left"/>
    </xf>
    <xf numFmtId="0" fontId="57" fillId="0" borderId="0" xfId="0" applyFont="1" applyAlignment="1">
      <alignment horizontal="left" vertical="top"/>
    </xf>
    <xf numFmtId="3" fontId="10" fillId="0" borderId="0" xfId="0" applyNumberFormat="1" applyFont="1" applyAlignment="1">
      <alignment horizontal="right"/>
    </xf>
    <xf numFmtId="3" fontId="10" fillId="0" borderId="0" xfId="0" applyNumberFormat="1" applyFont="1" applyFill="1" applyAlignment="1">
      <alignment horizontal="right"/>
    </xf>
    <xf numFmtId="0" fontId="4" fillId="0" borderId="0" xfId="0" applyFont="1" applyAlignment="1">
      <alignment horizontal="right" vertical="top"/>
    </xf>
    <xf numFmtId="168" fontId="14" fillId="0" borderId="0" xfId="0" applyNumberFormat="1" applyFont="1"/>
    <xf numFmtId="168" fontId="17" fillId="0" borderId="0" xfId="0" applyNumberFormat="1" applyFont="1"/>
    <xf numFmtId="0" fontId="17" fillId="0" borderId="50" xfId="0" applyFont="1" applyFill="1" applyBorder="1" applyProtection="1"/>
    <xf numFmtId="0" fontId="17" fillId="24" borderId="0" xfId="0" applyFont="1" applyFill="1" applyBorder="1"/>
    <xf numFmtId="0" fontId="19" fillId="0" borderId="0" xfId="0" applyFont="1" applyFill="1" applyBorder="1" applyAlignment="1">
      <alignment horizontal="left" vertical="center"/>
    </xf>
    <xf numFmtId="9" fontId="40" fillId="0" borderId="0" xfId="1" applyFont="1" applyFill="1" applyBorder="1" applyAlignment="1">
      <alignment vertical="top"/>
    </xf>
    <xf numFmtId="0" fontId="17" fillId="9" borderId="8" xfId="0" applyFont="1" applyFill="1" applyBorder="1" applyAlignment="1">
      <alignment horizontal="left" vertical="center"/>
    </xf>
    <xf numFmtId="0" fontId="15" fillId="9" borderId="9" xfId="3" applyFont="1" applyFill="1" applyBorder="1" applyAlignment="1">
      <alignment horizontal="center" vertical="center"/>
    </xf>
    <xf numFmtId="0" fontId="17" fillId="0" borderId="9" xfId="0" applyFont="1" applyFill="1" applyBorder="1" applyAlignment="1">
      <alignment horizontal="left" vertical="center"/>
    </xf>
    <xf numFmtId="2" fontId="17" fillId="0" borderId="9" xfId="0" applyNumberFormat="1" applyFont="1" applyFill="1" applyBorder="1" applyAlignment="1">
      <alignment horizontal="right" vertical="center"/>
    </xf>
    <xf numFmtId="0" fontId="17" fillId="0" borderId="16" xfId="0" applyFont="1" applyFill="1" applyBorder="1" applyAlignment="1">
      <alignment horizontal="left" vertical="center"/>
    </xf>
    <xf numFmtId="2" fontId="17" fillId="0" borderId="16" xfId="0" applyNumberFormat="1" applyFont="1" applyFill="1" applyBorder="1" applyAlignment="1">
      <alignment horizontal="right" vertical="center"/>
    </xf>
    <xf numFmtId="0" fontId="17" fillId="0" borderId="68" xfId="0" applyFont="1" applyFill="1" applyBorder="1" applyAlignment="1">
      <alignment horizontal="left" vertical="center"/>
    </xf>
    <xf numFmtId="2" fontId="17" fillId="0" borderId="68" xfId="0" applyNumberFormat="1" applyFont="1" applyFill="1" applyBorder="1" applyAlignment="1">
      <alignment horizontal="right" vertical="center"/>
    </xf>
    <xf numFmtId="1" fontId="17" fillId="0" borderId="20" xfId="1" applyNumberFormat="1" applyFont="1" applyFill="1" applyBorder="1" applyAlignment="1">
      <alignment horizontal="right" vertical="center"/>
    </xf>
    <xf numFmtId="1" fontId="17" fillId="0" borderId="69" xfId="1" applyNumberFormat="1" applyFont="1" applyFill="1" applyBorder="1" applyAlignment="1">
      <alignment horizontal="right" vertical="center"/>
    </xf>
    <xf numFmtId="1" fontId="17" fillId="0" borderId="70" xfId="1" applyNumberFormat="1" applyFont="1" applyFill="1" applyBorder="1" applyAlignment="1">
      <alignment horizontal="right" vertical="center"/>
    </xf>
    <xf numFmtId="0" fontId="15" fillId="9" borderId="20" xfId="3" applyFont="1" applyFill="1" applyBorder="1" applyAlignment="1">
      <alignment horizontal="center" vertical="center"/>
    </xf>
    <xf numFmtId="0" fontId="17" fillId="0" borderId="0" xfId="0" applyFont="1" applyBorder="1" applyAlignment="1">
      <alignment horizontal="center"/>
    </xf>
    <xf numFmtId="3" fontId="4" fillId="7" borderId="0" xfId="0" applyNumberFormat="1" applyFont="1" applyFill="1" applyAlignment="1">
      <alignment horizontal="left" vertical="top"/>
    </xf>
    <xf numFmtId="0" fontId="17" fillId="0" borderId="0" xfId="0" applyFont="1" applyFill="1" applyBorder="1" applyAlignment="1">
      <alignment horizontal="center"/>
    </xf>
    <xf numFmtId="0" fontId="0" fillId="0" borderId="0" xfId="0" applyFill="1" applyBorder="1" applyAlignment="1"/>
    <xf numFmtId="0" fontId="7" fillId="5" borderId="0" xfId="0" applyFont="1" applyFill="1" applyAlignment="1" applyProtection="1">
      <alignment vertical="top" wrapText="1"/>
    </xf>
    <xf numFmtId="3" fontId="53" fillId="5" borderId="0" xfId="0" applyNumberFormat="1" applyFont="1" applyFill="1" applyAlignment="1">
      <alignment horizontal="left"/>
    </xf>
    <xf numFmtId="3" fontId="53" fillId="25" borderId="0" xfId="0" applyNumberFormat="1" applyFont="1" applyFill="1" applyAlignment="1">
      <alignment horizontal="left"/>
    </xf>
    <xf numFmtId="0" fontId="17" fillId="0" borderId="0" xfId="0" applyFont="1" applyBorder="1" applyAlignment="1">
      <alignment horizontal="left" vertical="top" wrapText="1"/>
    </xf>
    <xf numFmtId="0" fontId="51" fillId="0" borderId="0" xfId="0" applyFont="1" applyBorder="1" applyAlignment="1">
      <alignment horizontal="left" vertical="top" wrapText="1"/>
    </xf>
    <xf numFmtId="0" fontId="0" fillId="0" borderId="0" xfId="0" applyFill="1" applyBorder="1" applyAlignment="1"/>
    <xf numFmtId="0" fontId="17" fillId="0" borderId="0" xfId="0" applyFont="1" applyAlignment="1">
      <alignment vertical="top" wrapText="1"/>
    </xf>
    <xf numFmtId="0" fontId="0" fillId="0" borderId="0" xfId="0" applyFill="1" applyBorder="1" applyAlignment="1"/>
    <xf numFmtId="0" fontId="17" fillId="9" borderId="43" xfId="0" applyFont="1" applyFill="1" applyBorder="1" applyAlignment="1" applyProtection="1">
      <alignment horizontal="center" vertical="center" wrapText="1"/>
    </xf>
    <xf numFmtId="0" fontId="17" fillId="9" borderId="44" xfId="0" applyFont="1" applyFill="1" applyBorder="1" applyAlignment="1" applyProtection="1">
      <alignment horizontal="center" vertical="center" wrapText="1"/>
    </xf>
    <xf numFmtId="0" fontId="17" fillId="9" borderId="45" xfId="0" applyFont="1" applyFill="1" applyBorder="1" applyAlignment="1" applyProtection="1">
      <alignment horizontal="center" vertical="center" wrapText="1"/>
    </xf>
    <xf numFmtId="0" fontId="17" fillId="9" borderId="71" xfId="0" applyFont="1" applyFill="1" applyBorder="1" applyAlignment="1" applyProtection="1">
      <alignment horizontal="center" vertical="center" wrapText="1"/>
    </xf>
    <xf numFmtId="168" fontId="17" fillId="0" borderId="72" xfId="0" applyNumberFormat="1" applyFont="1" applyFill="1" applyBorder="1" applyProtection="1"/>
    <xf numFmtId="168" fontId="17" fillId="0" borderId="73" xfId="0" applyNumberFormat="1" applyFont="1" applyFill="1" applyBorder="1" applyProtection="1"/>
    <xf numFmtId="168" fontId="17" fillId="0" borderId="74" xfId="0" applyNumberFormat="1" applyFont="1" applyFill="1" applyBorder="1" applyProtection="1"/>
    <xf numFmtId="168" fontId="17" fillId="0" borderId="23" xfId="0" applyNumberFormat="1" applyFont="1" applyFill="1" applyBorder="1" applyProtection="1"/>
    <xf numFmtId="0" fontId="58" fillId="0" borderId="0" xfId="0" applyFont="1" applyFill="1" applyBorder="1"/>
    <xf numFmtId="164" fontId="17" fillId="0" borderId="74" xfId="1" applyNumberFormat="1" applyFont="1" applyFill="1" applyBorder="1" applyAlignment="1" applyProtection="1">
      <alignment horizontal="center" vertical="center"/>
    </xf>
    <xf numFmtId="9" fontId="17" fillId="0" borderId="72" xfId="1" applyNumberFormat="1" applyFont="1" applyFill="1" applyBorder="1" applyAlignment="1" applyProtection="1">
      <alignment horizontal="center" vertical="center"/>
    </xf>
    <xf numFmtId="168" fontId="17" fillId="0" borderId="46" xfId="39" applyNumberFormat="1" applyFont="1" applyFill="1" applyBorder="1" applyProtection="1"/>
    <xf numFmtId="168" fontId="17" fillId="9" borderId="76" xfId="0" applyNumberFormat="1" applyFont="1" applyFill="1" applyBorder="1" applyProtection="1"/>
    <xf numFmtId="164" fontId="17" fillId="0" borderId="77" xfId="1" applyNumberFormat="1" applyFont="1" applyFill="1" applyBorder="1" applyAlignment="1" applyProtection="1">
      <alignment horizontal="center" vertical="center"/>
    </xf>
    <xf numFmtId="0" fontId="17" fillId="8" borderId="78" xfId="0" applyFont="1" applyFill="1" applyBorder="1" applyAlignment="1" applyProtection="1">
      <alignment horizontal="center" vertical="center"/>
    </xf>
    <xf numFmtId="168" fontId="17" fillId="0" borderId="11" xfId="39" applyNumberFormat="1" applyFont="1" applyFill="1" applyBorder="1" applyProtection="1"/>
    <xf numFmtId="168" fontId="17" fillId="0" borderId="52" xfId="39" applyNumberFormat="1" applyFont="1" applyFill="1" applyBorder="1" applyProtection="1"/>
    <xf numFmtId="168" fontId="17" fillId="9" borderId="12" xfId="0" applyNumberFormat="1" applyFont="1" applyFill="1" applyBorder="1" applyProtection="1"/>
    <xf numFmtId="164" fontId="17" fillId="9" borderId="79" xfId="1" applyNumberFormat="1" applyFont="1" applyFill="1" applyBorder="1" applyAlignment="1" applyProtection="1">
      <alignment horizontal="center" vertical="center"/>
    </xf>
    <xf numFmtId="168" fontId="17" fillId="0" borderId="80" xfId="39" applyNumberFormat="1" applyFont="1" applyFill="1" applyBorder="1" applyProtection="1"/>
    <xf numFmtId="164" fontId="17" fillId="0" borderId="81" xfId="1" applyNumberFormat="1" applyFont="1" applyFill="1" applyBorder="1" applyAlignment="1" applyProtection="1">
      <alignment horizontal="center" vertical="center"/>
    </xf>
    <xf numFmtId="0" fontId="59" fillId="0" borderId="0" xfId="2" applyFont="1" applyFill="1"/>
    <xf numFmtId="0" fontId="17" fillId="0" borderId="0" xfId="0" applyFont="1" applyBorder="1" applyAlignment="1">
      <alignment horizontal="left" vertical="top" wrapText="1"/>
    </xf>
    <xf numFmtId="0" fontId="51" fillId="0" borderId="0" xfId="0" applyFont="1" applyBorder="1" applyAlignment="1">
      <alignment horizontal="left" vertical="top" wrapText="1"/>
    </xf>
    <xf numFmtId="0" fontId="20" fillId="5" borderId="2" xfId="0" applyFont="1" applyFill="1" applyBorder="1" applyAlignment="1"/>
    <xf numFmtId="0" fontId="44" fillId="0" borderId="3" xfId="0" applyFont="1" applyBorder="1" applyAlignment="1"/>
    <xf numFmtId="0" fontId="44" fillId="0" borderId="4" xfId="0" applyFont="1" applyBorder="1" applyAlignment="1"/>
    <xf numFmtId="0" fontId="14" fillId="8" borderId="21" xfId="0" applyFont="1" applyFill="1" applyBorder="1" applyAlignment="1" applyProtection="1">
      <alignment horizontal="center" vertical="center"/>
    </xf>
    <xf numFmtId="0" fontId="14" fillId="8" borderId="22" xfId="0" applyFont="1" applyFill="1" applyBorder="1" applyAlignment="1" applyProtection="1">
      <alignment horizontal="center" vertical="center"/>
    </xf>
    <xf numFmtId="0" fontId="17" fillId="8" borderId="21" xfId="0" applyFont="1" applyFill="1" applyBorder="1" applyAlignment="1" applyProtection="1">
      <alignment horizontal="center" vertical="center"/>
    </xf>
    <xf numFmtId="0" fontId="17" fillId="8" borderId="22" xfId="0" applyFont="1" applyFill="1" applyBorder="1" applyAlignment="1" applyProtection="1">
      <alignment horizontal="center" vertical="center"/>
    </xf>
    <xf numFmtId="0" fontId="17" fillId="9" borderId="24" xfId="0" applyFont="1" applyFill="1" applyBorder="1" applyAlignment="1" applyProtection="1">
      <alignment horizontal="center" vertical="center"/>
    </xf>
    <xf numFmtId="0" fontId="17" fillId="9" borderId="22" xfId="0" applyFont="1" applyFill="1" applyBorder="1" applyAlignment="1" applyProtection="1">
      <alignment horizontal="center" vertical="center"/>
    </xf>
    <xf numFmtId="0" fontId="17" fillId="8" borderId="60" xfId="0" applyFont="1" applyFill="1" applyBorder="1" applyAlignment="1" applyProtection="1">
      <alignment horizontal="center" vertical="center"/>
    </xf>
    <xf numFmtId="0" fontId="0" fillId="0" borderId="61" xfId="0" applyBorder="1" applyAlignment="1">
      <alignment horizontal="center" vertical="center"/>
    </xf>
    <xf numFmtId="0" fontId="14" fillId="8" borderId="13" xfId="0" applyFont="1" applyFill="1" applyBorder="1" applyAlignment="1" applyProtection="1">
      <alignment horizontal="center"/>
    </xf>
    <xf numFmtId="0" fontId="14" fillId="8" borderId="14" xfId="0" applyFont="1" applyFill="1" applyBorder="1" applyAlignment="1" applyProtection="1">
      <alignment horizontal="center"/>
    </xf>
    <xf numFmtId="0" fontId="17" fillId="8" borderId="13" xfId="0" applyFont="1" applyFill="1" applyBorder="1" applyAlignment="1" applyProtection="1">
      <alignment horizontal="center"/>
    </xf>
    <xf numFmtId="0" fontId="17" fillId="8" borderId="14" xfId="0" applyFont="1" applyFill="1" applyBorder="1" applyAlignment="1" applyProtection="1">
      <alignment horizontal="center"/>
    </xf>
    <xf numFmtId="0" fontId="17" fillId="8" borderId="13" xfId="0" applyFont="1" applyFill="1" applyBorder="1" applyAlignment="1" applyProtection="1">
      <alignment horizontal="center" vertical="center"/>
    </xf>
    <xf numFmtId="0" fontId="17" fillId="8" borderId="15" xfId="0" applyFont="1" applyFill="1" applyBorder="1" applyAlignment="1" applyProtection="1">
      <alignment horizontal="center" vertical="center"/>
    </xf>
    <xf numFmtId="0" fontId="17" fillId="8" borderId="14" xfId="0" applyFont="1" applyFill="1" applyBorder="1" applyAlignment="1" applyProtection="1">
      <alignment horizontal="center" vertical="center"/>
    </xf>
    <xf numFmtId="0" fontId="17" fillId="9" borderId="42" xfId="0" applyFont="1" applyFill="1" applyBorder="1" applyAlignment="1" applyProtection="1">
      <alignment horizontal="center" vertical="center" wrapText="1"/>
    </xf>
    <xf numFmtId="0" fontId="17" fillId="9" borderId="45" xfId="0" applyFont="1" applyFill="1" applyBorder="1" applyAlignment="1" applyProtection="1">
      <alignment horizontal="center" vertical="center" wrapText="1"/>
    </xf>
    <xf numFmtId="0" fontId="17" fillId="9" borderId="75" xfId="0" applyFont="1" applyFill="1" applyBorder="1" applyAlignment="1" applyProtection="1">
      <alignment horizontal="center" vertical="center" wrapText="1"/>
    </xf>
    <xf numFmtId="0" fontId="0" fillId="0" borderId="3" xfId="0" applyBorder="1" applyAlignment="1"/>
    <xf numFmtId="0" fontId="0" fillId="0" borderId="4" xfId="0" applyBorder="1" applyAlignment="1"/>
    <xf numFmtId="0" fontId="14" fillId="8" borderId="13" xfId="0" applyFont="1" applyFill="1" applyBorder="1" applyAlignment="1" applyProtection="1">
      <alignment horizontal="center" vertical="center"/>
    </xf>
    <xf numFmtId="0" fontId="14" fillId="8" borderId="15" xfId="0" applyFont="1" applyFill="1" applyBorder="1" applyAlignment="1" applyProtection="1">
      <alignment horizontal="center" vertical="center"/>
    </xf>
    <xf numFmtId="0" fontId="14" fillId="8" borderId="14" xfId="0" applyFont="1" applyFill="1" applyBorder="1" applyAlignment="1" applyProtection="1">
      <alignment horizontal="center" vertical="center"/>
    </xf>
    <xf numFmtId="0" fontId="15" fillId="9" borderId="6" xfId="3" applyFont="1" applyFill="1" applyBorder="1" applyAlignment="1">
      <alignment horizontal="center" vertical="center"/>
    </xf>
    <xf numFmtId="0" fontId="0" fillId="9" borderId="7" xfId="0" applyFill="1" applyBorder="1" applyAlignment="1">
      <alignment horizontal="center" vertical="center"/>
    </xf>
    <xf numFmtId="0" fontId="22" fillId="0" borderId="0" xfId="0" applyFont="1" applyAlignment="1">
      <alignment wrapText="1"/>
    </xf>
    <xf numFmtId="0" fontId="49" fillId="0" borderId="0" xfId="0" applyFont="1" applyAlignment="1"/>
    <xf numFmtId="0" fontId="20" fillId="10" borderId="2" xfId="2" applyFont="1" applyFill="1" applyBorder="1" applyAlignment="1"/>
    <xf numFmtId="0" fontId="0" fillId="0" borderId="7" xfId="0" applyBorder="1" applyAlignment="1">
      <alignment horizontal="center" vertical="center"/>
    </xf>
  </cellXfs>
  <cellStyles count="40">
    <cellStyle name="Bad" xfId="2" builtinId="27"/>
    <cellStyle name="Bad 2" xfId="4"/>
    <cellStyle name="Calculation" xfId="3" builtinId="22"/>
    <cellStyle name="Comma" xfId="39" builtinId="3"/>
    <cellStyle name="Comma 2" xfId="5"/>
    <cellStyle name="Hyperlink 2" xfId="6"/>
    <cellStyle name="Normal" xfId="0" builtinId="0"/>
    <cellStyle name="Normal 2" xfId="7"/>
    <cellStyle name="Normal 2 2" xfId="8"/>
    <cellStyle name="Normal 2 2 2" xfId="9"/>
    <cellStyle name="Normal 2 3" xfId="10"/>
    <cellStyle name="Normal 3" xfId="11"/>
    <cellStyle name="Normal 4" xfId="12"/>
    <cellStyle name="Normal 5" xfId="13"/>
    <cellStyle name="Normal 5 2" xfId="14"/>
    <cellStyle name="Normal 6" xfId="15"/>
    <cellStyle name="Normal 7" xfId="16"/>
    <cellStyle name="Normal 8" xfId="17"/>
    <cellStyle name="Normal 9" xfId="18"/>
    <cellStyle name="Normal 9 2" xfId="38"/>
    <cellStyle name="Percent" xfId="1" builtinId="5"/>
    <cellStyle name="Percent 2" xfId="19"/>
    <cellStyle name="Style1" xfId="20"/>
    <cellStyle name="Style1 2" xfId="21"/>
    <cellStyle name="Style2" xfId="22"/>
    <cellStyle name="Style2 2" xfId="23"/>
    <cellStyle name="Style3" xfId="24"/>
    <cellStyle name="Style3 2" xfId="25"/>
    <cellStyle name="Style4" xfId="26"/>
    <cellStyle name="Style4 2" xfId="27"/>
    <cellStyle name="Style4 3" xfId="28"/>
    <cellStyle name="Style5" xfId="29"/>
    <cellStyle name="Style5 2" xfId="30"/>
    <cellStyle name="Style5 3" xfId="31"/>
    <cellStyle name="Style6" xfId="32"/>
    <cellStyle name="Style6 2" xfId="33"/>
    <cellStyle name="Style7" xfId="34"/>
    <cellStyle name="Style7 2" xfId="35"/>
    <cellStyle name="Style8" xfId="36"/>
    <cellStyle name="Style8 2" xfId="37"/>
  </cellStyles>
  <dxfs count="0"/>
  <tableStyles count="0" defaultTableStyle="TableStyleMedium2" defaultPivotStyle="PivotStyleLight16"/>
  <colors>
    <mruColors>
      <color rgb="FFEAEAEA"/>
      <color rgb="FFDDDDDD"/>
      <color rgb="FF8BDBFF"/>
      <color rgb="FFDF3D82"/>
      <color rgb="FF56A0E4"/>
      <color rgb="FF2CA62F"/>
      <color rgb="FFE246CC"/>
      <color rgb="FFE444C6"/>
      <color rgb="FFEDF307"/>
      <color rgb="FF0066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33325156787316E-2"/>
          <c:y val="0"/>
          <c:w val="0.91849151313196309"/>
          <c:h val="1"/>
        </c:manualLayout>
      </c:layout>
      <c:barChart>
        <c:barDir val="bar"/>
        <c:grouping val="percentStacked"/>
        <c:varyColors val="0"/>
        <c:ser>
          <c:idx val="2"/>
          <c:order val="0"/>
          <c:invertIfNegative val="0"/>
          <c:dPt>
            <c:idx val="0"/>
            <c:invertIfNegative val="0"/>
            <c:bubble3D val="0"/>
            <c:spPr>
              <a:solidFill>
                <a:sysClr val="window" lastClr="FFFFFF">
                  <a:lumMod val="75000"/>
                </a:sysClr>
              </a:solidFill>
            </c:spPr>
          </c:dPt>
          <c:dLbls>
            <c:dLbl>
              <c:idx val="0"/>
              <c:layout>
                <c:manualLayout>
                  <c:x val="0"/>
                  <c:y val="-0.35960426541626317"/>
                </c:manualLayout>
              </c:layout>
              <c:showLegendKey val="0"/>
              <c:showVal val="1"/>
              <c:showCatName val="0"/>
              <c:showSerName val="0"/>
              <c:showPercent val="0"/>
              <c:showBubbleSize val="0"/>
            </c:dLbl>
            <c:numFmt formatCode="0.0%" sourceLinked="0"/>
            <c:txPr>
              <a:bodyPr/>
              <a:lstStyle/>
              <a:p>
                <a:pPr>
                  <a:defRPr sz="1000"/>
                </a:pPr>
                <a:endParaRPr lang="en-US"/>
              </a:p>
            </c:txPr>
            <c:showLegendKey val="0"/>
            <c:showVal val="1"/>
            <c:showCatName val="0"/>
            <c:showSerName val="0"/>
            <c:showPercent val="0"/>
            <c:showBubbleSize val="0"/>
            <c:showLeaderLines val="0"/>
          </c:dLbls>
          <c:val>
            <c:numRef>
              <c:f>'1. Finance'!$E$12</c:f>
              <c:numCache>
                <c:formatCode>0.0%</c:formatCode>
                <c:ptCount val="1"/>
                <c:pt idx="0">
                  <c:v>0.40467026891167784</c:v>
                </c:pt>
              </c:numCache>
            </c:numRef>
          </c:val>
        </c:ser>
        <c:ser>
          <c:idx val="0"/>
          <c:order val="1"/>
          <c:invertIfNegative val="0"/>
          <c:dPt>
            <c:idx val="0"/>
            <c:invertIfNegative val="0"/>
            <c:bubble3D val="0"/>
            <c:spPr>
              <a:solidFill>
                <a:srgbClr val="DF3D82"/>
              </a:solidFill>
            </c:spPr>
          </c:dPt>
          <c:dLbls>
            <c:dLbl>
              <c:idx val="0"/>
              <c:layout>
                <c:manualLayout>
                  <c:x val="-2.1897812736112734E-3"/>
                  <c:y val="-0.35960426541626317"/>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Finance'!$E$13</c:f>
              <c:numCache>
                <c:formatCode>0.0%</c:formatCode>
                <c:ptCount val="1"/>
                <c:pt idx="0">
                  <c:v>0.30501356014675246</c:v>
                </c:pt>
              </c:numCache>
            </c:numRef>
          </c:val>
        </c:ser>
        <c:ser>
          <c:idx val="1"/>
          <c:order val="2"/>
          <c:spPr>
            <a:solidFill>
              <a:srgbClr val="3D7355"/>
            </a:solidFill>
          </c:spPr>
          <c:invertIfNegative val="0"/>
          <c:dLbls>
            <c:dLbl>
              <c:idx val="0"/>
              <c:layout>
                <c:manualLayout>
                  <c:x val="-2.2194204532383837E-2"/>
                  <c:y val="-0.35960543841056886"/>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Finance'!$E$14</c:f>
              <c:numCache>
                <c:formatCode>0.0%</c:formatCode>
                <c:ptCount val="1"/>
                <c:pt idx="0">
                  <c:v>7.6982343614676249E-2</c:v>
                </c:pt>
              </c:numCache>
            </c:numRef>
          </c:val>
        </c:ser>
        <c:ser>
          <c:idx val="3"/>
          <c:order val="3"/>
          <c:spPr>
            <a:solidFill>
              <a:srgbClr val="EDF307"/>
            </a:solidFill>
          </c:spPr>
          <c:invertIfNegative val="0"/>
          <c:dLbls>
            <c:dLbl>
              <c:idx val="0"/>
              <c:layout>
                <c:manualLayout>
                  <c:x val="-6.5755631262878495E-3"/>
                  <c:y val="-0.35982020715262847"/>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Finance'!$E$15</c:f>
              <c:numCache>
                <c:formatCode>0.0%</c:formatCode>
                <c:ptCount val="1"/>
                <c:pt idx="0">
                  <c:v>7.3766995164043586E-2</c:v>
                </c:pt>
              </c:numCache>
            </c:numRef>
          </c:val>
        </c:ser>
        <c:ser>
          <c:idx val="4"/>
          <c:order val="4"/>
          <c:spPr>
            <a:solidFill>
              <a:srgbClr val="2CA62F"/>
            </a:solidFill>
          </c:spPr>
          <c:invertIfNegative val="0"/>
          <c:dLbls>
            <c:dLbl>
              <c:idx val="0"/>
              <c:layout>
                <c:manualLayout>
                  <c:x val="9.7440024809212454E-3"/>
                  <c:y val="-0.35939013148635413"/>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Finance'!$E$16</c:f>
              <c:numCache>
                <c:formatCode>0.0%</c:formatCode>
                <c:ptCount val="1"/>
                <c:pt idx="0">
                  <c:v>7.8046402150466543E-2</c:v>
                </c:pt>
              </c:numCache>
            </c:numRef>
          </c:val>
        </c:ser>
        <c:ser>
          <c:idx val="5"/>
          <c:order val="5"/>
          <c:spPr>
            <a:solidFill>
              <a:srgbClr val="4BACC6">
                <a:lumMod val="60000"/>
                <a:lumOff val="40000"/>
              </a:srgbClr>
            </a:solidFill>
          </c:spPr>
          <c:invertIfNegative val="0"/>
          <c:dLbls>
            <c:dLbl>
              <c:idx val="0"/>
              <c:layout>
                <c:manualLayout>
                  <c:x val="1.0981124322694047E-2"/>
                  <c:y val="-0.36498924237255503"/>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Finance'!$E$17</c:f>
              <c:numCache>
                <c:formatCode>0.0%</c:formatCode>
                <c:ptCount val="1"/>
                <c:pt idx="0">
                  <c:v>6.1520430012383436E-2</c:v>
                </c:pt>
              </c:numCache>
            </c:numRef>
          </c:val>
        </c:ser>
        <c:dLbls>
          <c:showLegendKey val="0"/>
          <c:showVal val="0"/>
          <c:showCatName val="0"/>
          <c:showSerName val="0"/>
          <c:showPercent val="0"/>
          <c:showBubbleSize val="0"/>
        </c:dLbls>
        <c:gapWidth val="150"/>
        <c:overlap val="100"/>
        <c:axId val="98982912"/>
        <c:axId val="99001088"/>
      </c:barChart>
      <c:catAx>
        <c:axId val="98982912"/>
        <c:scaling>
          <c:orientation val="minMax"/>
        </c:scaling>
        <c:delete val="1"/>
        <c:axPos val="l"/>
        <c:numFmt formatCode="_-* #,##0_-;\-* #,##0_-;_-* &quot;-&quot;??_-;_-@_-" sourceLinked="1"/>
        <c:majorTickMark val="out"/>
        <c:minorTickMark val="none"/>
        <c:tickLblPos val="nextTo"/>
        <c:crossAx val="99001088"/>
        <c:crosses val="autoZero"/>
        <c:auto val="1"/>
        <c:lblAlgn val="ctr"/>
        <c:lblOffset val="100"/>
        <c:noMultiLvlLbl val="0"/>
      </c:catAx>
      <c:valAx>
        <c:axId val="99001088"/>
        <c:scaling>
          <c:orientation val="minMax"/>
          <c:max val="1"/>
          <c:min val="0"/>
        </c:scaling>
        <c:delete val="1"/>
        <c:axPos val="b"/>
        <c:numFmt formatCode="0%" sourceLinked="1"/>
        <c:majorTickMark val="out"/>
        <c:minorTickMark val="none"/>
        <c:tickLblPos val="nextTo"/>
        <c:crossAx val="98982912"/>
        <c:crosses val="autoZero"/>
        <c:crossBetween val="between"/>
      </c:valAx>
      <c:spPr>
        <a:ln>
          <a:noFill/>
        </a:ln>
        <a:effectLst>
          <a:softEdge rad="12700"/>
        </a:effectLst>
      </c:spPr>
    </c:plotArea>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33325156787316E-2"/>
          <c:y val="0"/>
          <c:w val="0.91849151313196309"/>
          <c:h val="1"/>
        </c:manualLayout>
      </c:layout>
      <c:barChart>
        <c:barDir val="bar"/>
        <c:grouping val="percentStacked"/>
        <c:varyColors val="0"/>
        <c:ser>
          <c:idx val="2"/>
          <c:order val="0"/>
          <c:invertIfNegative val="0"/>
          <c:dPt>
            <c:idx val="0"/>
            <c:invertIfNegative val="0"/>
            <c:bubble3D val="0"/>
            <c:spPr>
              <a:pattFill prst="dkUpDiag">
                <a:fgClr>
                  <a:sysClr val="window" lastClr="FFFFFF">
                    <a:lumMod val="75000"/>
                  </a:sysClr>
                </a:fgClr>
                <a:bgClr>
                  <a:sysClr val="window" lastClr="FFFFFF"/>
                </a:bgClr>
              </a:pattFill>
            </c:spPr>
          </c:dPt>
          <c:dLbls>
            <c:dLbl>
              <c:idx val="0"/>
              <c:layout>
                <c:manualLayout>
                  <c:x val="0"/>
                  <c:y val="-0.35960426541626317"/>
                </c:manualLayout>
              </c:layout>
              <c:showLegendKey val="0"/>
              <c:showVal val="1"/>
              <c:showCatName val="0"/>
              <c:showSerName val="0"/>
              <c:showPercent val="0"/>
              <c:showBubbleSize val="0"/>
            </c:dLbl>
            <c:numFmt formatCode="0.0%" sourceLinked="0"/>
            <c:txPr>
              <a:bodyPr/>
              <a:lstStyle/>
              <a:p>
                <a:pPr>
                  <a:defRPr sz="1000"/>
                </a:pPr>
                <a:endParaRPr lang="en-US"/>
              </a:p>
            </c:txPr>
            <c:showLegendKey val="0"/>
            <c:showVal val="1"/>
            <c:showCatName val="0"/>
            <c:showSerName val="0"/>
            <c:showPercent val="0"/>
            <c:showBubbleSize val="0"/>
            <c:showLeaderLines val="0"/>
          </c:dLbls>
          <c:val>
            <c:numRef>
              <c:f>'1. Finance'!$G$12</c:f>
              <c:numCache>
                <c:formatCode>0.0%</c:formatCode>
                <c:ptCount val="1"/>
                <c:pt idx="0">
                  <c:v>0.37411358847562109</c:v>
                </c:pt>
              </c:numCache>
            </c:numRef>
          </c:val>
        </c:ser>
        <c:ser>
          <c:idx val="0"/>
          <c:order val="1"/>
          <c:invertIfNegative val="0"/>
          <c:dPt>
            <c:idx val="0"/>
            <c:invertIfNegative val="0"/>
            <c:bubble3D val="0"/>
            <c:spPr>
              <a:pattFill prst="dkUpDiag">
                <a:fgClr>
                  <a:srgbClr val="DF3D82"/>
                </a:fgClr>
                <a:bgClr>
                  <a:sysClr val="window" lastClr="FFFFFF"/>
                </a:bgClr>
              </a:pattFill>
            </c:spPr>
          </c:dPt>
          <c:dLbls>
            <c:dLbl>
              <c:idx val="0"/>
              <c:layout>
                <c:manualLayout>
                  <c:x val="-2.1897812736112734E-3"/>
                  <c:y val="-0.35960426541626317"/>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Finance'!$G$13</c:f>
              <c:numCache>
                <c:formatCode>0.0%</c:formatCode>
                <c:ptCount val="1"/>
                <c:pt idx="0">
                  <c:v>0.31363413724258449</c:v>
                </c:pt>
              </c:numCache>
            </c:numRef>
          </c:val>
        </c:ser>
        <c:ser>
          <c:idx val="1"/>
          <c:order val="2"/>
          <c:spPr>
            <a:solidFill>
              <a:srgbClr val="3D7355"/>
            </a:solidFill>
          </c:spPr>
          <c:invertIfNegative val="0"/>
          <c:dPt>
            <c:idx val="0"/>
            <c:invertIfNegative val="0"/>
            <c:bubble3D val="0"/>
            <c:spPr>
              <a:pattFill prst="dkUpDiag">
                <a:fgClr>
                  <a:srgbClr val="3D7355"/>
                </a:fgClr>
                <a:bgClr>
                  <a:sysClr val="window" lastClr="FFFFFF"/>
                </a:bgClr>
              </a:pattFill>
            </c:spPr>
          </c:dPt>
          <c:dLbls>
            <c:dLbl>
              <c:idx val="0"/>
              <c:layout>
                <c:manualLayout>
                  <c:x val="-2.2194204532383837E-2"/>
                  <c:y val="-0.35960543841056886"/>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Finance'!$G$14</c:f>
              <c:numCache>
                <c:formatCode>0.0%</c:formatCode>
                <c:ptCount val="1"/>
                <c:pt idx="0">
                  <c:v>6.4056976396301493E-2</c:v>
                </c:pt>
              </c:numCache>
            </c:numRef>
          </c:val>
        </c:ser>
        <c:ser>
          <c:idx val="3"/>
          <c:order val="3"/>
          <c:spPr>
            <a:pattFill prst="dkUpDiag">
              <a:fgClr>
                <a:srgbClr val="EDF307"/>
              </a:fgClr>
              <a:bgClr>
                <a:sysClr val="window" lastClr="FFFFFF"/>
              </a:bgClr>
            </a:pattFill>
          </c:spPr>
          <c:invertIfNegative val="0"/>
          <c:dLbls>
            <c:dLbl>
              <c:idx val="0"/>
              <c:layout>
                <c:manualLayout>
                  <c:x val="-6.5755631262878495E-3"/>
                  <c:y val="-0.35982020715262847"/>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Finance'!$G$15</c:f>
              <c:numCache>
                <c:formatCode>0.0%</c:formatCode>
                <c:ptCount val="1"/>
                <c:pt idx="0">
                  <c:v>6.6563061912590635E-2</c:v>
                </c:pt>
              </c:numCache>
            </c:numRef>
          </c:val>
        </c:ser>
        <c:ser>
          <c:idx val="4"/>
          <c:order val="4"/>
          <c:spPr>
            <a:pattFill prst="dkUpDiag">
              <a:fgClr>
                <a:srgbClr val="2CA62F"/>
              </a:fgClr>
              <a:bgClr>
                <a:sysClr val="window" lastClr="FFFFFF"/>
              </a:bgClr>
            </a:pattFill>
          </c:spPr>
          <c:invertIfNegative val="0"/>
          <c:dLbls>
            <c:dLbl>
              <c:idx val="0"/>
              <c:layout>
                <c:manualLayout>
                  <c:x val="9.7440024809212454E-3"/>
                  <c:y val="-0.35939013148635413"/>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Finance'!$G$16</c:f>
              <c:numCache>
                <c:formatCode>0.0%</c:formatCode>
                <c:ptCount val="1"/>
                <c:pt idx="0">
                  <c:v>9.2409468791862501E-2</c:v>
                </c:pt>
              </c:numCache>
            </c:numRef>
          </c:val>
        </c:ser>
        <c:ser>
          <c:idx val="5"/>
          <c:order val="5"/>
          <c:spPr>
            <a:pattFill prst="dkUpDiag">
              <a:fgClr>
                <a:srgbClr val="4BACC6">
                  <a:lumMod val="60000"/>
                  <a:lumOff val="40000"/>
                </a:srgbClr>
              </a:fgClr>
              <a:bgClr>
                <a:sysClr val="window" lastClr="FFFFFF"/>
              </a:bgClr>
            </a:pattFill>
          </c:spPr>
          <c:invertIfNegative val="0"/>
          <c:dLbls>
            <c:dLbl>
              <c:idx val="0"/>
              <c:layout>
                <c:manualLayout>
                  <c:x val="1.0981124322694047E-2"/>
                  <c:y val="-0.36498924237255503"/>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Finance'!$G$17</c:f>
              <c:numCache>
                <c:formatCode>0.0%</c:formatCode>
                <c:ptCount val="1"/>
                <c:pt idx="0">
                  <c:v>8.9222767181039858E-2</c:v>
                </c:pt>
              </c:numCache>
            </c:numRef>
          </c:val>
        </c:ser>
        <c:dLbls>
          <c:showLegendKey val="0"/>
          <c:showVal val="0"/>
          <c:showCatName val="0"/>
          <c:showSerName val="0"/>
          <c:showPercent val="0"/>
          <c:showBubbleSize val="0"/>
        </c:dLbls>
        <c:gapWidth val="150"/>
        <c:overlap val="100"/>
        <c:axId val="105689088"/>
        <c:axId val="105690624"/>
      </c:barChart>
      <c:catAx>
        <c:axId val="105689088"/>
        <c:scaling>
          <c:orientation val="minMax"/>
        </c:scaling>
        <c:delete val="1"/>
        <c:axPos val="l"/>
        <c:numFmt formatCode="_-* #,##0_-;\-* #,##0_-;_-* &quot;-&quot;??_-;_-@_-" sourceLinked="1"/>
        <c:majorTickMark val="out"/>
        <c:minorTickMark val="none"/>
        <c:tickLblPos val="nextTo"/>
        <c:crossAx val="105690624"/>
        <c:crosses val="autoZero"/>
        <c:auto val="1"/>
        <c:lblAlgn val="ctr"/>
        <c:lblOffset val="100"/>
        <c:noMultiLvlLbl val="0"/>
      </c:catAx>
      <c:valAx>
        <c:axId val="105690624"/>
        <c:scaling>
          <c:orientation val="minMax"/>
          <c:max val="1"/>
          <c:min val="0"/>
        </c:scaling>
        <c:delete val="1"/>
        <c:axPos val="b"/>
        <c:numFmt formatCode="0%" sourceLinked="1"/>
        <c:majorTickMark val="out"/>
        <c:minorTickMark val="none"/>
        <c:tickLblPos val="nextTo"/>
        <c:crossAx val="105689088"/>
        <c:crosses val="autoZero"/>
        <c:crossBetween val="between"/>
      </c:valAx>
      <c:spPr>
        <a:ln>
          <a:noFill/>
        </a:ln>
        <a:effectLst>
          <a:softEdge rad="12700"/>
        </a:effectLst>
      </c:spPr>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33358593340905E-2"/>
          <c:y val="0"/>
          <c:w val="0.91849151313196309"/>
          <c:h val="1"/>
        </c:manualLayout>
      </c:layout>
      <c:barChart>
        <c:barDir val="bar"/>
        <c:grouping val="percentStacked"/>
        <c:varyColors val="0"/>
        <c:ser>
          <c:idx val="2"/>
          <c:order val="0"/>
          <c:invertIfNegative val="0"/>
          <c:dPt>
            <c:idx val="0"/>
            <c:invertIfNegative val="0"/>
            <c:bubble3D val="0"/>
            <c:spPr>
              <a:solidFill>
                <a:sysClr val="window" lastClr="FFFFFF">
                  <a:lumMod val="75000"/>
                </a:sysClr>
              </a:solidFill>
            </c:spPr>
          </c:dPt>
          <c:dLbls>
            <c:dLbl>
              <c:idx val="0"/>
              <c:layout>
                <c:manualLayout>
                  <c:x val="0"/>
                  <c:y val="0.33344281147964261"/>
                </c:manualLayout>
              </c:layout>
              <c:showLegendKey val="0"/>
              <c:showVal val="1"/>
              <c:showCatName val="0"/>
              <c:showSerName val="0"/>
              <c:showPercent val="0"/>
              <c:showBubbleSize val="0"/>
            </c:dLbl>
            <c:numFmt formatCode="0.0%" sourceLinked="0"/>
            <c:txPr>
              <a:bodyPr/>
              <a:lstStyle/>
              <a:p>
                <a:pPr>
                  <a:defRPr sz="1000"/>
                </a:pPr>
                <a:endParaRPr lang="en-US"/>
              </a:p>
            </c:txPr>
            <c:showLegendKey val="0"/>
            <c:showVal val="1"/>
            <c:showCatName val="0"/>
            <c:showSerName val="0"/>
            <c:showPercent val="0"/>
            <c:showBubbleSize val="0"/>
            <c:showLeaderLines val="0"/>
          </c:dLbls>
          <c:val>
            <c:numRef>
              <c:f>'1. Finance'!$E$28</c:f>
              <c:numCache>
                <c:formatCode>0.0%</c:formatCode>
                <c:ptCount val="1"/>
                <c:pt idx="0">
                  <c:v>0.31726364697006287</c:v>
                </c:pt>
              </c:numCache>
            </c:numRef>
          </c:val>
        </c:ser>
        <c:ser>
          <c:idx val="0"/>
          <c:order val="1"/>
          <c:invertIfNegative val="0"/>
          <c:dPt>
            <c:idx val="0"/>
            <c:invertIfNegative val="0"/>
            <c:bubble3D val="0"/>
            <c:spPr>
              <a:solidFill>
                <a:srgbClr val="DF3D82"/>
              </a:solidFill>
            </c:spPr>
          </c:dPt>
          <c:dLbls>
            <c:dLbl>
              <c:idx val="0"/>
              <c:layout>
                <c:manualLayout>
                  <c:x val="-9.4296294142718722E-3"/>
                  <c:y val="0.3206086041738459"/>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Finance'!$E$29</c:f>
              <c:numCache>
                <c:formatCode>0.0%</c:formatCode>
                <c:ptCount val="1"/>
                <c:pt idx="0">
                  <c:v>0.10440373587534482</c:v>
                </c:pt>
              </c:numCache>
            </c:numRef>
          </c:val>
        </c:ser>
        <c:ser>
          <c:idx val="1"/>
          <c:order val="2"/>
          <c:spPr>
            <a:solidFill>
              <a:srgbClr val="3D7355"/>
            </a:solidFill>
          </c:spPr>
          <c:invertIfNegative val="0"/>
          <c:dLbls>
            <c:dLbl>
              <c:idx val="0"/>
              <c:layout>
                <c:manualLayout>
                  <c:x val="-1.7367589658343154E-2"/>
                  <c:y val="0.34627600821793497"/>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Finance'!$E$30</c:f>
              <c:numCache>
                <c:formatCode>0.0%</c:formatCode>
                <c:ptCount val="1"/>
                <c:pt idx="0">
                  <c:v>5.429037609432228E-2</c:v>
                </c:pt>
              </c:numCache>
            </c:numRef>
          </c:val>
        </c:ser>
        <c:dLbls>
          <c:showLegendKey val="0"/>
          <c:showVal val="0"/>
          <c:showCatName val="0"/>
          <c:showSerName val="0"/>
          <c:showPercent val="0"/>
          <c:showBubbleSize val="0"/>
        </c:dLbls>
        <c:gapWidth val="150"/>
        <c:overlap val="100"/>
        <c:axId val="105791872"/>
        <c:axId val="105793408"/>
      </c:barChart>
      <c:catAx>
        <c:axId val="105791872"/>
        <c:scaling>
          <c:orientation val="minMax"/>
        </c:scaling>
        <c:delete val="1"/>
        <c:axPos val="l"/>
        <c:numFmt formatCode="_-* #,##0_-;\-* #,##0_-;_-* &quot;-&quot;??_-;_-@_-" sourceLinked="1"/>
        <c:majorTickMark val="out"/>
        <c:minorTickMark val="none"/>
        <c:tickLblPos val="nextTo"/>
        <c:crossAx val="105793408"/>
        <c:crosses val="autoZero"/>
        <c:auto val="1"/>
        <c:lblAlgn val="ctr"/>
        <c:lblOffset val="100"/>
        <c:noMultiLvlLbl val="0"/>
      </c:catAx>
      <c:valAx>
        <c:axId val="105793408"/>
        <c:scaling>
          <c:orientation val="minMax"/>
          <c:max val="1"/>
          <c:min val="0"/>
        </c:scaling>
        <c:delete val="1"/>
        <c:axPos val="b"/>
        <c:numFmt formatCode="0%" sourceLinked="1"/>
        <c:majorTickMark val="out"/>
        <c:minorTickMark val="none"/>
        <c:tickLblPos val="nextTo"/>
        <c:crossAx val="105791872"/>
        <c:crosses val="autoZero"/>
        <c:crossBetween val="between"/>
      </c:valAx>
      <c:spPr>
        <a:ln>
          <a:noFill/>
        </a:ln>
        <a:effectLst>
          <a:softEdge rad="12700"/>
        </a:effectLst>
      </c:spPr>
    </c:plotArea>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33325156787316E-2"/>
          <c:y val="0"/>
          <c:w val="0.91849151313196309"/>
          <c:h val="1"/>
        </c:manualLayout>
      </c:layout>
      <c:barChart>
        <c:barDir val="bar"/>
        <c:grouping val="percentStacked"/>
        <c:varyColors val="0"/>
        <c:ser>
          <c:idx val="2"/>
          <c:order val="0"/>
          <c:invertIfNegative val="0"/>
          <c:dPt>
            <c:idx val="0"/>
            <c:invertIfNegative val="0"/>
            <c:bubble3D val="0"/>
            <c:spPr>
              <a:pattFill prst="dkUpDiag">
                <a:fgClr>
                  <a:sysClr val="window" lastClr="FFFFFF">
                    <a:lumMod val="75000"/>
                  </a:sysClr>
                </a:fgClr>
                <a:bgClr>
                  <a:sysClr val="window" lastClr="FFFFFF"/>
                </a:bgClr>
              </a:pattFill>
            </c:spPr>
          </c:dPt>
          <c:dLbls>
            <c:dLbl>
              <c:idx val="0"/>
              <c:layout>
                <c:manualLayout>
                  <c:x val="0"/>
                  <c:y val="-0.35960426541626317"/>
                </c:manualLayout>
              </c:layout>
              <c:showLegendKey val="0"/>
              <c:showVal val="1"/>
              <c:showCatName val="0"/>
              <c:showSerName val="0"/>
              <c:showPercent val="0"/>
              <c:showBubbleSize val="0"/>
            </c:dLbl>
            <c:numFmt formatCode="0.0%" sourceLinked="0"/>
            <c:txPr>
              <a:bodyPr/>
              <a:lstStyle/>
              <a:p>
                <a:pPr>
                  <a:defRPr sz="1000"/>
                </a:pPr>
                <a:endParaRPr lang="en-US"/>
              </a:p>
            </c:txPr>
            <c:showLegendKey val="0"/>
            <c:showVal val="1"/>
            <c:showCatName val="0"/>
            <c:showSerName val="0"/>
            <c:showPercent val="0"/>
            <c:showBubbleSize val="0"/>
            <c:showLeaderLines val="0"/>
          </c:dLbls>
          <c:val>
            <c:numRef>
              <c:f>'1. Finance'!$G$28</c:f>
              <c:numCache>
                <c:formatCode>0.0%</c:formatCode>
                <c:ptCount val="1"/>
                <c:pt idx="0">
                  <c:v>0.29238269065274969</c:v>
                </c:pt>
              </c:numCache>
            </c:numRef>
          </c:val>
        </c:ser>
        <c:ser>
          <c:idx val="0"/>
          <c:order val="1"/>
          <c:invertIfNegative val="0"/>
          <c:dPt>
            <c:idx val="0"/>
            <c:invertIfNegative val="0"/>
            <c:bubble3D val="0"/>
            <c:spPr>
              <a:pattFill prst="dkUpDiag">
                <a:fgClr>
                  <a:srgbClr val="DF3D82"/>
                </a:fgClr>
                <a:bgClr>
                  <a:sysClr val="window" lastClr="FFFFFF"/>
                </a:bgClr>
              </a:pattFill>
            </c:spPr>
          </c:dPt>
          <c:dLbls>
            <c:dLbl>
              <c:idx val="0"/>
              <c:layout>
                <c:manualLayout>
                  <c:x val="-2.1897812736112734E-3"/>
                  <c:y val="-0.35960426541626317"/>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Finance'!$G$29</c:f>
              <c:numCache>
                <c:formatCode>0.0%</c:formatCode>
                <c:ptCount val="1"/>
                <c:pt idx="0">
                  <c:v>0.10048031496590863</c:v>
                </c:pt>
              </c:numCache>
            </c:numRef>
          </c:val>
        </c:ser>
        <c:ser>
          <c:idx val="1"/>
          <c:order val="2"/>
          <c:spPr>
            <a:solidFill>
              <a:srgbClr val="3D7355"/>
            </a:solidFill>
          </c:spPr>
          <c:invertIfNegative val="0"/>
          <c:dPt>
            <c:idx val="0"/>
            <c:invertIfNegative val="0"/>
            <c:bubble3D val="0"/>
            <c:spPr>
              <a:pattFill prst="dkUpDiag">
                <a:fgClr>
                  <a:srgbClr val="3D7355"/>
                </a:fgClr>
                <a:bgClr>
                  <a:sysClr val="window" lastClr="FFFFFF"/>
                </a:bgClr>
              </a:pattFill>
            </c:spPr>
          </c:dPt>
          <c:dLbls>
            <c:dLbl>
              <c:idx val="0"/>
              <c:layout>
                <c:manualLayout>
                  <c:x val="-2.2194204532383837E-2"/>
                  <c:y val="-0.35960543841056886"/>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Finance'!$G$30</c:f>
              <c:numCache>
                <c:formatCode>0.0%</c:formatCode>
                <c:ptCount val="1"/>
                <c:pt idx="0">
                  <c:v>8.1394924600898297E-2</c:v>
                </c:pt>
              </c:numCache>
            </c:numRef>
          </c:val>
        </c:ser>
        <c:dLbls>
          <c:showLegendKey val="0"/>
          <c:showVal val="0"/>
          <c:showCatName val="0"/>
          <c:showSerName val="0"/>
          <c:showPercent val="0"/>
          <c:showBubbleSize val="0"/>
        </c:dLbls>
        <c:gapWidth val="150"/>
        <c:overlap val="100"/>
        <c:axId val="105837696"/>
        <c:axId val="105839232"/>
      </c:barChart>
      <c:catAx>
        <c:axId val="105837696"/>
        <c:scaling>
          <c:orientation val="minMax"/>
        </c:scaling>
        <c:delete val="1"/>
        <c:axPos val="l"/>
        <c:numFmt formatCode="_-* #,##0_-;\-* #,##0_-;_-* &quot;-&quot;??_-;_-@_-" sourceLinked="1"/>
        <c:majorTickMark val="out"/>
        <c:minorTickMark val="none"/>
        <c:tickLblPos val="nextTo"/>
        <c:crossAx val="105839232"/>
        <c:crosses val="autoZero"/>
        <c:auto val="1"/>
        <c:lblAlgn val="ctr"/>
        <c:lblOffset val="100"/>
        <c:noMultiLvlLbl val="0"/>
      </c:catAx>
      <c:valAx>
        <c:axId val="105839232"/>
        <c:scaling>
          <c:orientation val="minMax"/>
          <c:max val="1"/>
          <c:min val="0"/>
        </c:scaling>
        <c:delete val="1"/>
        <c:axPos val="b"/>
        <c:numFmt formatCode="0%" sourceLinked="1"/>
        <c:majorTickMark val="out"/>
        <c:minorTickMark val="none"/>
        <c:tickLblPos val="nextTo"/>
        <c:crossAx val="105837696"/>
        <c:crosses val="autoZero"/>
        <c:crossBetween val="between"/>
      </c:valAx>
      <c:spPr>
        <a:ln>
          <a:noFill/>
        </a:ln>
        <a:effectLst>
          <a:softEdge rad="12700"/>
        </a:effectLst>
      </c:spPr>
    </c:plotArea>
    <c:plotVisOnly val="1"/>
    <c:dispBlanksAs val="gap"/>
    <c:showDLblsOverMax val="0"/>
  </c:chart>
  <c:spPr>
    <a:no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33325156787316E-2"/>
          <c:y val="0"/>
          <c:w val="0.91849151313196309"/>
          <c:h val="1"/>
        </c:manualLayout>
      </c:layout>
      <c:barChart>
        <c:barDir val="bar"/>
        <c:grouping val="percentStacked"/>
        <c:varyColors val="0"/>
        <c:ser>
          <c:idx val="2"/>
          <c:order val="0"/>
          <c:invertIfNegative val="0"/>
          <c:dPt>
            <c:idx val="0"/>
            <c:invertIfNegative val="0"/>
            <c:bubble3D val="0"/>
            <c:spPr>
              <a:pattFill prst="dkUpDiag">
                <a:fgClr>
                  <a:sysClr val="window" lastClr="FFFFFF">
                    <a:lumMod val="75000"/>
                  </a:sysClr>
                </a:fgClr>
                <a:bgClr>
                  <a:sysClr val="window" lastClr="FFFFFF"/>
                </a:bgClr>
              </a:pattFill>
            </c:spPr>
          </c:dPt>
          <c:dLbls>
            <c:dLbl>
              <c:idx val="0"/>
              <c:layout>
                <c:manualLayout>
                  <c:x val="0"/>
                  <c:y val="-0.35960426541626317"/>
                </c:manualLayout>
              </c:layout>
              <c:showLegendKey val="0"/>
              <c:showVal val="1"/>
              <c:showCatName val="0"/>
              <c:showSerName val="0"/>
              <c:showPercent val="0"/>
              <c:showBubbleSize val="0"/>
            </c:dLbl>
            <c:numFmt formatCode="0.0%" sourceLinked="0"/>
            <c:txPr>
              <a:bodyPr/>
              <a:lstStyle/>
              <a:p>
                <a:pPr>
                  <a:defRPr sz="1000"/>
                </a:pPr>
                <a:endParaRPr lang="en-US"/>
              </a:p>
            </c:txPr>
            <c:showLegendKey val="0"/>
            <c:showVal val="1"/>
            <c:showCatName val="0"/>
            <c:showSerName val="0"/>
            <c:showPercent val="0"/>
            <c:showBubbleSize val="0"/>
            <c:showLeaderLines val="0"/>
          </c:dLbls>
          <c:val>
            <c:numRef>
              <c:f>'1. Finance'!$G$37</c:f>
              <c:numCache>
                <c:formatCode>0.0%</c:formatCode>
                <c:ptCount val="1"/>
                <c:pt idx="0">
                  <c:v>0.6570997958294974</c:v>
                </c:pt>
              </c:numCache>
            </c:numRef>
          </c:val>
        </c:ser>
        <c:ser>
          <c:idx val="0"/>
          <c:order val="1"/>
          <c:invertIfNegative val="0"/>
          <c:dPt>
            <c:idx val="0"/>
            <c:invertIfNegative val="0"/>
            <c:bubble3D val="0"/>
            <c:spPr>
              <a:pattFill prst="dkUpDiag">
                <a:fgClr>
                  <a:srgbClr val="DF3D82"/>
                </a:fgClr>
                <a:bgClr>
                  <a:sysClr val="window" lastClr="FFFFFF"/>
                </a:bgClr>
              </a:pattFill>
            </c:spPr>
          </c:dPt>
          <c:dLbls>
            <c:dLbl>
              <c:idx val="0"/>
              <c:layout>
                <c:manualLayout>
                  <c:x val="-2.1897812736112734E-3"/>
                  <c:y val="-0.35960426541626317"/>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Finance'!$G$38</c:f>
              <c:numCache>
                <c:formatCode>0.0%</c:formatCode>
                <c:ptCount val="1"/>
                <c:pt idx="0">
                  <c:v>6.5673782919393034E-2</c:v>
                </c:pt>
              </c:numCache>
            </c:numRef>
          </c:val>
        </c:ser>
        <c:ser>
          <c:idx val="1"/>
          <c:order val="2"/>
          <c:spPr>
            <a:solidFill>
              <a:srgbClr val="3D7355"/>
            </a:solidFill>
          </c:spPr>
          <c:invertIfNegative val="0"/>
          <c:dPt>
            <c:idx val="0"/>
            <c:invertIfNegative val="0"/>
            <c:bubble3D val="0"/>
            <c:spPr>
              <a:pattFill prst="dkUpDiag">
                <a:fgClr>
                  <a:srgbClr val="3D7355"/>
                </a:fgClr>
                <a:bgClr>
                  <a:sysClr val="window" lastClr="FFFFFF"/>
                </a:bgClr>
              </a:pattFill>
            </c:spPr>
          </c:dPt>
          <c:dLbls>
            <c:dLbl>
              <c:idx val="0"/>
              <c:layout>
                <c:manualLayout>
                  <c:x val="-2.2194204532383837E-2"/>
                  <c:y val="-0.35960543841056886"/>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Finance'!$G$39</c:f>
              <c:numCache>
                <c:formatCode>0.0%</c:formatCode>
                <c:ptCount val="1"/>
                <c:pt idx="0">
                  <c:v>7.267212945466836E-2</c:v>
                </c:pt>
              </c:numCache>
            </c:numRef>
          </c:val>
        </c:ser>
        <c:ser>
          <c:idx val="3"/>
          <c:order val="3"/>
          <c:invertIfNegative val="0"/>
          <c:dPt>
            <c:idx val="0"/>
            <c:invertIfNegative val="0"/>
            <c:bubble3D val="0"/>
            <c:spPr>
              <a:pattFill prst="wdUpDiag">
                <a:fgClr>
                  <a:srgbClr val="EDF307"/>
                </a:fgClr>
                <a:bgClr>
                  <a:sysClr val="window" lastClr="FFFFFF"/>
                </a:bgClr>
              </a:pattFill>
            </c:spPr>
          </c:dPt>
          <c:dLbls>
            <c:dLbl>
              <c:idx val="0"/>
              <c:layout>
                <c:manualLayout>
                  <c:x val="-2.391272420532557E-3"/>
                  <c:y val="-0.36422745574421317"/>
                </c:manualLayout>
              </c:layout>
              <c:showLegendKey val="0"/>
              <c:showVal val="1"/>
              <c:showCatName val="0"/>
              <c:showSerName val="0"/>
              <c:showPercent val="0"/>
              <c:showBubbleSize val="0"/>
            </c:dLbl>
            <c:showLegendKey val="0"/>
            <c:showVal val="1"/>
            <c:showCatName val="0"/>
            <c:showSerName val="0"/>
            <c:showPercent val="0"/>
            <c:showBubbleSize val="0"/>
            <c:showLeaderLines val="0"/>
          </c:dLbls>
          <c:val>
            <c:numRef>
              <c:f>'1. Finance'!$G$40</c:f>
              <c:numCache>
                <c:formatCode>0.0%</c:formatCode>
                <c:ptCount val="1"/>
                <c:pt idx="0">
                  <c:v>0.20455429179644113</c:v>
                </c:pt>
              </c:numCache>
            </c:numRef>
          </c:val>
        </c:ser>
        <c:dLbls>
          <c:showLegendKey val="0"/>
          <c:showVal val="0"/>
          <c:showCatName val="0"/>
          <c:showSerName val="0"/>
          <c:showPercent val="0"/>
          <c:showBubbleSize val="0"/>
        </c:dLbls>
        <c:gapWidth val="150"/>
        <c:overlap val="100"/>
        <c:axId val="105897344"/>
        <c:axId val="108528768"/>
      </c:barChart>
      <c:catAx>
        <c:axId val="105897344"/>
        <c:scaling>
          <c:orientation val="minMax"/>
        </c:scaling>
        <c:delete val="1"/>
        <c:axPos val="l"/>
        <c:numFmt formatCode="_-* #,##0_-;\-* #,##0_-;_-* &quot;-&quot;??_-;_-@_-" sourceLinked="1"/>
        <c:majorTickMark val="out"/>
        <c:minorTickMark val="none"/>
        <c:tickLblPos val="nextTo"/>
        <c:crossAx val="108528768"/>
        <c:crosses val="autoZero"/>
        <c:auto val="1"/>
        <c:lblAlgn val="ctr"/>
        <c:lblOffset val="100"/>
        <c:noMultiLvlLbl val="0"/>
      </c:catAx>
      <c:valAx>
        <c:axId val="108528768"/>
        <c:scaling>
          <c:orientation val="minMax"/>
          <c:max val="1"/>
          <c:min val="0"/>
        </c:scaling>
        <c:delete val="1"/>
        <c:axPos val="b"/>
        <c:numFmt formatCode="0%" sourceLinked="1"/>
        <c:majorTickMark val="out"/>
        <c:minorTickMark val="none"/>
        <c:tickLblPos val="nextTo"/>
        <c:crossAx val="105897344"/>
        <c:crosses val="autoZero"/>
        <c:crossBetween val="between"/>
      </c:valAx>
      <c:spPr>
        <a:ln>
          <a:noFill/>
        </a:ln>
        <a:effectLst>
          <a:softEdge rad="12700"/>
        </a:effectLst>
      </c:spPr>
    </c:plotArea>
    <c:plotVisOnly val="1"/>
    <c:dispBlanksAs val="gap"/>
    <c:showDLblsOverMax val="0"/>
  </c:chart>
  <c:spPr>
    <a:no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33325156787316E-2"/>
          <c:y val="0"/>
          <c:w val="0.91849151313196309"/>
          <c:h val="1"/>
        </c:manualLayout>
      </c:layout>
      <c:barChart>
        <c:barDir val="bar"/>
        <c:grouping val="percentStacked"/>
        <c:varyColors val="0"/>
        <c:ser>
          <c:idx val="2"/>
          <c:order val="0"/>
          <c:invertIfNegative val="0"/>
          <c:dPt>
            <c:idx val="0"/>
            <c:invertIfNegative val="0"/>
            <c:bubble3D val="0"/>
            <c:spPr>
              <a:solidFill>
                <a:sysClr val="window" lastClr="FFFFFF">
                  <a:lumMod val="75000"/>
                </a:sysClr>
              </a:solidFill>
            </c:spPr>
          </c:dPt>
          <c:dLbls>
            <c:dLbl>
              <c:idx val="0"/>
              <c:layout>
                <c:manualLayout>
                  <c:x val="-2.4132736893691113E-3"/>
                  <c:y val="0.33344281147964261"/>
                </c:manualLayout>
              </c:layout>
              <c:showLegendKey val="0"/>
              <c:showVal val="1"/>
              <c:showCatName val="0"/>
              <c:showSerName val="0"/>
              <c:showPercent val="0"/>
              <c:showBubbleSize val="0"/>
            </c:dLbl>
            <c:numFmt formatCode="0.0%" sourceLinked="0"/>
            <c:txPr>
              <a:bodyPr/>
              <a:lstStyle/>
              <a:p>
                <a:pPr>
                  <a:defRPr sz="1000"/>
                </a:pPr>
                <a:endParaRPr lang="en-US"/>
              </a:p>
            </c:txPr>
            <c:showLegendKey val="0"/>
            <c:showVal val="1"/>
            <c:showCatName val="0"/>
            <c:showSerName val="0"/>
            <c:showPercent val="0"/>
            <c:showBubbleSize val="0"/>
            <c:showLeaderLines val="0"/>
          </c:dLbls>
          <c:val>
            <c:numRef>
              <c:f>'1. Finance'!$E$37</c:f>
              <c:numCache>
                <c:formatCode>0.0%</c:formatCode>
                <c:ptCount val="1"/>
                <c:pt idx="0">
                  <c:v>0.62075868688400626</c:v>
                </c:pt>
              </c:numCache>
            </c:numRef>
          </c:val>
        </c:ser>
        <c:ser>
          <c:idx val="0"/>
          <c:order val="1"/>
          <c:invertIfNegative val="0"/>
          <c:dPt>
            <c:idx val="0"/>
            <c:invertIfNegative val="0"/>
            <c:bubble3D val="0"/>
            <c:spPr>
              <a:solidFill>
                <a:srgbClr val="DF3D82"/>
              </a:solidFill>
            </c:spPr>
          </c:dPt>
          <c:dLbls>
            <c:dLbl>
              <c:idx val="0"/>
              <c:layout>
                <c:manualLayout>
                  <c:x val="-1.4256176793010096E-2"/>
                  <c:y val="0.3206086041738459"/>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Finance'!$E$38</c:f>
              <c:numCache>
                <c:formatCode>0.0%</c:formatCode>
                <c:ptCount val="1"/>
                <c:pt idx="0">
                  <c:v>6.85581590340371E-2</c:v>
                </c:pt>
              </c:numCache>
            </c:numRef>
          </c:val>
        </c:ser>
        <c:ser>
          <c:idx val="1"/>
          <c:order val="2"/>
          <c:spPr>
            <a:solidFill>
              <a:srgbClr val="3D7355"/>
            </a:solidFill>
          </c:spPr>
          <c:invertIfNegative val="0"/>
          <c:dLbls>
            <c:dLbl>
              <c:idx val="0"/>
              <c:layout>
                <c:manualLayout>
                  <c:x val="6.7651472353479607E-3"/>
                  <c:y val="0.33344180091213821"/>
                </c:manualLayout>
              </c:layout>
              <c:showLegendKey val="0"/>
              <c:showVal val="1"/>
              <c:showCatName val="0"/>
              <c:showSerName val="0"/>
              <c:showPercent val="0"/>
              <c:showBubbleSize val="0"/>
            </c:dLbl>
            <c:txPr>
              <a:bodyPr/>
              <a:lstStyle/>
              <a:p>
                <a:pPr>
                  <a:defRPr sz="1000"/>
                </a:pPr>
                <a:endParaRPr lang="en-US"/>
              </a:p>
            </c:txPr>
            <c:showLegendKey val="0"/>
            <c:showVal val="1"/>
            <c:showCatName val="0"/>
            <c:showSerName val="0"/>
            <c:showPercent val="0"/>
            <c:showBubbleSize val="0"/>
            <c:showLeaderLines val="0"/>
          </c:dLbls>
          <c:val>
            <c:numRef>
              <c:f>'1. Finance'!$E$39</c:f>
              <c:numCache>
                <c:formatCode>0.0%</c:formatCode>
                <c:ptCount val="1"/>
                <c:pt idx="0">
                  <c:v>7.6104187294479195E-2</c:v>
                </c:pt>
              </c:numCache>
            </c:numRef>
          </c:val>
        </c:ser>
        <c:ser>
          <c:idx val="3"/>
          <c:order val="3"/>
          <c:spPr>
            <a:solidFill>
              <a:srgbClr val="EDF307"/>
            </a:solidFill>
          </c:spPr>
          <c:invertIfNegative val="0"/>
          <c:dLbls>
            <c:dLbl>
              <c:idx val="0"/>
              <c:layout>
                <c:manualLayout>
                  <c:x val="0"/>
                  <c:y val="0.32085518264491791"/>
                </c:manualLayout>
              </c:layout>
              <c:showLegendKey val="0"/>
              <c:showVal val="1"/>
              <c:showCatName val="0"/>
              <c:showSerName val="0"/>
              <c:showPercent val="0"/>
              <c:showBubbleSize val="0"/>
            </c:dLbl>
            <c:showLegendKey val="0"/>
            <c:showVal val="1"/>
            <c:showCatName val="0"/>
            <c:showSerName val="0"/>
            <c:showPercent val="0"/>
            <c:showBubbleSize val="0"/>
            <c:showLeaderLines val="0"/>
          </c:dLbls>
          <c:val>
            <c:numRef>
              <c:f>'1. Finance'!$E$40</c:f>
              <c:numCache>
                <c:formatCode>0.0%</c:formatCode>
                <c:ptCount val="1"/>
                <c:pt idx="0">
                  <c:v>0.23457896678747747</c:v>
                </c:pt>
              </c:numCache>
            </c:numRef>
          </c:val>
        </c:ser>
        <c:dLbls>
          <c:showLegendKey val="0"/>
          <c:showVal val="0"/>
          <c:showCatName val="0"/>
          <c:showSerName val="0"/>
          <c:showPercent val="0"/>
          <c:showBubbleSize val="0"/>
        </c:dLbls>
        <c:gapWidth val="150"/>
        <c:overlap val="100"/>
        <c:axId val="108574208"/>
        <c:axId val="108575744"/>
      </c:barChart>
      <c:catAx>
        <c:axId val="108574208"/>
        <c:scaling>
          <c:orientation val="minMax"/>
        </c:scaling>
        <c:delete val="1"/>
        <c:axPos val="l"/>
        <c:numFmt formatCode="_-* #,##0_-;\-* #,##0_-;_-* &quot;-&quot;??_-;_-@_-" sourceLinked="1"/>
        <c:majorTickMark val="out"/>
        <c:minorTickMark val="none"/>
        <c:tickLblPos val="nextTo"/>
        <c:crossAx val="108575744"/>
        <c:crosses val="autoZero"/>
        <c:auto val="1"/>
        <c:lblAlgn val="ctr"/>
        <c:lblOffset val="100"/>
        <c:noMultiLvlLbl val="0"/>
      </c:catAx>
      <c:valAx>
        <c:axId val="108575744"/>
        <c:scaling>
          <c:orientation val="minMax"/>
          <c:max val="1"/>
          <c:min val="0"/>
        </c:scaling>
        <c:delete val="1"/>
        <c:axPos val="b"/>
        <c:numFmt formatCode="0%" sourceLinked="1"/>
        <c:majorTickMark val="out"/>
        <c:minorTickMark val="none"/>
        <c:tickLblPos val="nextTo"/>
        <c:crossAx val="108574208"/>
        <c:crosses val="autoZero"/>
        <c:crossBetween val="between"/>
      </c:valAx>
      <c:spPr>
        <a:ln>
          <a:noFill/>
        </a:ln>
        <a:effectLst>
          <a:softEdge rad="12700"/>
        </a:effectLst>
      </c:spPr>
    </c:plotArea>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210106639070828"/>
          <c:y val="7.7039850568178275E-2"/>
          <c:w val="0.7860899102836123"/>
          <c:h val="0.6350119424679157"/>
        </c:manualLayout>
      </c:layout>
      <c:barChart>
        <c:barDir val="bar"/>
        <c:grouping val="stacked"/>
        <c:varyColors val="0"/>
        <c:ser>
          <c:idx val="0"/>
          <c:order val="0"/>
          <c:tx>
            <c:strRef>
              <c:f>'2. Employment'!$C$12</c:f>
              <c:strCache>
                <c:ptCount val="1"/>
                <c:pt idx="0">
                  <c:v>Artist</c:v>
                </c:pt>
              </c:strCache>
            </c:strRef>
          </c:tx>
          <c:invertIfNegative val="0"/>
          <c:dPt>
            <c:idx val="0"/>
            <c:invertIfNegative val="0"/>
            <c:bubble3D val="0"/>
            <c:spPr>
              <a:solidFill>
                <a:schemeClr val="bg1">
                  <a:lumMod val="65000"/>
                </a:schemeClr>
              </a:solidFill>
            </c:spPr>
          </c:dPt>
          <c:dPt>
            <c:idx val="1"/>
            <c:invertIfNegative val="0"/>
            <c:bubble3D val="0"/>
            <c:spPr>
              <a:solidFill>
                <a:schemeClr val="bg1">
                  <a:lumMod val="65000"/>
                </a:schemeClr>
              </a:solidFill>
            </c:spPr>
          </c:dPt>
          <c:cat>
            <c:strRef>
              <c:f>'2. Employment'!$D$11:$E$11</c:f>
              <c:strCache>
                <c:ptCount val="2"/>
                <c:pt idx="0">
                  <c:v>2015/2016</c:v>
                </c:pt>
                <c:pt idx="1">
                  <c:v>2014/2015</c:v>
                </c:pt>
              </c:strCache>
            </c:strRef>
          </c:cat>
          <c:val>
            <c:numRef>
              <c:f>'2. Employment'!$D$12:$E$12</c:f>
              <c:numCache>
                <c:formatCode>_-* #,##0_-;\-* #,##0_-;_-* "-"??_-;_-@_-</c:formatCode>
                <c:ptCount val="2"/>
                <c:pt idx="0">
                  <c:v>157.5</c:v>
                </c:pt>
                <c:pt idx="1">
                  <c:v>133</c:v>
                </c:pt>
              </c:numCache>
            </c:numRef>
          </c:val>
        </c:ser>
        <c:ser>
          <c:idx val="1"/>
          <c:order val="1"/>
          <c:tx>
            <c:strRef>
              <c:f>'2. Employment'!$C$13</c:f>
              <c:strCache>
                <c:ptCount val="1"/>
                <c:pt idx="0">
                  <c:v>Managers</c:v>
                </c:pt>
              </c:strCache>
            </c:strRef>
          </c:tx>
          <c:spPr>
            <a:solidFill>
              <a:srgbClr val="DF3D82"/>
            </a:solidFill>
          </c:spPr>
          <c:invertIfNegative val="0"/>
          <c:cat>
            <c:strRef>
              <c:f>'2. Employment'!$D$11:$E$11</c:f>
              <c:strCache>
                <c:ptCount val="2"/>
                <c:pt idx="0">
                  <c:v>2015/2016</c:v>
                </c:pt>
                <c:pt idx="1">
                  <c:v>2014/2015</c:v>
                </c:pt>
              </c:strCache>
            </c:strRef>
          </c:cat>
          <c:val>
            <c:numRef>
              <c:f>'2. Employment'!$D$13:$E$13</c:f>
              <c:numCache>
                <c:formatCode>_-* #,##0_-;\-* #,##0_-;_-* "-"??_-;_-@_-</c:formatCode>
                <c:ptCount val="2"/>
                <c:pt idx="0">
                  <c:v>233.5</c:v>
                </c:pt>
                <c:pt idx="1">
                  <c:v>214</c:v>
                </c:pt>
              </c:numCache>
            </c:numRef>
          </c:val>
        </c:ser>
        <c:ser>
          <c:idx val="2"/>
          <c:order val="2"/>
          <c:tx>
            <c:strRef>
              <c:f>'2. Employment'!$C$14</c:f>
              <c:strCache>
                <c:ptCount val="1"/>
                <c:pt idx="0">
                  <c:v>Other</c:v>
                </c:pt>
              </c:strCache>
            </c:strRef>
          </c:tx>
          <c:spPr>
            <a:solidFill>
              <a:schemeClr val="accent5">
                <a:lumMod val="50000"/>
              </a:schemeClr>
            </a:solidFill>
          </c:spPr>
          <c:invertIfNegative val="0"/>
          <c:cat>
            <c:strRef>
              <c:f>'2. Employment'!$D$11:$E$11</c:f>
              <c:strCache>
                <c:ptCount val="2"/>
                <c:pt idx="0">
                  <c:v>2015/2016</c:v>
                </c:pt>
                <c:pt idx="1">
                  <c:v>2014/2015</c:v>
                </c:pt>
              </c:strCache>
            </c:strRef>
          </c:cat>
          <c:val>
            <c:numRef>
              <c:f>'2. Employment'!$D$14:$E$14</c:f>
              <c:numCache>
                <c:formatCode>_-* #,##0_-;\-* #,##0_-;_-* "-"??_-;_-@_-</c:formatCode>
                <c:ptCount val="2"/>
                <c:pt idx="0">
                  <c:v>561</c:v>
                </c:pt>
                <c:pt idx="1">
                  <c:v>571</c:v>
                </c:pt>
              </c:numCache>
            </c:numRef>
          </c:val>
        </c:ser>
        <c:dLbls>
          <c:showLegendKey val="0"/>
          <c:showVal val="0"/>
          <c:showCatName val="0"/>
          <c:showSerName val="0"/>
          <c:showPercent val="0"/>
          <c:showBubbleSize val="0"/>
        </c:dLbls>
        <c:gapWidth val="150"/>
        <c:overlap val="100"/>
        <c:axId val="108708608"/>
        <c:axId val="108710144"/>
      </c:barChart>
      <c:catAx>
        <c:axId val="108708608"/>
        <c:scaling>
          <c:orientation val="minMax"/>
        </c:scaling>
        <c:delete val="0"/>
        <c:axPos val="l"/>
        <c:majorTickMark val="out"/>
        <c:minorTickMark val="none"/>
        <c:tickLblPos val="nextTo"/>
        <c:crossAx val="108710144"/>
        <c:crosses val="autoZero"/>
        <c:auto val="1"/>
        <c:lblAlgn val="ctr"/>
        <c:lblOffset val="100"/>
        <c:noMultiLvlLbl val="0"/>
      </c:catAx>
      <c:valAx>
        <c:axId val="108710144"/>
        <c:scaling>
          <c:orientation val="minMax"/>
        </c:scaling>
        <c:delete val="0"/>
        <c:axPos val="b"/>
        <c:numFmt formatCode="_-* #,##0_-;\-* #,##0_-;_-* &quot;-&quot;??_-;_-@_-" sourceLinked="1"/>
        <c:majorTickMark val="out"/>
        <c:minorTickMark val="none"/>
        <c:tickLblPos val="nextTo"/>
        <c:crossAx val="108708608"/>
        <c:crosses val="autoZero"/>
        <c:crossBetween val="between"/>
      </c:valAx>
      <c:spPr>
        <a:noFill/>
        <a:ln w="25400">
          <a:noFill/>
        </a:ln>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94649031114941E-2"/>
          <c:y val="4.3805628333388427E-2"/>
          <c:w val="0.80874643044612438"/>
          <c:h val="0.86839455533981702"/>
        </c:manualLayout>
      </c:layout>
      <c:barChart>
        <c:barDir val="bar"/>
        <c:grouping val="stacked"/>
        <c:varyColors val="0"/>
        <c:ser>
          <c:idx val="0"/>
          <c:order val="0"/>
          <c:tx>
            <c:strRef>
              <c:f>'Mean Totals'!$C$54</c:f>
              <c:strCache>
                <c:ptCount val="1"/>
                <c:pt idx="0">
                  <c:v>Men</c:v>
                </c:pt>
              </c:strCache>
            </c:strRef>
          </c:tx>
          <c:spPr>
            <a:solidFill>
              <a:schemeClr val="accent3">
                <a:lumMod val="60000"/>
                <a:lumOff val="40000"/>
              </a:schemeClr>
            </a:solidFill>
          </c:spPr>
          <c:invertIfNegative val="0"/>
          <c:cat>
            <c:strRef>
              <c:f>'Mean Totals'!$B$55:$B$60</c:f>
              <c:strCache>
                <c:ptCount val="6"/>
                <c:pt idx="0">
                  <c:v>16-24</c:v>
                </c:pt>
                <c:pt idx="1">
                  <c:v>25-34</c:v>
                </c:pt>
                <c:pt idx="2">
                  <c:v>35-44</c:v>
                </c:pt>
                <c:pt idx="3">
                  <c:v>45-54</c:v>
                </c:pt>
                <c:pt idx="4">
                  <c:v>55-64</c:v>
                </c:pt>
                <c:pt idx="5">
                  <c:v>65+</c:v>
                </c:pt>
              </c:strCache>
            </c:strRef>
          </c:cat>
          <c:val>
            <c:numRef>
              <c:f>'Mean Totals'!$C$55:$C$60</c:f>
              <c:numCache>
                <c:formatCode>0%</c:formatCode>
                <c:ptCount val="6"/>
                <c:pt idx="0">
                  <c:v>6.893021668657226E-2</c:v>
                </c:pt>
                <c:pt idx="1">
                  <c:v>0.3298072001364955</c:v>
                </c:pt>
                <c:pt idx="2">
                  <c:v>0.27469715065688449</c:v>
                </c:pt>
                <c:pt idx="3">
                  <c:v>0.16720696126940796</c:v>
                </c:pt>
                <c:pt idx="4">
                  <c:v>0.12079849854973554</c:v>
                </c:pt>
                <c:pt idx="5">
                  <c:v>3.8559972700904284E-2</c:v>
                </c:pt>
              </c:numCache>
            </c:numRef>
          </c:val>
        </c:ser>
        <c:ser>
          <c:idx val="1"/>
          <c:order val="1"/>
          <c:tx>
            <c:strRef>
              <c:f>'Mean Totals'!$D$54</c:f>
              <c:strCache>
                <c:ptCount val="1"/>
                <c:pt idx="0">
                  <c:v>Women</c:v>
                </c:pt>
              </c:strCache>
            </c:strRef>
          </c:tx>
          <c:spPr>
            <a:solidFill>
              <a:schemeClr val="accent5">
                <a:lumMod val="75000"/>
              </a:schemeClr>
            </a:solidFill>
          </c:spPr>
          <c:invertIfNegative val="0"/>
          <c:cat>
            <c:strRef>
              <c:f>'Mean Totals'!$B$55:$B$60</c:f>
              <c:strCache>
                <c:ptCount val="6"/>
                <c:pt idx="0">
                  <c:v>16-24</c:v>
                </c:pt>
                <c:pt idx="1">
                  <c:v>25-34</c:v>
                </c:pt>
                <c:pt idx="2">
                  <c:v>35-44</c:v>
                </c:pt>
                <c:pt idx="3">
                  <c:v>45-54</c:v>
                </c:pt>
                <c:pt idx="4">
                  <c:v>55-64</c:v>
                </c:pt>
                <c:pt idx="5">
                  <c:v>65+</c:v>
                </c:pt>
              </c:strCache>
            </c:strRef>
          </c:cat>
          <c:val>
            <c:numRef>
              <c:f>'Mean Totals'!$D$55:$D$60</c:f>
              <c:numCache>
                <c:formatCode>0%</c:formatCode>
                <c:ptCount val="6"/>
                <c:pt idx="0">
                  <c:v>-9.0702947845804988E-2</c:v>
                </c:pt>
                <c:pt idx="1">
                  <c:v>-0.38983371126228267</c:v>
                </c:pt>
                <c:pt idx="2">
                  <c:v>-0.28420256991685561</c:v>
                </c:pt>
                <c:pt idx="3">
                  <c:v>-0.15476190476190477</c:v>
                </c:pt>
                <c:pt idx="4">
                  <c:v>-6.0468631897203327E-2</c:v>
                </c:pt>
                <c:pt idx="5">
                  <c:v>-2.0030234315948602E-2</c:v>
                </c:pt>
              </c:numCache>
            </c:numRef>
          </c:val>
        </c:ser>
        <c:dLbls>
          <c:showLegendKey val="0"/>
          <c:showVal val="0"/>
          <c:showCatName val="0"/>
          <c:showSerName val="0"/>
          <c:showPercent val="0"/>
          <c:showBubbleSize val="0"/>
        </c:dLbls>
        <c:gapWidth val="55"/>
        <c:overlap val="100"/>
        <c:axId val="108607360"/>
        <c:axId val="108608896"/>
      </c:barChart>
      <c:catAx>
        <c:axId val="108607360"/>
        <c:scaling>
          <c:orientation val="minMax"/>
        </c:scaling>
        <c:delete val="0"/>
        <c:axPos val="l"/>
        <c:majorTickMark val="in"/>
        <c:minorTickMark val="out"/>
        <c:tickLblPos val="low"/>
        <c:spPr>
          <a:ln w="9525"/>
        </c:spPr>
        <c:txPr>
          <a:bodyPr anchor="t" anchorCtr="0"/>
          <a:lstStyle/>
          <a:p>
            <a:pPr>
              <a:defRPr sz="1200"/>
            </a:pPr>
            <a:endParaRPr lang="en-US"/>
          </a:p>
        </c:txPr>
        <c:crossAx val="108608896"/>
        <c:crosses val="autoZero"/>
        <c:auto val="0"/>
        <c:lblAlgn val="ctr"/>
        <c:lblOffset val="100"/>
        <c:noMultiLvlLbl val="0"/>
      </c:catAx>
      <c:valAx>
        <c:axId val="108608896"/>
        <c:scaling>
          <c:orientation val="minMax"/>
          <c:max val="1"/>
          <c:min val="-1"/>
        </c:scaling>
        <c:delete val="0"/>
        <c:axPos val="b"/>
        <c:numFmt formatCode="0%;0%" sourceLinked="0"/>
        <c:majorTickMark val="out"/>
        <c:minorTickMark val="none"/>
        <c:tickLblPos val="nextTo"/>
        <c:txPr>
          <a:bodyPr/>
          <a:lstStyle/>
          <a:p>
            <a:pPr>
              <a:defRPr sz="1200"/>
            </a:pPr>
            <a:endParaRPr lang="en-US"/>
          </a:p>
        </c:txPr>
        <c:crossAx val="108607360"/>
        <c:crosses val="autoZero"/>
        <c:crossBetween val="between"/>
        <c:minorUnit val="4.0000000000000008E-2"/>
      </c:valAx>
    </c:plotArea>
    <c:legend>
      <c:legendPos val="r"/>
      <c:overlay val="0"/>
    </c:legend>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210106639070828"/>
          <c:y val="7.7039850568178275E-2"/>
          <c:w val="0.7860899102836123"/>
          <c:h val="0.6350119424679157"/>
        </c:manualLayout>
      </c:layout>
      <c:barChart>
        <c:barDir val="bar"/>
        <c:grouping val="stacked"/>
        <c:varyColors val="0"/>
        <c:ser>
          <c:idx val="0"/>
          <c:order val="0"/>
          <c:tx>
            <c:strRef>
              <c:f>'2. Employment'!$C$20</c:f>
              <c:strCache>
                <c:ptCount val="1"/>
                <c:pt idx="0">
                  <c:v>Artist</c:v>
                </c:pt>
              </c:strCache>
            </c:strRef>
          </c:tx>
          <c:invertIfNegative val="0"/>
          <c:dPt>
            <c:idx val="0"/>
            <c:invertIfNegative val="0"/>
            <c:bubble3D val="0"/>
            <c:spPr>
              <a:solidFill>
                <a:schemeClr val="bg1">
                  <a:lumMod val="65000"/>
                </a:schemeClr>
              </a:solidFill>
            </c:spPr>
          </c:dPt>
          <c:dPt>
            <c:idx val="1"/>
            <c:invertIfNegative val="0"/>
            <c:bubble3D val="0"/>
            <c:spPr>
              <a:solidFill>
                <a:schemeClr val="bg1">
                  <a:lumMod val="65000"/>
                </a:schemeClr>
              </a:solidFill>
            </c:spPr>
          </c:dPt>
          <c:cat>
            <c:strRef>
              <c:f>'2. Employment'!$D$19:$E$19</c:f>
              <c:strCache>
                <c:ptCount val="2"/>
                <c:pt idx="0">
                  <c:v>2015/2016</c:v>
                </c:pt>
                <c:pt idx="1">
                  <c:v>2014/2015</c:v>
                </c:pt>
              </c:strCache>
            </c:strRef>
          </c:cat>
          <c:val>
            <c:numRef>
              <c:f>'2. Employment'!$D$20:$E$20</c:f>
              <c:numCache>
                <c:formatCode>_-* #,##0_-;\-* #,##0_-;_-* "-"??_-;_-@_-</c:formatCode>
                <c:ptCount val="2"/>
                <c:pt idx="0">
                  <c:v>4948</c:v>
                </c:pt>
                <c:pt idx="1">
                  <c:v>4121</c:v>
                </c:pt>
              </c:numCache>
            </c:numRef>
          </c:val>
        </c:ser>
        <c:ser>
          <c:idx val="1"/>
          <c:order val="1"/>
          <c:tx>
            <c:strRef>
              <c:f>'2. Employment'!$C$21</c:f>
              <c:strCache>
                <c:ptCount val="1"/>
                <c:pt idx="0">
                  <c:v>Managers</c:v>
                </c:pt>
              </c:strCache>
            </c:strRef>
          </c:tx>
          <c:spPr>
            <a:solidFill>
              <a:srgbClr val="DF3D82"/>
            </a:solidFill>
          </c:spPr>
          <c:invertIfNegative val="0"/>
          <c:cat>
            <c:strRef>
              <c:f>'2. Employment'!$D$19:$E$19</c:f>
              <c:strCache>
                <c:ptCount val="2"/>
                <c:pt idx="0">
                  <c:v>2015/2016</c:v>
                </c:pt>
                <c:pt idx="1">
                  <c:v>2014/2015</c:v>
                </c:pt>
              </c:strCache>
            </c:strRef>
          </c:cat>
          <c:val>
            <c:numRef>
              <c:f>'2. Employment'!$D$21:$E$21</c:f>
              <c:numCache>
                <c:formatCode>_-* #,##0_-;\-* #,##0_-;_-* "-"??_-;_-@_-</c:formatCode>
                <c:ptCount val="2"/>
                <c:pt idx="0">
                  <c:v>124.5</c:v>
                </c:pt>
                <c:pt idx="1">
                  <c:v>111</c:v>
                </c:pt>
              </c:numCache>
            </c:numRef>
          </c:val>
        </c:ser>
        <c:ser>
          <c:idx val="2"/>
          <c:order val="2"/>
          <c:tx>
            <c:strRef>
              <c:f>'2. Employment'!$C$22</c:f>
              <c:strCache>
                <c:ptCount val="1"/>
                <c:pt idx="0">
                  <c:v>Other</c:v>
                </c:pt>
              </c:strCache>
            </c:strRef>
          </c:tx>
          <c:spPr>
            <a:solidFill>
              <a:schemeClr val="accent5">
                <a:lumMod val="50000"/>
              </a:schemeClr>
            </a:solidFill>
          </c:spPr>
          <c:invertIfNegative val="0"/>
          <c:cat>
            <c:strRef>
              <c:f>'2. Employment'!$D$19:$E$19</c:f>
              <c:strCache>
                <c:ptCount val="2"/>
                <c:pt idx="0">
                  <c:v>2015/2016</c:v>
                </c:pt>
                <c:pt idx="1">
                  <c:v>2014/2015</c:v>
                </c:pt>
              </c:strCache>
            </c:strRef>
          </c:cat>
          <c:val>
            <c:numRef>
              <c:f>'2. Employment'!$D$22:$E$22</c:f>
              <c:numCache>
                <c:formatCode>_-* #,##0_-;\-* #,##0_-;_-* "-"??_-;_-@_-</c:formatCode>
                <c:ptCount val="2"/>
                <c:pt idx="0">
                  <c:v>710</c:v>
                </c:pt>
                <c:pt idx="1">
                  <c:v>528</c:v>
                </c:pt>
              </c:numCache>
            </c:numRef>
          </c:val>
        </c:ser>
        <c:dLbls>
          <c:showLegendKey val="0"/>
          <c:showVal val="0"/>
          <c:showCatName val="0"/>
          <c:showSerName val="0"/>
          <c:showPercent val="0"/>
          <c:showBubbleSize val="0"/>
        </c:dLbls>
        <c:gapWidth val="150"/>
        <c:overlap val="100"/>
        <c:axId val="109778432"/>
        <c:axId val="109779968"/>
      </c:barChart>
      <c:catAx>
        <c:axId val="109778432"/>
        <c:scaling>
          <c:orientation val="minMax"/>
        </c:scaling>
        <c:delete val="0"/>
        <c:axPos val="l"/>
        <c:majorTickMark val="out"/>
        <c:minorTickMark val="none"/>
        <c:tickLblPos val="nextTo"/>
        <c:crossAx val="109779968"/>
        <c:crosses val="autoZero"/>
        <c:auto val="1"/>
        <c:lblAlgn val="ctr"/>
        <c:lblOffset val="100"/>
        <c:noMultiLvlLbl val="0"/>
      </c:catAx>
      <c:valAx>
        <c:axId val="109779968"/>
        <c:scaling>
          <c:orientation val="minMax"/>
        </c:scaling>
        <c:delete val="0"/>
        <c:axPos val="b"/>
        <c:numFmt formatCode="_-* #,##0_-;\-* #,##0_-;_-* &quot;-&quot;??_-;_-@_-" sourceLinked="1"/>
        <c:majorTickMark val="out"/>
        <c:minorTickMark val="none"/>
        <c:tickLblPos val="nextTo"/>
        <c:crossAx val="109778432"/>
        <c:crosses val="autoZero"/>
        <c:crossBetween val="between"/>
      </c:valAx>
      <c:spPr>
        <a:noFill/>
        <a:ln w="25400">
          <a:noFill/>
        </a:ln>
      </c:spPr>
    </c:plotArea>
    <c:plotVisOnly val="1"/>
    <c:dispBlanksAs val="gap"/>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861408056875048E-2"/>
          <c:y val="0.10508406713865685"/>
          <c:w val="0.92306628571060134"/>
          <c:h val="0.85473329601746062"/>
        </c:manualLayout>
      </c:layout>
      <c:barChart>
        <c:barDir val="col"/>
        <c:grouping val="stacked"/>
        <c:varyColors val="0"/>
        <c:ser>
          <c:idx val="0"/>
          <c:order val="0"/>
          <c:tx>
            <c:strRef>
              <c:f>'3. Activities'!$D$25</c:f>
              <c:strCache>
                <c:ptCount val="1"/>
                <c:pt idx="0">
                  <c:v>All activity types</c:v>
                </c:pt>
              </c:strCache>
            </c:strRef>
          </c:tx>
          <c:invertIfNegative val="0"/>
          <c:dPt>
            <c:idx val="0"/>
            <c:invertIfNegative val="0"/>
            <c:bubble3D val="0"/>
            <c:spPr>
              <a:solidFill>
                <a:schemeClr val="bg1">
                  <a:lumMod val="65000"/>
                </a:schemeClr>
              </a:solidFill>
            </c:spPr>
          </c:dPt>
          <c:dPt>
            <c:idx val="1"/>
            <c:invertIfNegative val="0"/>
            <c:bubble3D val="0"/>
            <c:spPr>
              <a:solidFill>
                <a:srgbClr val="DF3D82"/>
              </a:solidFill>
            </c:spPr>
          </c:dPt>
          <c:dPt>
            <c:idx val="2"/>
            <c:invertIfNegative val="0"/>
            <c:bubble3D val="0"/>
            <c:spPr>
              <a:solidFill>
                <a:srgbClr val="0070C0"/>
              </a:solidFill>
            </c:spPr>
          </c:dPt>
          <c:dPt>
            <c:idx val="3"/>
            <c:invertIfNegative val="0"/>
            <c:bubble3D val="0"/>
            <c:spPr>
              <a:solidFill>
                <a:srgbClr val="FFFF00"/>
              </a:solidFill>
            </c:spPr>
          </c:dPt>
          <c:dPt>
            <c:idx val="4"/>
            <c:invertIfNegative val="0"/>
            <c:bubble3D val="0"/>
            <c:spPr>
              <a:solidFill>
                <a:srgbClr val="2CA62F"/>
              </a:solidFill>
            </c:spPr>
          </c:dPt>
          <c:dPt>
            <c:idx val="5"/>
            <c:invertIfNegative val="0"/>
            <c:bubble3D val="0"/>
            <c:spPr>
              <a:solidFill>
                <a:srgbClr val="8BDBFF"/>
              </a:solidFill>
            </c:spPr>
          </c:dPt>
          <c:dPt>
            <c:idx val="6"/>
            <c:invertIfNegative val="0"/>
            <c:bubble3D val="0"/>
            <c:spPr>
              <a:solidFill>
                <a:srgbClr val="FFC000"/>
              </a:solidFill>
            </c:spPr>
          </c:dPt>
          <c:dPt>
            <c:idx val="7"/>
            <c:invertIfNegative val="0"/>
            <c:bubble3D val="0"/>
          </c:dPt>
          <c:cat>
            <c:strRef>
              <c:f>'3. Activities'!$C$26:$C$33</c:f>
              <c:strCache>
                <c:ptCount val="8"/>
                <c:pt idx="0">
                  <c:v>Captioning</c:v>
                </c:pt>
                <c:pt idx="1">
                  <c:v>British Sign Language</c:v>
                </c:pt>
                <c:pt idx="2">
                  <c:v>Irish Sign Language</c:v>
                </c:pt>
                <c:pt idx="3">
                  <c:v>Audio Described </c:v>
                </c:pt>
                <c:pt idx="4">
                  <c:v>Hearing Support Loop</c:v>
                </c:pt>
                <c:pt idx="5">
                  <c:v>Large Print / Braille / Menus</c:v>
                </c:pt>
                <c:pt idx="6">
                  <c:v>Wheelchair Access</c:v>
                </c:pt>
                <c:pt idx="7">
                  <c:v>Relaxed Performances</c:v>
                </c:pt>
              </c:strCache>
            </c:strRef>
          </c:cat>
          <c:val>
            <c:numRef>
              <c:f>'3. Activities'!$D$26:$D$33</c:f>
              <c:numCache>
                <c:formatCode>_-* #,##0_-;\-* #,##0_-;_-* "-"??_-;_-@_-</c:formatCode>
                <c:ptCount val="8"/>
                <c:pt idx="0">
                  <c:v>8180</c:v>
                </c:pt>
                <c:pt idx="1">
                  <c:v>1073</c:v>
                </c:pt>
                <c:pt idx="2">
                  <c:v>1010</c:v>
                </c:pt>
                <c:pt idx="3">
                  <c:v>1300</c:v>
                </c:pt>
                <c:pt idx="4">
                  <c:v>11817</c:v>
                </c:pt>
                <c:pt idx="5">
                  <c:v>9753</c:v>
                </c:pt>
                <c:pt idx="6">
                  <c:v>71013</c:v>
                </c:pt>
                <c:pt idx="7">
                  <c:v>2438</c:v>
                </c:pt>
              </c:numCache>
            </c:numRef>
          </c:val>
        </c:ser>
        <c:dLbls>
          <c:showLegendKey val="0"/>
          <c:showVal val="0"/>
          <c:showCatName val="0"/>
          <c:showSerName val="0"/>
          <c:showPercent val="0"/>
          <c:showBubbleSize val="0"/>
        </c:dLbls>
        <c:gapWidth val="30"/>
        <c:overlap val="100"/>
        <c:axId val="109860352"/>
        <c:axId val="109861888"/>
      </c:barChart>
      <c:catAx>
        <c:axId val="109860352"/>
        <c:scaling>
          <c:orientation val="maxMin"/>
        </c:scaling>
        <c:delete val="1"/>
        <c:axPos val="b"/>
        <c:majorTickMark val="out"/>
        <c:minorTickMark val="none"/>
        <c:tickLblPos val="nextTo"/>
        <c:crossAx val="109861888"/>
        <c:crossesAt val="0"/>
        <c:auto val="1"/>
        <c:lblAlgn val="ctr"/>
        <c:lblOffset val="100"/>
        <c:noMultiLvlLbl val="0"/>
      </c:catAx>
      <c:valAx>
        <c:axId val="109861888"/>
        <c:scaling>
          <c:orientation val="minMax"/>
        </c:scaling>
        <c:delete val="1"/>
        <c:axPos val="r"/>
        <c:majorGridlines>
          <c:spPr>
            <a:ln>
              <a:noFill/>
            </a:ln>
          </c:spPr>
        </c:majorGridlines>
        <c:numFmt formatCode="0%" sourceLinked="0"/>
        <c:majorTickMark val="out"/>
        <c:minorTickMark val="none"/>
        <c:tickLblPos val="nextTo"/>
        <c:crossAx val="109860352"/>
        <c:crosses val="autoZero"/>
        <c:crossBetween val="between"/>
      </c:valAx>
      <c:spPr>
        <a:noFill/>
        <a:ln>
          <a:noFill/>
        </a:ln>
      </c:spPr>
    </c:plotArea>
    <c:plotVisOnly val="1"/>
    <c:dispBlanksAs val="gap"/>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dPt>
            <c:idx val="0"/>
            <c:invertIfNegative val="0"/>
            <c:bubble3D val="0"/>
            <c:spPr>
              <a:solidFill>
                <a:schemeClr val="bg1">
                  <a:lumMod val="65000"/>
                </a:schemeClr>
              </a:solidFill>
            </c:spPr>
          </c:dPt>
          <c:dPt>
            <c:idx val="1"/>
            <c:invertIfNegative val="0"/>
            <c:bubble3D val="0"/>
            <c:spPr>
              <a:solidFill>
                <a:srgbClr val="DF3D82"/>
              </a:solidFill>
            </c:spPr>
          </c:dPt>
          <c:dPt>
            <c:idx val="2"/>
            <c:invertIfNegative val="0"/>
            <c:bubble3D val="0"/>
            <c:spPr>
              <a:solidFill>
                <a:schemeClr val="accent5">
                  <a:lumMod val="50000"/>
                </a:schemeClr>
              </a:solidFill>
            </c:spPr>
          </c:dPt>
          <c:dPt>
            <c:idx val="3"/>
            <c:invertIfNegative val="0"/>
            <c:bubble3D val="0"/>
            <c:spPr>
              <a:solidFill>
                <a:srgbClr val="FFFF00"/>
              </a:solidFill>
            </c:spPr>
          </c:dPt>
          <c:dPt>
            <c:idx val="4"/>
            <c:invertIfNegative val="0"/>
            <c:bubble3D val="0"/>
            <c:spPr>
              <a:solidFill>
                <a:srgbClr val="00B0F0"/>
              </a:solidFill>
            </c:spPr>
          </c:dPt>
          <c:dPt>
            <c:idx val="5"/>
            <c:invertIfNegative val="0"/>
            <c:bubble3D val="0"/>
            <c:spPr>
              <a:solidFill>
                <a:srgbClr val="7030A0"/>
              </a:solidFill>
            </c:spPr>
          </c:dPt>
          <c:dPt>
            <c:idx val="6"/>
            <c:invertIfNegative val="0"/>
            <c:bubble3D val="0"/>
            <c:spPr>
              <a:solidFill>
                <a:schemeClr val="accent5">
                  <a:lumMod val="75000"/>
                </a:schemeClr>
              </a:solidFill>
            </c:spPr>
          </c:dPt>
          <c:dLbls>
            <c:numFmt formatCode="#,##0.0" sourceLinked="0"/>
            <c:showLegendKey val="0"/>
            <c:showVal val="1"/>
            <c:showCatName val="0"/>
            <c:showSerName val="0"/>
            <c:showPercent val="0"/>
            <c:showBubbleSize val="0"/>
            <c:showLeaderLines val="0"/>
          </c:dLbls>
          <c:cat>
            <c:strRef>
              <c:f>'3. Activities'!$C$43:$C$49</c:f>
              <c:strCache>
                <c:ptCount val="7"/>
                <c:pt idx="0">
                  <c:v>People with disabilities</c:v>
                </c:pt>
                <c:pt idx="1">
                  <c:v>Ethnic minorities</c:v>
                </c:pt>
                <c:pt idx="2">
                  <c:v>Deprived neighbourhoods</c:v>
                </c:pt>
                <c:pt idx="3">
                  <c:v>LGBT community</c:v>
                </c:pt>
                <c:pt idx="4">
                  <c:v>Older people (aged 65+)</c:v>
                </c:pt>
                <c:pt idx="5">
                  <c:v>Children and young people</c:v>
                </c:pt>
                <c:pt idx="6">
                  <c:v>Offenders / ex-offenders</c:v>
                </c:pt>
              </c:strCache>
            </c:strRef>
          </c:cat>
          <c:val>
            <c:numRef>
              <c:f>'3. Activities'!$D$43:$D$49</c:f>
              <c:numCache>
                <c:formatCode>0.00</c:formatCode>
                <c:ptCount val="7"/>
                <c:pt idx="0">
                  <c:v>11.434036697247706</c:v>
                </c:pt>
                <c:pt idx="1">
                  <c:v>6.5012844036697253</c:v>
                </c:pt>
                <c:pt idx="2">
                  <c:v>28.723486238532111</c:v>
                </c:pt>
                <c:pt idx="3">
                  <c:v>3.4928440366972477</c:v>
                </c:pt>
                <c:pt idx="4">
                  <c:v>12.263944954128441</c:v>
                </c:pt>
                <c:pt idx="5">
                  <c:v>39.136605504587159</c:v>
                </c:pt>
                <c:pt idx="6">
                  <c:v>2.9730275229357797</c:v>
                </c:pt>
              </c:numCache>
            </c:numRef>
          </c:val>
        </c:ser>
        <c:ser>
          <c:idx val="1"/>
          <c:order val="1"/>
          <c:tx>
            <c:v>2015-16</c:v>
          </c:tx>
          <c:spPr>
            <a:pattFill prst="dkUpDiag">
              <a:fgClr>
                <a:schemeClr val="bg1">
                  <a:lumMod val="65000"/>
                </a:schemeClr>
              </a:fgClr>
              <a:bgClr>
                <a:schemeClr val="bg1"/>
              </a:bgClr>
            </a:pattFill>
          </c:spPr>
          <c:invertIfNegative val="0"/>
          <c:dPt>
            <c:idx val="1"/>
            <c:invertIfNegative val="0"/>
            <c:bubble3D val="0"/>
            <c:spPr>
              <a:pattFill prst="dkUpDiag">
                <a:fgClr>
                  <a:srgbClr val="DF3D82"/>
                </a:fgClr>
                <a:bgClr>
                  <a:schemeClr val="bg1"/>
                </a:bgClr>
              </a:pattFill>
            </c:spPr>
          </c:dPt>
          <c:dPt>
            <c:idx val="2"/>
            <c:invertIfNegative val="0"/>
            <c:bubble3D val="0"/>
            <c:spPr>
              <a:pattFill prst="dkUpDiag">
                <a:fgClr>
                  <a:srgbClr val="006600"/>
                </a:fgClr>
                <a:bgClr>
                  <a:schemeClr val="bg1"/>
                </a:bgClr>
              </a:pattFill>
            </c:spPr>
          </c:dPt>
          <c:dPt>
            <c:idx val="3"/>
            <c:invertIfNegative val="0"/>
            <c:bubble3D val="0"/>
            <c:spPr>
              <a:pattFill prst="dkUpDiag">
                <a:fgClr>
                  <a:srgbClr val="FFFF00"/>
                </a:fgClr>
                <a:bgClr>
                  <a:schemeClr val="bg1"/>
                </a:bgClr>
              </a:pattFill>
            </c:spPr>
          </c:dPt>
          <c:dPt>
            <c:idx val="4"/>
            <c:invertIfNegative val="0"/>
            <c:bubble3D val="0"/>
            <c:spPr>
              <a:pattFill prst="dkUpDiag">
                <a:fgClr>
                  <a:srgbClr val="00B0F0"/>
                </a:fgClr>
                <a:bgClr>
                  <a:schemeClr val="bg1"/>
                </a:bgClr>
              </a:pattFill>
            </c:spPr>
          </c:dPt>
          <c:dPt>
            <c:idx val="5"/>
            <c:invertIfNegative val="0"/>
            <c:bubble3D val="0"/>
            <c:spPr>
              <a:pattFill prst="dkUpDiag">
                <a:fgClr>
                  <a:srgbClr val="7030A0"/>
                </a:fgClr>
                <a:bgClr>
                  <a:schemeClr val="bg1"/>
                </a:bgClr>
              </a:pattFill>
            </c:spPr>
          </c:dPt>
          <c:dPt>
            <c:idx val="6"/>
            <c:invertIfNegative val="0"/>
            <c:bubble3D val="0"/>
            <c:spPr>
              <a:pattFill prst="dkUpDiag">
                <a:fgClr>
                  <a:schemeClr val="accent5">
                    <a:lumMod val="75000"/>
                  </a:schemeClr>
                </a:fgClr>
                <a:bgClr>
                  <a:schemeClr val="bg1"/>
                </a:bgClr>
              </a:pattFill>
            </c:spPr>
          </c:dPt>
          <c:dLbls>
            <c:numFmt formatCode="#,##0.0" sourceLinked="0"/>
            <c:showLegendKey val="0"/>
            <c:showVal val="1"/>
            <c:showCatName val="0"/>
            <c:showSerName val="0"/>
            <c:showPercent val="0"/>
            <c:showBubbleSize val="0"/>
            <c:showLeaderLines val="0"/>
          </c:dLbls>
          <c:val>
            <c:numRef>
              <c:f>'Mean Totals'!$C$15:$C$21</c:f>
              <c:numCache>
                <c:formatCode>0.00</c:formatCode>
                <c:ptCount val="7"/>
                <c:pt idx="0">
                  <c:v>11.434036697247706</c:v>
                </c:pt>
                <c:pt idx="1">
                  <c:v>6.5012844036697253</c:v>
                </c:pt>
                <c:pt idx="2">
                  <c:v>28.723486238532111</c:v>
                </c:pt>
                <c:pt idx="3">
                  <c:v>3.4928440366972477</c:v>
                </c:pt>
                <c:pt idx="4">
                  <c:v>12.263944954128441</c:v>
                </c:pt>
                <c:pt idx="5">
                  <c:v>39.136605504587159</c:v>
                </c:pt>
                <c:pt idx="6">
                  <c:v>2.9730275229357797</c:v>
                </c:pt>
              </c:numCache>
            </c:numRef>
          </c:val>
        </c:ser>
        <c:dLbls>
          <c:showLegendKey val="0"/>
          <c:showVal val="0"/>
          <c:showCatName val="0"/>
          <c:showSerName val="0"/>
          <c:showPercent val="0"/>
          <c:showBubbleSize val="0"/>
        </c:dLbls>
        <c:gapWidth val="150"/>
        <c:overlap val="-40"/>
        <c:axId val="109896832"/>
        <c:axId val="109898368"/>
      </c:barChart>
      <c:catAx>
        <c:axId val="109896832"/>
        <c:scaling>
          <c:orientation val="minMax"/>
        </c:scaling>
        <c:delete val="1"/>
        <c:axPos val="b"/>
        <c:majorTickMark val="out"/>
        <c:minorTickMark val="none"/>
        <c:tickLblPos val="nextTo"/>
        <c:crossAx val="109898368"/>
        <c:crosses val="autoZero"/>
        <c:auto val="1"/>
        <c:lblAlgn val="ctr"/>
        <c:lblOffset val="100"/>
        <c:noMultiLvlLbl val="0"/>
      </c:catAx>
      <c:valAx>
        <c:axId val="109898368"/>
        <c:scaling>
          <c:orientation val="minMax"/>
        </c:scaling>
        <c:delete val="1"/>
        <c:axPos val="l"/>
        <c:numFmt formatCode="0.00" sourceLinked="1"/>
        <c:majorTickMark val="out"/>
        <c:minorTickMark val="none"/>
        <c:tickLblPos val="nextTo"/>
        <c:crossAx val="10989683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7597112860892387E-2"/>
          <c:y val="0.12504342932064752"/>
          <c:w val="0.9177639982502187"/>
          <c:h val="0.78511093538503141"/>
        </c:manualLayout>
      </c:layout>
      <c:barChart>
        <c:barDir val="bar"/>
        <c:grouping val="clustered"/>
        <c:varyColors val="0"/>
        <c:ser>
          <c:idx val="0"/>
          <c:order val="0"/>
          <c:invertIfNegative val="0"/>
          <c:dPt>
            <c:idx val="0"/>
            <c:invertIfNegative val="0"/>
            <c:bubble3D val="0"/>
            <c:spPr>
              <a:solidFill>
                <a:schemeClr val="bg1">
                  <a:lumMod val="65000"/>
                </a:schemeClr>
              </a:solidFill>
            </c:spPr>
          </c:dPt>
          <c:dPt>
            <c:idx val="1"/>
            <c:invertIfNegative val="0"/>
            <c:bubble3D val="0"/>
            <c:spPr>
              <a:solidFill>
                <a:srgbClr val="DF3D82"/>
              </a:solidFill>
            </c:spPr>
          </c:dPt>
          <c:dPt>
            <c:idx val="2"/>
            <c:invertIfNegative val="0"/>
            <c:bubble3D val="0"/>
            <c:spPr>
              <a:solidFill>
                <a:schemeClr val="accent1">
                  <a:lumMod val="75000"/>
                </a:schemeClr>
              </a:solidFill>
            </c:spPr>
          </c:dPt>
          <c:dPt>
            <c:idx val="3"/>
            <c:invertIfNegative val="0"/>
            <c:bubble3D val="0"/>
            <c:spPr>
              <a:solidFill>
                <a:srgbClr val="FFFF00"/>
              </a:solidFill>
            </c:spPr>
          </c:dPt>
          <c:dPt>
            <c:idx val="4"/>
            <c:invertIfNegative val="0"/>
            <c:bubble3D val="0"/>
            <c:spPr>
              <a:solidFill>
                <a:srgbClr val="00B050"/>
              </a:solidFill>
            </c:spPr>
          </c:dPt>
          <c:dPt>
            <c:idx val="5"/>
            <c:invertIfNegative val="0"/>
            <c:bubble3D val="0"/>
            <c:spPr>
              <a:solidFill>
                <a:srgbClr val="8BDBFF"/>
              </a:solidFill>
            </c:spPr>
          </c:dPt>
          <c:dPt>
            <c:idx val="6"/>
            <c:invertIfNegative val="0"/>
            <c:bubble3D val="0"/>
            <c:spPr>
              <a:solidFill>
                <a:schemeClr val="accent6">
                  <a:lumMod val="60000"/>
                  <a:lumOff val="40000"/>
                </a:schemeClr>
              </a:solidFill>
            </c:spPr>
          </c:dPt>
          <c:dPt>
            <c:idx val="7"/>
            <c:invertIfNegative val="0"/>
            <c:bubble3D val="0"/>
            <c:spPr>
              <a:solidFill>
                <a:srgbClr val="0070C0"/>
              </a:solidFill>
            </c:spPr>
          </c:dPt>
          <c:dPt>
            <c:idx val="8"/>
            <c:invertIfNegative val="0"/>
            <c:bubble3D val="0"/>
            <c:spPr>
              <a:solidFill>
                <a:srgbClr val="7030A0"/>
              </a:solidFill>
            </c:spPr>
          </c:dPt>
          <c:cat>
            <c:strRef>
              <c:f>'3. Activities'!$C$58:$C$67</c:f>
              <c:strCache>
                <c:ptCount val="10"/>
                <c:pt idx="0">
                  <c:v>Community Development </c:v>
                </c:pt>
                <c:pt idx="1">
                  <c:v>LGBT </c:v>
                </c:pt>
                <c:pt idx="2">
                  <c:v>Disability</c:v>
                </c:pt>
                <c:pt idx="3">
                  <c:v>Education / Training</c:v>
                </c:pt>
                <c:pt idx="4">
                  <c:v>Relief of Poverty</c:v>
                </c:pt>
                <c:pt idx="5">
                  <c:v>Medical / Health </c:v>
                </c:pt>
                <c:pt idx="6">
                  <c:v>Youth work / Development </c:v>
                </c:pt>
                <c:pt idx="7">
                  <c:v>General Charitable Purposes </c:v>
                </c:pt>
                <c:pt idx="8">
                  <c:v>Environment / Conservation </c:v>
                </c:pt>
                <c:pt idx="9">
                  <c:v>Welfare / Benevolent </c:v>
                </c:pt>
              </c:strCache>
            </c:strRef>
          </c:cat>
          <c:val>
            <c:numRef>
              <c:f>'3. Activities'!$D$58:$D$67</c:f>
              <c:numCache>
                <c:formatCode>0</c:formatCode>
                <c:ptCount val="10"/>
                <c:pt idx="0">
                  <c:v>61</c:v>
                </c:pt>
                <c:pt idx="1">
                  <c:v>14</c:v>
                </c:pt>
                <c:pt idx="2">
                  <c:v>35</c:v>
                </c:pt>
                <c:pt idx="3">
                  <c:v>59</c:v>
                </c:pt>
                <c:pt idx="4">
                  <c:v>3</c:v>
                </c:pt>
                <c:pt idx="5">
                  <c:v>7</c:v>
                </c:pt>
                <c:pt idx="6">
                  <c:v>50</c:v>
                </c:pt>
                <c:pt idx="7">
                  <c:v>13</c:v>
                </c:pt>
                <c:pt idx="8">
                  <c:v>4</c:v>
                </c:pt>
                <c:pt idx="9">
                  <c:v>2</c:v>
                </c:pt>
              </c:numCache>
            </c:numRef>
          </c:val>
        </c:ser>
        <c:dLbls>
          <c:showLegendKey val="0"/>
          <c:showVal val="0"/>
          <c:showCatName val="0"/>
          <c:showSerName val="0"/>
          <c:showPercent val="0"/>
          <c:showBubbleSize val="0"/>
        </c:dLbls>
        <c:gapWidth val="54"/>
        <c:axId val="97621504"/>
        <c:axId val="97623040"/>
      </c:barChart>
      <c:catAx>
        <c:axId val="97621504"/>
        <c:scaling>
          <c:orientation val="maxMin"/>
        </c:scaling>
        <c:delete val="1"/>
        <c:axPos val="l"/>
        <c:majorTickMark val="out"/>
        <c:minorTickMark val="none"/>
        <c:tickLblPos val="nextTo"/>
        <c:crossAx val="97623040"/>
        <c:crosses val="autoZero"/>
        <c:auto val="1"/>
        <c:lblAlgn val="ctr"/>
        <c:lblOffset val="100"/>
        <c:noMultiLvlLbl val="0"/>
      </c:catAx>
      <c:valAx>
        <c:axId val="97623040"/>
        <c:scaling>
          <c:orientation val="minMax"/>
        </c:scaling>
        <c:delete val="0"/>
        <c:axPos val="t"/>
        <c:majorGridlines>
          <c:spPr>
            <a:ln>
              <a:solidFill>
                <a:schemeClr val="accent1"/>
              </a:solidFill>
            </a:ln>
          </c:spPr>
        </c:majorGridlines>
        <c:numFmt formatCode="0" sourceLinked="1"/>
        <c:majorTickMark val="out"/>
        <c:minorTickMark val="none"/>
        <c:tickLblPos val="nextTo"/>
        <c:spPr>
          <a:ln>
            <a:noFill/>
          </a:ln>
        </c:spPr>
        <c:crossAx val="97621504"/>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861408056875048E-2"/>
          <c:y val="0.10508406713865685"/>
          <c:w val="0.84333559037127981"/>
          <c:h val="0.85473329601746062"/>
        </c:manualLayout>
      </c:layout>
      <c:barChart>
        <c:barDir val="bar"/>
        <c:grouping val="clustered"/>
        <c:varyColors val="0"/>
        <c:ser>
          <c:idx val="0"/>
          <c:order val="0"/>
          <c:tx>
            <c:strRef>
              <c:f>'Location Dashboard'!#REF!</c:f>
              <c:strCache>
                <c:ptCount val="1"/>
                <c:pt idx="0">
                  <c:v>#REF!</c:v>
                </c:pt>
              </c:strCache>
            </c:strRef>
          </c:tx>
          <c:invertIfNegative val="0"/>
          <c:dPt>
            <c:idx val="0"/>
            <c:invertIfNegative val="0"/>
            <c:bubble3D val="0"/>
            <c:spPr>
              <a:noFill/>
            </c:spPr>
          </c:dPt>
          <c:cat>
            <c:strRef>
              <c:f>'4.  Location'!$C$35:$C$45</c:f>
              <c:strCache>
                <c:ptCount val="11"/>
                <c:pt idx="0">
                  <c:v>Belfast</c:v>
                </c:pt>
                <c:pt idx="1">
                  <c:v>Mid Ulster</c:v>
                </c:pt>
                <c:pt idx="2">
                  <c:v>Derry and Strabane</c:v>
                </c:pt>
                <c:pt idx="3">
                  <c:v>Armagh, Banbridge and Craigavon</c:v>
                </c:pt>
                <c:pt idx="4">
                  <c:v>Newry, Mourne and Down</c:v>
                </c:pt>
                <c:pt idx="5">
                  <c:v>Causeway Coast and Glens</c:v>
                </c:pt>
                <c:pt idx="6">
                  <c:v>Fermanagh and Omagh</c:v>
                </c:pt>
                <c:pt idx="7">
                  <c:v>Lisburn and Castlereagh</c:v>
                </c:pt>
                <c:pt idx="8">
                  <c:v>Mid and East Antrim</c:v>
                </c:pt>
                <c:pt idx="9">
                  <c:v>Antrim and Newtownabbey</c:v>
                </c:pt>
                <c:pt idx="10">
                  <c:v>North Down and Ards</c:v>
                </c:pt>
              </c:strCache>
            </c:strRef>
          </c:cat>
          <c:val>
            <c:numRef>
              <c:f>'Location Dashboard'!#REF!</c:f>
              <c:numCache>
                <c:formatCode>General</c:formatCode>
                <c:ptCount val="1"/>
                <c:pt idx="0">
                  <c:v>1</c:v>
                </c:pt>
              </c:numCache>
            </c:numRef>
          </c:val>
        </c:ser>
        <c:ser>
          <c:idx val="1"/>
          <c:order val="1"/>
          <c:tx>
            <c:strRef>
              <c:f>'4.  Location'!$E$34</c:f>
              <c:strCache>
                <c:ptCount val="1"/>
                <c:pt idx="0">
                  <c:v>%</c:v>
                </c:pt>
              </c:strCache>
            </c:strRef>
          </c:tx>
          <c:spPr>
            <a:solidFill>
              <a:srgbClr val="8BDBFF"/>
            </a:solidFill>
          </c:spPr>
          <c:invertIfNegative val="0"/>
          <c:cat>
            <c:strRef>
              <c:f>'4.  Location'!$C$35:$C$45</c:f>
              <c:strCache>
                <c:ptCount val="11"/>
                <c:pt idx="0">
                  <c:v>Belfast</c:v>
                </c:pt>
                <c:pt idx="1">
                  <c:v>Mid Ulster</c:v>
                </c:pt>
                <c:pt idx="2">
                  <c:v>Derry and Strabane</c:v>
                </c:pt>
                <c:pt idx="3">
                  <c:v>Armagh, Banbridge and Craigavon</c:v>
                </c:pt>
                <c:pt idx="4">
                  <c:v>Newry, Mourne and Down</c:v>
                </c:pt>
                <c:pt idx="5">
                  <c:v>Causeway Coast and Glens</c:v>
                </c:pt>
                <c:pt idx="6">
                  <c:v>Fermanagh and Omagh</c:v>
                </c:pt>
                <c:pt idx="7">
                  <c:v>Lisburn and Castlereagh</c:v>
                </c:pt>
                <c:pt idx="8">
                  <c:v>Mid and East Antrim</c:v>
                </c:pt>
                <c:pt idx="9">
                  <c:v>Antrim and Newtownabbey</c:v>
                </c:pt>
                <c:pt idx="10">
                  <c:v>North Down and Ards</c:v>
                </c:pt>
              </c:strCache>
            </c:strRef>
          </c:cat>
          <c:val>
            <c:numRef>
              <c:f>'4.  Location'!$E$35:$E$45</c:f>
              <c:numCache>
                <c:formatCode>0%</c:formatCode>
                <c:ptCount val="11"/>
                <c:pt idx="0">
                  <c:v>0.4972640463502736</c:v>
                </c:pt>
                <c:pt idx="1">
                  <c:v>2.0278244697972174E-2</c:v>
                </c:pt>
                <c:pt idx="2">
                  <c:v>0.21901934837809806</c:v>
                </c:pt>
                <c:pt idx="3">
                  <c:v>3.962662279603734E-2</c:v>
                </c:pt>
                <c:pt idx="4">
                  <c:v>3.265262329673474E-2</c:v>
                </c:pt>
                <c:pt idx="5">
                  <c:v>3.1222059296877793E-2</c:v>
                </c:pt>
                <c:pt idx="6">
                  <c:v>3.9376274096062369E-2</c:v>
                </c:pt>
                <c:pt idx="7">
                  <c:v>4.710131969528987E-2</c:v>
                </c:pt>
                <c:pt idx="8">
                  <c:v>1.3769178498623082E-2</c:v>
                </c:pt>
                <c:pt idx="9">
                  <c:v>4.6958263295304177E-2</c:v>
                </c:pt>
                <c:pt idx="10">
                  <c:v>1.2732019598726798E-2</c:v>
                </c:pt>
              </c:numCache>
            </c:numRef>
          </c:val>
        </c:ser>
        <c:dLbls>
          <c:showLegendKey val="0"/>
          <c:showVal val="0"/>
          <c:showCatName val="0"/>
          <c:showSerName val="0"/>
          <c:showPercent val="0"/>
          <c:showBubbleSize val="0"/>
        </c:dLbls>
        <c:gapWidth val="72"/>
        <c:overlap val="100"/>
        <c:axId val="100409728"/>
        <c:axId val="100411264"/>
      </c:barChart>
      <c:catAx>
        <c:axId val="100409728"/>
        <c:scaling>
          <c:orientation val="maxMin"/>
        </c:scaling>
        <c:delete val="1"/>
        <c:axPos val="l"/>
        <c:majorTickMark val="out"/>
        <c:minorTickMark val="none"/>
        <c:tickLblPos val="nextTo"/>
        <c:crossAx val="100411264"/>
        <c:crossesAt val="0"/>
        <c:auto val="1"/>
        <c:lblAlgn val="ctr"/>
        <c:lblOffset val="100"/>
        <c:noMultiLvlLbl val="0"/>
      </c:catAx>
      <c:valAx>
        <c:axId val="100411264"/>
        <c:scaling>
          <c:orientation val="minMax"/>
          <c:max val="1"/>
          <c:min val="0"/>
        </c:scaling>
        <c:delete val="0"/>
        <c:axPos val="t"/>
        <c:majorGridlines/>
        <c:numFmt formatCode="0%" sourceLinked="0"/>
        <c:majorTickMark val="out"/>
        <c:minorTickMark val="none"/>
        <c:tickLblPos val="nextTo"/>
        <c:txPr>
          <a:bodyPr/>
          <a:lstStyle/>
          <a:p>
            <a:pPr>
              <a:defRPr sz="1200"/>
            </a:pPr>
            <a:endParaRPr lang="en-US"/>
          </a:p>
        </c:txPr>
        <c:crossAx val="100409728"/>
        <c:crosses val="autoZero"/>
        <c:crossBetween val="between"/>
      </c:valAx>
      <c:spPr>
        <a:ln>
          <a:solidFill>
            <a:schemeClr val="tx1"/>
          </a:solidFill>
        </a:ln>
      </c:spPr>
    </c:plotArea>
    <c:plotVisOnly val="1"/>
    <c:dispBlanksAs val="gap"/>
    <c:showDLblsOverMax val="0"/>
  </c:chart>
  <c:spPr>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3333325156787316E-2"/>
          <c:y val="0.15677793796902151"/>
          <c:w val="0.9333333492404321"/>
          <c:h val="0.83087248641215528"/>
        </c:manualLayout>
      </c:layout>
      <c:barChart>
        <c:barDir val="bar"/>
        <c:grouping val="percentStacked"/>
        <c:varyColors val="0"/>
        <c:ser>
          <c:idx val="0"/>
          <c:order val="0"/>
          <c:spPr>
            <a:pattFill prst="dkUpDiag">
              <a:fgClr>
                <a:schemeClr val="bg1">
                  <a:lumMod val="75000"/>
                </a:schemeClr>
              </a:fgClr>
              <a:bgClr>
                <a:schemeClr val="bg1"/>
              </a:bgClr>
            </a:pattFill>
            <a:ln>
              <a:noFill/>
            </a:ln>
          </c:spPr>
          <c:invertIfNegative val="0"/>
          <c:dPt>
            <c:idx val="0"/>
            <c:invertIfNegative val="0"/>
            <c:bubble3D val="0"/>
          </c:dPt>
          <c:dLbls>
            <c:dLbl>
              <c:idx val="0"/>
              <c:layout>
                <c:manualLayout>
                  <c:x val="1.9984382283923782E-2"/>
                  <c:y val="-0.25032604803500624"/>
                </c:manualLayout>
              </c:layout>
              <c:showLegendKey val="0"/>
              <c:showVal val="1"/>
              <c:showCatName val="0"/>
              <c:showSerName val="0"/>
              <c:showPercent val="0"/>
              <c:showBubbleSize val="0"/>
            </c:dLbl>
            <c:txPr>
              <a:bodyPr/>
              <a:lstStyle/>
              <a:p>
                <a:pPr>
                  <a:defRPr sz="1200"/>
                </a:pPr>
                <a:endParaRPr lang="en-US"/>
              </a:p>
            </c:txPr>
            <c:showLegendKey val="0"/>
            <c:showVal val="1"/>
            <c:showCatName val="0"/>
            <c:showSerName val="0"/>
            <c:showPercent val="0"/>
            <c:showBubbleSize val="0"/>
            <c:showLeaderLines val="0"/>
          </c:dLbls>
          <c:val>
            <c:numRef>
              <c:f>'Mean Totals'!$C$63</c:f>
              <c:numCache>
                <c:formatCode>0%</c:formatCode>
                <c:ptCount val="1"/>
                <c:pt idx="0">
                  <c:v>0.8</c:v>
                </c:pt>
              </c:numCache>
            </c:numRef>
          </c:val>
        </c:ser>
        <c:ser>
          <c:idx val="1"/>
          <c:order val="1"/>
          <c:spPr>
            <a:pattFill prst="dkUpDiag">
              <a:fgClr>
                <a:schemeClr val="accent5">
                  <a:lumMod val="60000"/>
                  <a:lumOff val="40000"/>
                </a:schemeClr>
              </a:fgClr>
              <a:bgClr>
                <a:schemeClr val="bg1"/>
              </a:bgClr>
            </a:pattFill>
            <a:ln>
              <a:noFill/>
            </a:ln>
          </c:spPr>
          <c:invertIfNegative val="0"/>
          <c:dLbls>
            <c:dLbl>
              <c:idx val="0"/>
              <c:layout>
                <c:manualLayout>
                  <c:x val="-4.9960955709809456E-3"/>
                  <c:y val="-0.26423305070361769"/>
                </c:manualLayout>
              </c:layout>
              <c:showLegendKey val="0"/>
              <c:showVal val="1"/>
              <c:showCatName val="0"/>
              <c:showSerName val="0"/>
              <c:showPercent val="0"/>
              <c:showBubbleSize val="0"/>
            </c:dLbl>
            <c:txPr>
              <a:bodyPr/>
              <a:lstStyle/>
              <a:p>
                <a:pPr>
                  <a:defRPr sz="1200"/>
                </a:pPr>
                <a:endParaRPr lang="en-US"/>
              </a:p>
            </c:txPr>
            <c:showLegendKey val="0"/>
            <c:showVal val="1"/>
            <c:showCatName val="0"/>
            <c:showSerName val="0"/>
            <c:showPercent val="0"/>
            <c:showBubbleSize val="0"/>
            <c:showLeaderLines val="0"/>
          </c:dLbls>
          <c:val>
            <c:numRef>
              <c:f>'Mean Totals'!$C$64</c:f>
              <c:numCache>
                <c:formatCode>0%</c:formatCode>
                <c:ptCount val="1"/>
                <c:pt idx="0">
                  <c:v>0.2</c:v>
                </c:pt>
              </c:numCache>
            </c:numRef>
          </c:val>
        </c:ser>
        <c:dLbls>
          <c:showLegendKey val="0"/>
          <c:showVal val="0"/>
          <c:showCatName val="0"/>
          <c:showSerName val="0"/>
          <c:showPercent val="0"/>
          <c:showBubbleSize val="0"/>
        </c:dLbls>
        <c:gapWidth val="150"/>
        <c:overlap val="100"/>
        <c:axId val="100448896"/>
        <c:axId val="100462976"/>
      </c:barChart>
      <c:catAx>
        <c:axId val="100448896"/>
        <c:scaling>
          <c:orientation val="minMax"/>
        </c:scaling>
        <c:delete val="1"/>
        <c:axPos val="l"/>
        <c:majorTickMark val="out"/>
        <c:minorTickMark val="none"/>
        <c:tickLblPos val="nextTo"/>
        <c:crossAx val="100462976"/>
        <c:crosses val="autoZero"/>
        <c:auto val="1"/>
        <c:lblAlgn val="ctr"/>
        <c:lblOffset val="100"/>
        <c:noMultiLvlLbl val="0"/>
      </c:catAx>
      <c:valAx>
        <c:axId val="100462976"/>
        <c:scaling>
          <c:orientation val="minMax"/>
          <c:max val="1"/>
          <c:min val="0"/>
        </c:scaling>
        <c:delete val="1"/>
        <c:axPos val="b"/>
        <c:numFmt formatCode="0%" sourceLinked="1"/>
        <c:majorTickMark val="out"/>
        <c:minorTickMark val="none"/>
        <c:tickLblPos val="nextTo"/>
        <c:crossAx val="100448896"/>
        <c:crosses val="autoZero"/>
        <c:crossBetween val="between"/>
      </c:valAx>
      <c:spPr>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3333235466889564E-2"/>
          <c:y val="0.30424197987949886"/>
          <c:w val="0.9333333492404321"/>
          <c:h val="0.60837109048519777"/>
        </c:manualLayout>
      </c:layout>
      <c:barChart>
        <c:barDir val="bar"/>
        <c:grouping val="percentStacked"/>
        <c:varyColors val="0"/>
        <c:ser>
          <c:idx val="0"/>
          <c:order val="0"/>
          <c:spPr>
            <a:solidFill>
              <a:schemeClr val="bg1">
                <a:lumMod val="85000"/>
              </a:schemeClr>
            </a:solidFill>
            <a:ln>
              <a:noFill/>
            </a:ln>
          </c:spPr>
          <c:invertIfNegative val="0"/>
          <c:dPt>
            <c:idx val="0"/>
            <c:invertIfNegative val="0"/>
            <c:bubble3D val="0"/>
          </c:dPt>
          <c:dLbls>
            <c:dLbl>
              <c:idx val="0"/>
              <c:layout>
                <c:manualLayout>
                  <c:x val="1.9984292699452923E-2"/>
                  <c:y val="-0.16227267369705542"/>
                </c:manualLayout>
              </c:layout>
              <c:showLegendKey val="0"/>
              <c:showVal val="1"/>
              <c:showCatName val="0"/>
              <c:showSerName val="0"/>
              <c:showPercent val="0"/>
              <c:showBubbleSize val="0"/>
            </c:dLbl>
            <c:txPr>
              <a:bodyPr/>
              <a:lstStyle/>
              <a:p>
                <a:pPr>
                  <a:defRPr sz="1200"/>
                </a:pPr>
                <a:endParaRPr lang="en-US"/>
              </a:p>
            </c:txPr>
            <c:showLegendKey val="0"/>
            <c:showVal val="1"/>
            <c:showCatName val="0"/>
            <c:showSerName val="0"/>
            <c:showPercent val="0"/>
            <c:showBubbleSize val="0"/>
            <c:showLeaderLines val="0"/>
          </c:dLbls>
          <c:val>
            <c:numRef>
              <c:f>'4.  Location'!$E$27</c:f>
              <c:numCache>
                <c:formatCode>0%</c:formatCode>
                <c:ptCount val="1"/>
                <c:pt idx="0">
                  <c:v>0.8984085069940051</c:v>
                </c:pt>
              </c:numCache>
            </c:numRef>
          </c:val>
        </c:ser>
        <c:ser>
          <c:idx val="1"/>
          <c:order val="1"/>
          <c:spPr>
            <a:solidFill>
              <a:srgbClr val="8BDBFF"/>
            </a:solidFill>
            <a:ln>
              <a:noFill/>
            </a:ln>
          </c:spPr>
          <c:invertIfNegative val="0"/>
          <c:dLbls>
            <c:dLbl>
              <c:idx val="0"/>
              <c:layout>
                <c:manualLayout>
                  <c:x val="-4.9962963533307933E-3"/>
                  <c:y val="-0.17618005144525103"/>
                </c:manualLayout>
              </c:layout>
              <c:showLegendKey val="0"/>
              <c:showVal val="1"/>
              <c:showCatName val="0"/>
              <c:showSerName val="0"/>
              <c:showPercent val="0"/>
              <c:showBubbleSize val="0"/>
            </c:dLbl>
            <c:txPr>
              <a:bodyPr/>
              <a:lstStyle/>
              <a:p>
                <a:pPr>
                  <a:defRPr sz="1200"/>
                </a:pPr>
                <a:endParaRPr lang="en-US"/>
              </a:p>
            </c:txPr>
            <c:showLegendKey val="0"/>
            <c:showVal val="1"/>
            <c:showCatName val="0"/>
            <c:showSerName val="0"/>
            <c:showPercent val="0"/>
            <c:showBubbleSize val="0"/>
            <c:showLeaderLines val="0"/>
          </c:dLbls>
          <c:val>
            <c:numRef>
              <c:f>'4.  Location'!$G$27</c:f>
              <c:numCache>
                <c:formatCode>0%</c:formatCode>
                <c:ptCount val="1"/>
                <c:pt idx="0">
                  <c:v>0.10159149300599486</c:v>
                </c:pt>
              </c:numCache>
            </c:numRef>
          </c:val>
        </c:ser>
        <c:dLbls>
          <c:showLegendKey val="0"/>
          <c:showVal val="0"/>
          <c:showCatName val="0"/>
          <c:showSerName val="0"/>
          <c:showPercent val="0"/>
          <c:showBubbleSize val="0"/>
        </c:dLbls>
        <c:gapWidth val="150"/>
        <c:overlap val="100"/>
        <c:axId val="100488320"/>
        <c:axId val="100489856"/>
      </c:barChart>
      <c:catAx>
        <c:axId val="100488320"/>
        <c:scaling>
          <c:orientation val="minMax"/>
        </c:scaling>
        <c:delete val="1"/>
        <c:axPos val="l"/>
        <c:majorTickMark val="out"/>
        <c:minorTickMark val="none"/>
        <c:tickLblPos val="nextTo"/>
        <c:crossAx val="100489856"/>
        <c:crosses val="autoZero"/>
        <c:auto val="1"/>
        <c:lblAlgn val="ctr"/>
        <c:lblOffset val="100"/>
        <c:noMultiLvlLbl val="0"/>
      </c:catAx>
      <c:valAx>
        <c:axId val="100489856"/>
        <c:scaling>
          <c:orientation val="minMax"/>
          <c:max val="1"/>
          <c:min val="0"/>
        </c:scaling>
        <c:delete val="1"/>
        <c:axPos val="b"/>
        <c:numFmt formatCode="0%" sourceLinked="1"/>
        <c:majorTickMark val="out"/>
        <c:minorTickMark val="none"/>
        <c:tickLblPos val="nextTo"/>
        <c:crossAx val="100488320"/>
        <c:crosses val="autoZero"/>
        <c:crossBetween val="between"/>
      </c:valAx>
      <c:spPr>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33325156787316E-2"/>
          <c:y val="0.15677793796902151"/>
          <c:w val="0.9333333492404321"/>
          <c:h val="0.83087248641215528"/>
        </c:manualLayout>
      </c:layout>
      <c:barChart>
        <c:barDir val="bar"/>
        <c:grouping val="percentStacked"/>
        <c:varyColors val="0"/>
        <c:ser>
          <c:idx val="0"/>
          <c:order val="0"/>
          <c:spPr>
            <a:solidFill>
              <a:sysClr val="window" lastClr="FFFFFF">
                <a:lumMod val="85000"/>
              </a:sysClr>
            </a:solidFill>
            <a:ln>
              <a:noFill/>
            </a:ln>
          </c:spPr>
          <c:invertIfNegative val="0"/>
          <c:dPt>
            <c:idx val="0"/>
            <c:invertIfNegative val="0"/>
            <c:bubble3D val="0"/>
          </c:dPt>
          <c:dLbls>
            <c:dLbl>
              <c:idx val="0"/>
              <c:layout>
                <c:manualLayout>
                  <c:x val="1.9984382283923782E-2"/>
                  <c:y val="-0.25032604803500624"/>
                </c:manualLayout>
              </c:layout>
              <c:showLegendKey val="0"/>
              <c:showVal val="1"/>
              <c:showCatName val="0"/>
              <c:showSerName val="0"/>
              <c:showPercent val="0"/>
              <c:showBubbleSize val="0"/>
            </c:dLbl>
            <c:txPr>
              <a:bodyPr/>
              <a:lstStyle/>
              <a:p>
                <a:pPr>
                  <a:defRPr sz="1200"/>
                </a:pPr>
                <a:endParaRPr lang="en-US"/>
              </a:p>
            </c:txPr>
            <c:showLegendKey val="0"/>
            <c:showVal val="1"/>
            <c:showCatName val="0"/>
            <c:showSerName val="0"/>
            <c:showPercent val="0"/>
            <c:showBubbleSize val="0"/>
            <c:showLeaderLines val="0"/>
          </c:dLbls>
          <c:val>
            <c:numRef>
              <c:f>'4.  Location'!$E$12</c:f>
              <c:numCache>
                <c:formatCode>0%</c:formatCode>
                <c:ptCount val="1"/>
                <c:pt idx="0">
                  <c:v>0.79541886684743823</c:v>
                </c:pt>
              </c:numCache>
            </c:numRef>
          </c:val>
        </c:ser>
        <c:ser>
          <c:idx val="1"/>
          <c:order val="1"/>
          <c:spPr>
            <a:solidFill>
              <a:srgbClr val="E246CC"/>
            </a:solidFill>
            <a:ln>
              <a:noFill/>
            </a:ln>
          </c:spPr>
          <c:invertIfNegative val="0"/>
          <c:dPt>
            <c:idx val="0"/>
            <c:invertIfNegative val="0"/>
            <c:bubble3D val="0"/>
            <c:spPr>
              <a:solidFill>
                <a:srgbClr val="8BDBFF"/>
              </a:solidFill>
              <a:ln>
                <a:noFill/>
              </a:ln>
            </c:spPr>
          </c:dPt>
          <c:dLbls>
            <c:dLbl>
              <c:idx val="0"/>
              <c:layout>
                <c:manualLayout>
                  <c:x val="-4.9960955709809456E-3"/>
                  <c:y val="-0.26423305070361769"/>
                </c:manualLayout>
              </c:layout>
              <c:showLegendKey val="0"/>
              <c:showVal val="1"/>
              <c:showCatName val="0"/>
              <c:showSerName val="0"/>
              <c:showPercent val="0"/>
              <c:showBubbleSize val="0"/>
            </c:dLbl>
            <c:txPr>
              <a:bodyPr/>
              <a:lstStyle/>
              <a:p>
                <a:pPr>
                  <a:defRPr sz="1200"/>
                </a:pPr>
                <a:endParaRPr lang="en-US"/>
              </a:p>
            </c:txPr>
            <c:showLegendKey val="0"/>
            <c:showVal val="1"/>
            <c:showCatName val="0"/>
            <c:showSerName val="0"/>
            <c:showPercent val="0"/>
            <c:showBubbleSize val="0"/>
            <c:showLeaderLines val="0"/>
          </c:dLbls>
          <c:val>
            <c:numRef>
              <c:f>'4.  Location'!$G$12</c:f>
              <c:numCache>
                <c:formatCode>0%</c:formatCode>
                <c:ptCount val="1"/>
                <c:pt idx="0">
                  <c:v>0.20458113315256171</c:v>
                </c:pt>
              </c:numCache>
            </c:numRef>
          </c:val>
        </c:ser>
        <c:dLbls>
          <c:showLegendKey val="0"/>
          <c:showVal val="0"/>
          <c:showCatName val="0"/>
          <c:showSerName val="0"/>
          <c:showPercent val="0"/>
          <c:showBubbleSize val="0"/>
        </c:dLbls>
        <c:gapWidth val="150"/>
        <c:overlap val="100"/>
        <c:axId val="100524032"/>
        <c:axId val="100525568"/>
      </c:barChart>
      <c:catAx>
        <c:axId val="100524032"/>
        <c:scaling>
          <c:orientation val="minMax"/>
        </c:scaling>
        <c:delete val="1"/>
        <c:axPos val="l"/>
        <c:majorTickMark val="out"/>
        <c:minorTickMark val="none"/>
        <c:tickLblPos val="nextTo"/>
        <c:crossAx val="100525568"/>
        <c:crosses val="autoZero"/>
        <c:auto val="1"/>
        <c:lblAlgn val="ctr"/>
        <c:lblOffset val="100"/>
        <c:noMultiLvlLbl val="0"/>
      </c:catAx>
      <c:valAx>
        <c:axId val="100525568"/>
        <c:scaling>
          <c:orientation val="minMax"/>
          <c:max val="1"/>
          <c:min val="0"/>
        </c:scaling>
        <c:delete val="1"/>
        <c:axPos val="b"/>
        <c:numFmt formatCode="0%" sourceLinked="1"/>
        <c:majorTickMark val="out"/>
        <c:minorTickMark val="none"/>
        <c:tickLblPos val="nextTo"/>
        <c:crossAx val="100524032"/>
        <c:crosses val="autoZero"/>
        <c:crossBetween val="between"/>
      </c:valAx>
      <c:spPr>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3333221147859332E-2"/>
          <c:y val="0.15896944881889763"/>
          <c:w val="0.9333333492404321"/>
          <c:h val="0.84103055118110237"/>
        </c:manualLayout>
      </c:layout>
      <c:barChart>
        <c:barDir val="bar"/>
        <c:grouping val="percentStacked"/>
        <c:varyColors val="0"/>
        <c:ser>
          <c:idx val="0"/>
          <c:order val="0"/>
          <c:spPr>
            <a:pattFill prst="dkUpDiag">
              <a:fgClr>
                <a:schemeClr val="bg1">
                  <a:lumMod val="75000"/>
                </a:schemeClr>
              </a:fgClr>
              <a:bgClr>
                <a:schemeClr val="bg1"/>
              </a:bgClr>
            </a:pattFill>
            <a:ln>
              <a:noFill/>
            </a:ln>
          </c:spPr>
          <c:invertIfNegative val="0"/>
          <c:dPt>
            <c:idx val="0"/>
            <c:invertIfNegative val="0"/>
            <c:bubble3D val="0"/>
          </c:dPt>
          <c:dLbls>
            <c:dLbl>
              <c:idx val="0"/>
              <c:layout>
                <c:manualLayout>
                  <c:x val="1.9984382283923782E-2"/>
                  <c:y val="-0.25032604803500624"/>
                </c:manualLayout>
              </c:layout>
              <c:showLegendKey val="0"/>
              <c:showVal val="1"/>
              <c:showCatName val="0"/>
              <c:showSerName val="0"/>
              <c:showPercent val="0"/>
              <c:showBubbleSize val="0"/>
            </c:dLbl>
            <c:txPr>
              <a:bodyPr/>
              <a:lstStyle/>
              <a:p>
                <a:pPr>
                  <a:defRPr sz="1200"/>
                </a:pPr>
                <a:endParaRPr lang="en-US"/>
              </a:p>
            </c:txPr>
            <c:showLegendKey val="0"/>
            <c:showVal val="1"/>
            <c:showCatName val="0"/>
            <c:showSerName val="0"/>
            <c:showPercent val="0"/>
            <c:showBubbleSize val="0"/>
            <c:showLeaderLines val="0"/>
          </c:dLbls>
          <c:val>
            <c:numRef>
              <c:f>'Mean Totals'!$C$67</c:f>
              <c:numCache>
                <c:formatCode>0%</c:formatCode>
                <c:ptCount val="1"/>
                <c:pt idx="0">
                  <c:v>0.9</c:v>
                </c:pt>
              </c:numCache>
            </c:numRef>
          </c:val>
        </c:ser>
        <c:ser>
          <c:idx val="1"/>
          <c:order val="1"/>
          <c:spPr>
            <a:pattFill prst="dkUpDiag">
              <a:fgClr>
                <a:schemeClr val="accent5">
                  <a:lumMod val="60000"/>
                  <a:lumOff val="40000"/>
                </a:schemeClr>
              </a:fgClr>
              <a:bgClr>
                <a:schemeClr val="bg1"/>
              </a:bgClr>
            </a:pattFill>
            <a:ln>
              <a:noFill/>
            </a:ln>
          </c:spPr>
          <c:invertIfNegative val="0"/>
          <c:dLbls>
            <c:dLbl>
              <c:idx val="0"/>
              <c:layout>
                <c:manualLayout>
                  <c:x val="-4.9960955709809456E-3"/>
                  <c:y val="-0.26423305070361769"/>
                </c:manualLayout>
              </c:layout>
              <c:showLegendKey val="0"/>
              <c:showVal val="1"/>
              <c:showCatName val="0"/>
              <c:showSerName val="0"/>
              <c:showPercent val="0"/>
              <c:showBubbleSize val="0"/>
            </c:dLbl>
            <c:txPr>
              <a:bodyPr/>
              <a:lstStyle/>
              <a:p>
                <a:pPr>
                  <a:defRPr sz="1200"/>
                </a:pPr>
                <a:endParaRPr lang="en-US"/>
              </a:p>
            </c:txPr>
            <c:showLegendKey val="0"/>
            <c:showVal val="1"/>
            <c:showCatName val="0"/>
            <c:showSerName val="0"/>
            <c:showPercent val="0"/>
            <c:showBubbleSize val="0"/>
            <c:showLeaderLines val="0"/>
          </c:dLbls>
          <c:val>
            <c:numRef>
              <c:f>'Mean Totals'!$C$68</c:f>
              <c:numCache>
                <c:formatCode>0%</c:formatCode>
                <c:ptCount val="1"/>
                <c:pt idx="0">
                  <c:v>0.1</c:v>
                </c:pt>
              </c:numCache>
            </c:numRef>
          </c:val>
        </c:ser>
        <c:dLbls>
          <c:showLegendKey val="0"/>
          <c:showVal val="0"/>
          <c:showCatName val="0"/>
          <c:showSerName val="0"/>
          <c:showPercent val="0"/>
          <c:showBubbleSize val="0"/>
        </c:dLbls>
        <c:gapWidth val="150"/>
        <c:overlap val="100"/>
        <c:axId val="111106304"/>
        <c:axId val="111112192"/>
      </c:barChart>
      <c:catAx>
        <c:axId val="111106304"/>
        <c:scaling>
          <c:orientation val="minMax"/>
        </c:scaling>
        <c:delete val="1"/>
        <c:axPos val="l"/>
        <c:majorTickMark val="out"/>
        <c:minorTickMark val="none"/>
        <c:tickLblPos val="nextTo"/>
        <c:crossAx val="111112192"/>
        <c:crosses val="autoZero"/>
        <c:auto val="1"/>
        <c:lblAlgn val="ctr"/>
        <c:lblOffset val="100"/>
        <c:noMultiLvlLbl val="0"/>
      </c:catAx>
      <c:valAx>
        <c:axId val="111112192"/>
        <c:scaling>
          <c:orientation val="minMax"/>
          <c:max val="1"/>
          <c:min val="0"/>
        </c:scaling>
        <c:delete val="1"/>
        <c:axPos val="b"/>
        <c:numFmt formatCode="0%" sourceLinked="1"/>
        <c:majorTickMark val="out"/>
        <c:minorTickMark val="none"/>
        <c:tickLblPos val="nextTo"/>
        <c:crossAx val="111106304"/>
        <c:crosses val="autoZero"/>
        <c:crossBetween val="between"/>
      </c:valAx>
      <c:spPr>
        <a:ln>
          <a:noFill/>
        </a:ln>
      </c:spPr>
    </c:plotArea>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image" Target="../media/image1.jpeg"/><Relationship Id="rId4" Type="http://schemas.openxmlformats.org/officeDocument/2006/relationships/chart" Target="../charts/chart9.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image" Target="../media/image2.jpeg"/><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7.xml"/><Relationship Id="rId5" Type="http://schemas.openxmlformats.org/officeDocument/2006/relationships/chart" Target="../charts/chart16.xml"/><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7</xdr:col>
      <xdr:colOff>677332</xdr:colOff>
      <xdr:row>0</xdr:row>
      <xdr:rowOff>80698</xdr:rowOff>
    </xdr:from>
    <xdr:to>
      <xdr:col>8</xdr:col>
      <xdr:colOff>564693</xdr:colOff>
      <xdr:row>6</xdr:row>
      <xdr:rowOff>160073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499" y="80698"/>
          <a:ext cx="1072695" cy="1412875"/>
        </a:xfrm>
        <a:prstGeom prst="rect">
          <a:avLst/>
        </a:prstGeom>
      </xdr:spPr>
    </xdr:pic>
    <xdr:clientData/>
  </xdr:twoCellAnchor>
  <xdr:twoCellAnchor>
    <xdr:from>
      <xdr:col>9</xdr:col>
      <xdr:colOff>107156</xdr:colOff>
      <xdr:row>14</xdr:row>
      <xdr:rowOff>10582</xdr:rowOff>
    </xdr:from>
    <xdr:to>
      <xdr:col>13</xdr:col>
      <xdr:colOff>1619248</xdr:colOff>
      <xdr:row>18</xdr:row>
      <xdr:rowOff>190500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71437</xdr:colOff>
      <xdr:row>9</xdr:row>
      <xdr:rowOff>11906</xdr:rowOff>
    </xdr:from>
    <xdr:to>
      <xdr:col>14</xdr:col>
      <xdr:colOff>792</xdr:colOff>
      <xdr:row>13</xdr:row>
      <xdr:rowOff>178594</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141552</xdr:colOff>
      <xdr:row>28</xdr:row>
      <xdr:rowOff>1322</xdr:rowOff>
    </xdr:from>
    <xdr:to>
      <xdr:col>14</xdr:col>
      <xdr:colOff>22488</xdr:colOff>
      <xdr:row>32</xdr:row>
      <xdr:rowOff>179917</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107156</xdr:colOff>
      <xdr:row>24</xdr:row>
      <xdr:rowOff>47625</xdr:rowOff>
    </xdr:from>
    <xdr:to>
      <xdr:col>14</xdr:col>
      <xdr:colOff>36511</xdr:colOff>
      <xdr:row>29</xdr:row>
      <xdr:rowOff>11907</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130968</xdr:colOff>
      <xdr:row>33</xdr:row>
      <xdr:rowOff>107156</xdr:rowOff>
    </xdr:from>
    <xdr:to>
      <xdr:col>14</xdr:col>
      <xdr:colOff>60323</xdr:colOff>
      <xdr:row>38</xdr:row>
      <xdr:rowOff>71438</xdr:rowOff>
    </xdr:to>
    <xdr:graphicFrame macro="">
      <xdr:nvGraphicFramePr>
        <xdr:cNvPr id="25" name="Chart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154781</xdr:colOff>
      <xdr:row>36</xdr:row>
      <xdr:rowOff>190500</xdr:rowOff>
    </xdr:from>
    <xdr:to>
      <xdr:col>14</xdr:col>
      <xdr:colOff>35717</xdr:colOff>
      <xdr:row>41</xdr:row>
      <xdr:rowOff>168012</xdr:rowOff>
    </xdr:to>
    <xdr:graphicFrame macro="">
      <xdr:nvGraphicFramePr>
        <xdr:cNvPr id="30"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857250</xdr:colOff>
      <xdr:row>0</xdr:row>
      <xdr:rowOff>142875</xdr:rowOff>
    </xdr:from>
    <xdr:to>
      <xdr:col>8</xdr:col>
      <xdr:colOff>566018</xdr:colOff>
      <xdr:row>6</xdr:row>
      <xdr:rowOff>142875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17906" y="142875"/>
          <a:ext cx="1066081" cy="1357313"/>
        </a:xfrm>
        <a:prstGeom prst="rect">
          <a:avLst/>
        </a:prstGeom>
      </xdr:spPr>
    </xdr:pic>
    <xdr:clientData/>
  </xdr:twoCellAnchor>
  <xdr:twoCellAnchor>
    <xdr:from>
      <xdr:col>7</xdr:col>
      <xdr:colOff>1005418</xdr:colOff>
      <xdr:row>8</xdr:row>
      <xdr:rowOff>64822</xdr:rowOff>
    </xdr:from>
    <xdr:to>
      <xdr:col>12</xdr:col>
      <xdr:colOff>1182688</xdr:colOff>
      <xdr:row>18</xdr:row>
      <xdr:rowOff>42334</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839390</xdr:colOff>
      <xdr:row>25</xdr:row>
      <xdr:rowOff>140494</xdr:rowOff>
    </xdr:from>
    <xdr:to>
      <xdr:col>12</xdr:col>
      <xdr:colOff>1166811</xdr:colOff>
      <xdr:row>43</xdr:row>
      <xdr:rowOff>59530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1005417</xdr:colOff>
      <xdr:row>16</xdr:row>
      <xdr:rowOff>211667</xdr:rowOff>
    </xdr:from>
    <xdr:to>
      <xdr:col>12</xdr:col>
      <xdr:colOff>1182687</xdr:colOff>
      <xdr:row>27</xdr:row>
      <xdr:rowOff>51595</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477573</xdr:colOff>
      <xdr:row>0</xdr:row>
      <xdr:rowOff>51593</xdr:rowOff>
    </xdr:from>
    <xdr:to>
      <xdr:col>8</xdr:col>
      <xdr:colOff>559404</xdr:colOff>
      <xdr:row>6</xdr:row>
      <xdr:rowOff>120385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83198" y="51593"/>
          <a:ext cx="1062906" cy="1326092"/>
        </a:xfrm>
        <a:prstGeom prst="rect">
          <a:avLst/>
        </a:prstGeom>
      </xdr:spPr>
    </xdr:pic>
    <xdr:clientData/>
  </xdr:twoCellAnchor>
  <xdr:twoCellAnchor>
    <xdr:from>
      <xdr:col>4</xdr:col>
      <xdr:colOff>642937</xdr:colOff>
      <xdr:row>23</xdr:row>
      <xdr:rowOff>149489</xdr:rowOff>
    </xdr:from>
    <xdr:to>
      <xdr:col>9</xdr:col>
      <xdr:colOff>0</xdr:colOff>
      <xdr:row>34</xdr:row>
      <xdr:rowOff>127001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582081</xdr:colOff>
      <xdr:row>37</xdr:row>
      <xdr:rowOff>179915</xdr:rowOff>
    </xdr:from>
    <xdr:to>
      <xdr:col>12</xdr:col>
      <xdr:colOff>169333</xdr:colOff>
      <xdr:row>49</xdr:row>
      <xdr:rowOff>165098</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922733</xdr:colOff>
      <xdr:row>55</xdr:row>
      <xdr:rowOff>142875</xdr:rowOff>
    </xdr:from>
    <xdr:to>
      <xdr:col>8</xdr:col>
      <xdr:colOff>422671</xdr:colOff>
      <xdr:row>68</xdr:row>
      <xdr:rowOff>55958</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116418</xdr:colOff>
      <xdr:row>32</xdr:row>
      <xdr:rowOff>128324</xdr:rowOff>
    </xdr:from>
    <xdr:to>
      <xdr:col>8</xdr:col>
      <xdr:colOff>104511</xdr:colOff>
      <xdr:row>45</xdr:row>
      <xdr:rowOff>140231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429949</xdr:colOff>
      <xdr:row>9</xdr:row>
      <xdr:rowOff>79373</xdr:rowOff>
    </xdr:from>
    <xdr:to>
      <xdr:col>12</xdr:col>
      <xdr:colOff>441854</xdr:colOff>
      <xdr:row>13</xdr:row>
      <xdr:rowOff>116416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482865</xdr:colOff>
      <xdr:row>26</xdr:row>
      <xdr:rowOff>42069</xdr:rowOff>
    </xdr:from>
    <xdr:to>
      <xdr:col>12</xdr:col>
      <xdr:colOff>518584</xdr:colOff>
      <xdr:row>31</xdr:row>
      <xdr:rowOff>190500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617348</xdr:colOff>
      <xdr:row>0</xdr:row>
      <xdr:rowOff>93398</xdr:rowOff>
    </xdr:from>
    <xdr:to>
      <xdr:col>8</xdr:col>
      <xdr:colOff>566622</xdr:colOff>
      <xdr:row>6</xdr:row>
      <xdr:rowOff>212461</xdr:rowOff>
    </xdr:to>
    <xdr:pic>
      <xdr:nvPicPr>
        <xdr:cNvPr id="7" name="Picture 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824598" y="93398"/>
          <a:ext cx="1060524" cy="1357313"/>
        </a:xfrm>
        <a:prstGeom prst="rect">
          <a:avLst/>
        </a:prstGeom>
      </xdr:spPr>
    </xdr:pic>
    <xdr:clientData/>
  </xdr:twoCellAnchor>
  <xdr:twoCellAnchor>
    <xdr:from>
      <xdr:col>8</xdr:col>
      <xdr:colOff>412751</xdr:colOff>
      <xdr:row>11</xdr:row>
      <xdr:rowOff>179917</xdr:rowOff>
    </xdr:from>
    <xdr:to>
      <xdr:col>12</xdr:col>
      <xdr:colOff>424656</xdr:colOff>
      <xdr:row>16</xdr:row>
      <xdr:rowOff>15877</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476250</xdr:colOff>
      <xdr:row>24</xdr:row>
      <xdr:rowOff>21167</xdr:rowOff>
    </xdr:from>
    <xdr:to>
      <xdr:col>12</xdr:col>
      <xdr:colOff>488155</xdr:colOff>
      <xdr:row>28</xdr:row>
      <xdr:rowOff>52917</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Location%20Data/1415/1415%20AFS%20Location%20Dashboard%20(Organisation%20leve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FSaggregate_data1516/CORE%20ACTIVITY_ag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Finance/CORE%20FINANCE_no%20e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vity Summary"/>
      <sheetName val="Raw data"/>
      <sheetName val="Tables"/>
      <sheetName val="1415 AFS Geodata"/>
      <sheetName val="1415 AFS Location Dashboard (Or"/>
    </sheetNames>
    <sheetDataSet>
      <sheetData sheetId="0"/>
      <sheetData sheetId="1">
        <row r="1">
          <cell r="A1" t="str">
            <v>Organisation Name</v>
          </cell>
          <cell r="B1" t="str">
            <v>Primary Artform</v>
          </cell>
          <cell r="C1" t="str">
            <v>Participation (n)</v>
          </cell>
          <cell r="D1" t="str">
            <v>Performance (n)</v>
          </cell>
          <cell r="E1" t="str">
            <v>Exhibition (n)</v>
          </cell>
          <cell r="F1" t="str">
            <v>Homebase</v>
          </cell>
          <cell r="G1" t="str">
            <v>HBA (n)</v>
          </cell>
          <cell r="H1" t="str">
            <v>Outreach (n)</v>
          </cell>
          <cell r="I1" t="str">
            <v>Total</v>
          </cell>
          <cell r="J1" t="str">
            <v>% Outreach (if HB)</v>
          </cell>
          <cell r="K1" t="str">
            <v xml:space="preserve">% Homebase </v>
          </cell>
          <cell r="L1" t="str">
            <v>OR MDM 10%</v>
          </cell>
          <cell r="M1" t="str">
            <v>OR % (MDM 10%)</v>
          </cell>
          <cell r="N1" t="str">
            <v>OR MDM 20%</v>
          </cell>
          <cell r="O1" t="str">
            <v>OR % (MDM 20%)</v>
          </cell>
          <cell r="P1" t="str">
            <v>All MDM (HB+OR) 10%</v>
          </cell>
          <cell r="Q1" t="str">
            <v>All MDM % (HB+OR) 10%</v>
          </cell>
          <cell r="R1" t="str">
            <v>All MDM (HB+OR) 20%</v>
          </cell>
          <cell r="S1" t="str">
            <v>All MDM % (HB+OR) 20%</v>
          </cell>
          <cell r="T1" t="str">
            <v>Urban (HB+OR)</v>
          </cell>
          <cell r="U1" t="str">
            <v>Urban % (HB+OR)</v>
          </cell>
          <cell r="V1" t="str">
            <v>Rural (HB+OR)</v>
          </cell>
          <cell r="W1" t="str">
            <v>Rural % (HB+OR)</v>
          </cell>
        </row>
        <row r="2">
          <cell r="A2" t="str">
            <v>Aisling Ghear Theatre Company</v>
          </cell>
          <cell r="B2" t="str">
            <v>Drama</v>
          </cell>
          <cell r="C2">
            <v>16</v>
          </cell>
          <cell r="D2">
            <v>25</v>
          </cell>
          <cell r="E2">
            <v>0</v>
          </cell>
          <cell r="F2" t="str">
            <v>Yes</v>
          </cell>
          <cell r="G2">
            <v>18</v>
          </cell>
          <cell r="H2">
            <v>23</v>
          </cell>
          <cell r="I2">
            <v>41</v>
          </cell>
          <cell r="J2">
            <v>56.09756097560976</v>
          </cell>
          <cell r="K2">
            <v>43.902439024390247</v>
          </cell>
          <cell r="L2">
            <v>13</v>
          </cell>
          <cell r="M2">
            <v>56.521739130434781</v>
          </cell>
          <cell r="N2">
            <v>13</v>
          </cell>
          <cell r="O2">
            <v>56.521739130434781</v>
          </cell>
          <cell r="P2">
            <v>31</v>
          </cell>
          <cell r="Q2">
            <v>75.609756097560975</v>
          </cell>
          <cell r="R2">
            <v>31</v>
          </cell>
          <cell r="S2">
            <v>75.609756097560975</v>
          </cell>
          <cell r="T2">
            <v>40</v>
          </cell>
          <cell r="U2">
            <v>97.560975609756099</v>
          </cell>
          <cell r="V2">
            <v>1</v>
          </cell>
          <cell r="W2">
            <v>2.4390243902439024</v>
          </cell>
        </row>
        <row r="3">
          <cell r="A3" t="str">
            <v>All Set Cross Cultural Project</v>
          </cell>
          <cell r="B3" t="str">
            <v>Traditional Arts</v>
          </cell>
          <cell r="C3">
            <v>179</v>
          </cell>
          <cell r="D3">
            <v>20</v>
          </cell>
          <cell r="E3">
            <v>0</v>
          </cell>
          <cell r="F3" t="str">
            <v>No</v>
          </cell>
          <cell r="G3">
            <v>0</v>
          </cell>
          <cell r="H3">
            <v>199</v>
          </cell>
          <cell r="I3">
            <v>199</v>
          </cell>
          <cell r="J3">
            <v>0</v>
          </cell>
          <cell r="K3">
            <v>0</v>
          </cell>
          <cell r="L3">
            <v>0</v>
          </cell>
          <cell r="M3">
            <v>0</v>
          </cell>
          <cell r="N3">
            <v>61</v>
          </cell>
          <cell r="O3">
            <v>30.653266331658291</v>
          </cell>
          <cell r="P3">
            <v>0</v>
          </cell>
          <cell r="Q3">
            <v>0</v>
          </cell>
          <cell r="R3">
            <v>61</v>
          </cell>
          <cell r="S3">
            <v>30.653266331658291</v>
          </cell>
          <cell r="T3">
            <v>117</v>
          </cell>
          <cell r="U3">
            <v>58.793969849246231</v>
          </cell>
          <cell r="V3">
            <v>82</v>
          </cell>
          <cell r="W3">
            <v>41.206030150753769</v>
          </cell>
        </row>
        <row r="4">
          <cell r="A4" t="str">
            <v>An Droichead</v>
          </cell>
          <cell r="B4" t="str">
            <v>Traditional Arts</v>
          </cell>
          <cell r="C4">
            <v>170</v>
          </cell>
          <cell r="D4">
            <v>14</v>
          </cell>
          <cell r="E4">
            <v>1</v>
          </cell>
          <cell r="F4" t="str">
            <v>Yes</v>
          </cell>
          <cell r="G4">
            <v>56</v>
          </cell>
          <cell r="H4">
            <v>129</v>
          </cell>
          <cell r="I4">
            <v>185</v>
          </cell>
          <cell r="J4">
            <v>69.729729729729726</v>
          </cell>
          <cell r="K4">
            <v>30.270270270270274</v>
          </cell>
          <cell r="L4">
            <v>122</v>
          </cell>
          <cell r="M4">
            <v>94.573643410852711</v>
          </cell>
          <cell r="N4">
            <v>122</v>
          </cell>
          <cell r="O4">
            <v>94.573643410852711</v>
          </cell>
          <cell r="P4">
            <v>178</v>
          </cell>
          <cell r="Q4">
            <v>96.216216216216225</v>
          </cell>
          <cell r="R4">
            <v>178</v>
          </cell>
          <cell r="S4">
            <v>96.216216216216225</v>
          </cell>
          <cell r="T4">
            <v>185</v>
          </cell>
          <cell r="U4">
            <v>100</v>
          </cell>
          <cell r="V4">
            <v>0</v>
          </cell>
          <cell r="W4">
            <v>0</v>
          </cell>
        </row>
        <row r="5">
          <cell r="A5" t="str">
            <v>An Gaelaras Ltd</v>
          </cell>
          <cell r="B5" t="str">
            <v>Combined</v>
          </cell>
          <cell r="C5">
            <v>38</v>
          </cell>
          <cell r="D5">
            <v>29</v>
          </cell>
          <cell r="E5">
            <v>0</v>
          </cell>
          <cell r="F5" t="str">
            <v>Yes</v>
          </cell>
          <cell r="G5">
            <v>29</v>
          </cell>
          <cell r="H5">
            <v>38</v>
          </cell>
          <cell r="I5">
            <v>67</v>
          </cell>
          <cell r="J5">
            <v>56.71641791044776</v>
          </cell>
          <cell r="K5">
            <v>43.283582089552233</v>
          </cell>
          <cell r="L5">
            <v>0</v>
          </cell>
          <cell r="M5">
            <v>0</v>
          </cell>
          <cell r="N5">
            <v>38</v>
          </cell>
          <cell r="O5">
            <v>100</v>
          </cell>
          <cell r="P5">
            <v>29</v>
          </cell>
          <cell r="Q5">
            <v>43.283582089552233</v>
          </cell>
          <cell r="R5">
            <v>67</v>
          </cell>
          <cell r="S5">
            <v>100</v>
          </cell>
          <cell r="T5">
            <v>67</v>
          </cell>
          <cell r="U5">
            <v>100</v>
          </cell>
          <cell r="V5">
            <v>0</v>
          </cell>
          <cell r="W5">
            <v>0</v>
          </cell>
        </row>
        <row r="6">
          <cell r="A6" t="str">
            <v>Andersonstown Traditional &amp; Contemporary Music School</v>
          </cell>
          <cell r="B6" t="str">
            <v>Traditional Arts</v>
          </cell>
          <cell r="C6">
            <v>2459</v>
          </cell>
          <cell r="D6">
            <v>215</v>
          </cell>
          <cell r="E6">
            <v>0</v>
          </cell>
          <cell r="F6" t="str">
            <v>Yes</v>
          </cell>
          <cell r="G6">
            <v>260</v>
          </cell>
          <cell r="H6">
            <v>2414</v>
          </cell>
          <cell r="I6">
            <v>2674</v>
          </cell>
          <cell r="J6">
            <v>90.27673896783844</v>
          </cell>
          <cell r="K6">
            <v>9.7232610321615542</v>
          </cell>
          <cell r="L6">
            <v>1289</v>
          </cell>
          <cell r="M6">
            <v>53.396851698425849</v>
          </cell>
          <cell r="N6">
            <v>2222</v>
          </cell>
          <cell r="O6">
            <v>92.046396023198014</v>
          </cell>
          <cell r="P6">
            <v>1549</v>
          </cell>
          <cell r="Q6">
            <v>57.928197456993267</v>
          </cell>
          <cell r="R6">
            <v>2482</v>
          </cell>
          <cell r="S6">
            <v>92.819745699326845</v>
          </cell>
          <cell r="T6">
            <v>2610</v>
          </cell>
          <cell r="U6">
            <v>97.60658189977562</v>
          </cell>
          <cell r="V6">
            <v>64</v>
          </cell>
          <cell r="W6">
            <v>2.3934181002243831</v>
          </cell>
        </row>
        <row r="7">
          <cell r="A7" t="str">
            <v>Armagh Rhymers Educational &amp; Cultural Organisation</v>
          </cell>
          <cell r="B7" t="str">
            <v>Traditional Arts</v>
          </cell>
          <cell r="C7">
            <v>0</v>
          </cell>
          <cell r="D7">
            <v>0</v>
          </cell>
          <cell r="E7">
            <v>0</v>
          </cell>
          <cell r="F7" t="str">
            <v>No</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row>
        <row r="8">
          <cell r="A8" t="str">
            <v>Array Strudios</v>
          </cell>
          <cell r="B8" t="str">
            <v>Visual Arts</v>
          </cell>
          <cell r="C8">
            <v>5</v>
          </cell>
          <cell r="D8">
            <v>4</v>
          </cell>
          <cell r="E8">
            <v>3</v>
          </cell>
          <cell r="F8" t="str">
            <v>Yes</v>
          </cell>
          <cell r="G8">
            <v>12</v>
          </cell>
          <cell r="H8">
            <v>0</v>
          </cell>
          <cell r="I8">
            <v>12</v>
          </cell>
          <cell r="J8">
            <v>0</v>
          </cell>
          <cell r="K8">
            <v>100</v>
          </cell>
          <cell r="L8">
            <v>0</v>
          </cell>
          <cell r="M8">
            <v>0</v>
          </cell>
          <cell r="N8">
            <v>0</v>
          </cell>
          <cell r="O8">
            <v>0</v>
          </cell>
          <cell r="P8">
            <v>12</v>
          </cell>
          <cell r="Q8">
            <v>100</v>
          </cell>
          <cell r="R8">
            <v>12</v>
          </cell>
          <cell r="S8">
            <v>100</v>
          </cell>
          <cell r="T8">
            <v>12</v>
          </cell>
          <cell r="U8">
            <v>100</v>
          </cell>
          <cell r="V8">
            <v>0</v>
          </cell>
          <cell r="W8">
            <v>0</v>
          </cell>
        </row>
        <row r="9">
          <cell r="A9" t="str">
            <v>Arts and Disability Forum</v>
          </cell>
          <cell r="B9" t="str">
            <v>Combined</v>
          </cell>
          <cell r="C9">
            <v>21</v>
          </cell>
          <cell r="D9">
            <v>14</v>
          </cell>
          <cell r="E9">
            <v>8</v>
          </cell>
          <cell r="F9" t="str">
            <v>Yes</v>
          </cell>
          <cell r="G9">
            <v>19</v>
          </cell>
          <cell r="H9">
            <v>24</v>
          </cell>
          <cell r="I9">
            <v>43</v>
          </cell>
          <cell r="J9">
            <v>55.813953488372093</v>
          </cell>
          <cell r="K9">
            <v>44.186046511627907</v>
          </cell>
          <cell r="L9">
            <v>2</v>
          </cell>
          <cell r="M9">
            <v>8.3333333333333321</v>
          </cell>
          <cell r="N9">
            <v>6</v>
          </cell>
          <cell r="O9">
            <v>25</v>
          </cell>
          <cell r="P9">
            <v>21</v>
          </cell>
          <cell r="Q9">
            <v>48.837209302325576</v>
          </cell>
          <cell r="R9">
            <v>25</v>
          </cell>
          <cell r="S9">
            <v>58.139534883720934</v>
          </cell>
          <cell r="T9">
            <v>43</v>
          </cell>
          <cell r="U9">
            <v>100</v>
          </cell>
          <cell r="V9">
            <v>0</v>
          </cell>
          <cell r="W9">
            <v>0</v>
          </cell>
        </row>
        <row r="10">
          <cell r="A10" t="str">
            <v>Arts Care</v>
          </cell>
          <cell r="B10" t="str">
            <v>Combined</v>
          </cell>
          <cell r="C10">
            <v>1534</v>
          </cell>
          <cell r="D10">
            <v>26</v>
          </cell>
          <cell r="E10">
            <v>33</v>
          </cell>
          <cell r="F10" t="str">
            <v>No</v>
          </cell>
          <cell r="G10">
            <v>0</v>
          </cell>
          <cell r="H10">
            <v>1593</v>
          </cell>
          <cell r="I10">
            <v>1593</v>
          </cell>
          <cell r="J10">
            <v>0</v>
          </cell>
          <cell r="K10">
            <v>0</v>
          </cell>
          <cell r="L10">
            <v>141</v>
          </cell>
          <cell r="M10">
            <v>8.8512241054613927</v>
          </cell>
          <cell r="N10">
            <v>260</v>
          </cell>
          <cell r="O10">
            <v>16.321406151914626</v>
          </cell>
          <cell r="P10">
            <v>141</v>
          </cell>
          <cell r="Q10">
            <v>8.8512241054613927</v>
          </cell>
          <cell r="R10">
            <v>260</v>
          </cell>
          <cell r="S10">
            <v>16.321406151914626</v>
          </cell>
          <cell r="T10">
            <v>1158</v>
          </cell>
          <cell r="U10">
            <v>72.69303201506591</v>
          </cell>
          <cell r="V10">
            <v>435</v>
          </cell>
          <cell r="W10">
            <v>27.30696798493409</v>
          </cell>
        </row>
        <row r="11">
          <cell r="A11" t="str">
            <v>Belfast Exposed Photography</v>
          </cell>
          <cell r="B11" t="str">
            <v>Visual Arts</v>
          </cell>
          <cell r="C11">
            <v>277</v>
          </cell>
          <cell r="D11">
            <v>0</v>
          </cell>
          <cell r="E11">
            <v>32</v>
          </cell>
          <cell r="F11" t="str">
            <v>Yes</v>
          </cell>
          <cell r="G11">
            <v>140</v>
          </cell>
          <cell r="H11">
            <v>169</v>
          </cell>
          <cell r="I11">
            <v>309</v>
          </cell>
          <cell r="J11">
            <v>54.692556634304211</v>
          </cell>
          <cell r="K11">
            <v>45.307443365695796</v>
          </cell>
          <cell r="L11">
            <v>29</v>
          </cell>
          <cell r="M11">
            <v>17.159763313609467</v>
          </cell>
          <cell r="N11">
            <v>51</v>
          </cell>
          <cell r="O11">
            <v>30.177514792899409</v>
          </cell>
          <cell r="P11">
            <v>169</v>
          </cell>
          <cell r="Q11">
            <v>54.692556634304211</v>
          </cell>
          <cell r="R11">
            <v>191</v>
          </cell>
          <cell r="S11">
            <v>61.812297734627833</v>
          </cell>
          <cell r="T11">
            <v>305</v>
          </cell>
          <cell r="U11">
            <v>98.70550161812298</v>
          </cell>
          <cell r="V11">
            <v>4</v>
          </cell>
          <cell r="W11">
            <v>1.2944983818770228</v>
          </cell>
        </row>
        <row r="12">
          <cell r="A12" t="str">
            <v>Belfast Music Society</v>
          </cell>
          <cell r="B12" t="str">
            <v>Music</v>
          </cell>
          <cell r="C12">
            <v>3</v>
          </cell>
          <cell r="D12">
            <v>23</v>
          </cell>
          <cell r="E12">
            <v>0</v>
          </cell>
          <cell r="F12" t="str">
            <v>No</v>
          </cell>
          <cell r="G12">
            <v>0</v>
          </cell>
          <cell r="H12">
            <v>26</v>
          </cell>
          <cell r="I12">
            <v>26</v>
          </cell>
          <cell r="J12">
            <v>0</v>
          </cell>
          <cell r="K12">
            <v>0</v>
          </cell>
          <cell r="L12">
            <v>3</v>
          </cell>
          <cell r="M12">
            <v>11.538461538461538</v>
          </cell>
          <cell r="N12">
            <v>4</v>
          </cell>
          <cell r="O12">
            <v>15.384615384615385</v>
          </cell>
          <cell r="P12">
            <v>3</v>
          </cell>
          <cell r="Q12">
            <v>11.538461538461538</v>
          </cell>
          <cell r="R12">
            <v>4</v>
          </cell>
          <cell r="S12">
            <v>15.384615384615385</v>
          </cell>
          <cell r="T12">
            <v>26</v>
          </cell>
          <cell r="U12">
            <v>100</v>
          </cell>
          <cell r="V12">
            <v>0</v>
          </cell>
          <cell r="W12">
            <v>0</v>
          </cell>
        </row>
        <row r="13">
          <cell r="A13" t="str">
            <v>Belfast Print Workshop</v>
          </cell>
          <cell r="B13" t="str">
            <v>Visual Arts</v>
          </cell>
          <cell r="C13">
            <v>38</v>
          </cell>
          <cell r="D13">
            <v>23</v>
          </cell>
          <cell r="E13">
            <v>23</v>
          </cell>
          <cell r="F13" t="str">
            <v>Yes</v>
          </cell>
          <cell r="G13">
            <v>35</v>
          </cell>
          <cell r="H13">
            <v>49</v>
          </cell>
          <cell r="I13">
            <v>84</v>
          </cell>
          <cell r="J13">
            <v>58.333333333333336</v>
          </cell>
          <cell r="K13">
            <v>41.666666666666671</v>
          </cell>
          <cell r="L13">
            <v>34</v>
          </cell>
          <cell r="M13">
            <v>69.387755102040813</v>
          </cell>
          <cell r="N13">
            <v>34</v>
          </cell>
          <cell r="O13">
            <v>69.387755102040813</v>
          </cell>
          <cell r="P13">
            <v>69</v>
          </cell>
          <cell r="Q13">
            <v>82.142857142857139</v>
          </cell>
          <cell r="R13">
            <v>69</v>
          </cell>
          <cell r="S13">
            <v>82.142857142857139</v>
          </cell>
          <cell r="T13">
            <v>84</v>
          </cell>
          <cell r="U13">
            <v>100</v>
          </cell>
          <cell r="V13">
            <v>0</v>
          </cell>
          <cell r="W13">
            <v>0</v>
          </cell>
        </row>
        <row r="14">
          <cell r="A14" t="str">
            <v>BelfastTrad (Traditional Music and Dance Society)</v>
          </cell>
          <cell r="B14" t="str">
            <v>Traditional Arts</v>
          </cell>
          <cell r="C14">
            <v>239</v>
          </cell>
          <cell r="D14">
            <v>0</v>
          </cell>
          <cell r="E14">
            <v>0</v>
          </cell>
          <cell r="F14" t="str">
            <v>Yes</v>
          </cell>
          <cell r="G14">
            <v>132</v>
          </cell>
          <cell r="H14">
            <v>107</v>
          </cell>
          <cell r="I14">
            <v>239</v>
          </cell>
          <cell r="J14">
            <v>44.769874476987447</v>
          </cell>
          <cell r="K14">
            <v>55.230125523012553</v>
          </cell>
          <cell r="L14">
            <v>53</v>
          </cell>
          <cell r="M14">
            <v>49.532710280373834</v>
          </cell>
          <cell r="N14">
            <v>53</v>
          </cell>
          <cell r="O14">
            <v>49.532710280373834</v>
          </cell>
          <cell r="P14">
            <v>53</v>
          </cell>
          <cell r="Q14">
            <v>22.17573221757322</v>
          </cell>
          <cell r="R14">
            <v>53</v>
          </cell>
          <cell r="S14">
            <v>22.17573221757322</v>
          </cell>
          <cell r="T14">
            <v>239</v>
          </cell>
          <cell r="U14">
            <v>100</v>
          </cell>
          <cell r="V14">
            <v>0</v>
          </cell>
          <cell r="W14">
            <v>0</v>
          </cell>
        </row>
        <row r="15">
          <cell r="A15" t="str">
            <v>Big Telly Theatre Company</v>
          </cell>
          <cell r="B15" t="str">
            <v>Drama</v>
          </cell>
          <cell r="C15">
            <v>250</v>
          </cell>
          <cell r="D15">
            <v>10</v>
          </cell>
          <cell r="E15">
            <v>1</v>
          </cell>
          <cell r="F15" t="str">
            <v>No</v>
          </cell>
          <cell r="G15">
            <v>0</v>
          </cell>
          <cell r="H15">
            <v>261</v>
          </cell>
          <cell r="I15">
            <v>261</v>
          </cell>
          <cell r="J15">
            <v>0</v>
          </cell>
          <cell r="K15">
            <v>0</v>
          </cell>
          <cell r="L15">
            <v>11</v>
          </cell>
          <cell r="M15">
            <v>4.2145593869731801</v>
          </cell>
          <cell r="N15">
            <v>23</v>
          </cell>
          <cell r="O15">
            <v>8.8122605363984672</v>
          </cell>
          <cell r="P15">
            <v>11</v>
          </cell>
          <cell r="Q15">
            <v>4.2145593869731801</v>
          </cell>
          <cell r="R15">
            <v>23</v>
          </cell>
          <cell r="S15">
            <v>8.8122605363984672</v>
          </cell>
          <cell r="T15">
            <v>172</v>
          </cell>
          <cell r="U15">
            <v>65.900383141762447</v>
          </cell>
          <cell r="V15">
            <v>89</v>
          </cell>
          <cell r="W15">
            <v>34.099616858237546</v>
          </cell>
        </row>
        <row r="16">
          <cell r="A16" t="str">
            <v>Blackstaff Press Limited</v>
          </cell>
          <cell r="B16" t="str">
            <v>Literature</v>
          </cell>
          <cell r="C16">
            <v>71</v>
          </cell>
          <cell r="D16">
            <v>9</v>
          </cell>
          <cell r="E16">
            <v>1</v>
          </cell>
          <cell r="F16" t="str">
            <v>No</v>
          </cell>
          <cell r="G16">
            <v>0</v>
          </cell>
          <cell r="H16">
            <v>81</v>
          </cell>
          <cell r="I16">
            <v>81</v>
          </cell>
          <cell r="J16">
            <v>0</v>
          </cell>
          <cell r="K16">
            <v>0</v>
          </cell>
          <cell r="L16">
            <v>31</v>
          </cell>
          <cell r="M16">
            <v>38.271604938271601</v>
          </cell>
          <cell r="N16">
            <v>35</v>
          </cell>
          <cell r="O16">
            <v>43.209876543209873</v>
          </cell>
          <cell r="P16">
            <v>31</v>
          </cell>
          <cell r="Q16">
            <v>38.271604938271601</v>
          </cell>
          <cell r="R16">
            <v>35</v>
          </cell>
          <cell r="S16">
            <v>43.209876543209873</v>
          </cell>
          <cell r="T16">
            <v>72</v>
          </cell>
          <cell r="U16">
            <v>88.888888888888886</v>
          </cell>
          <cell r="V16">
            <v>9</v>
          </cell>
          <cell r="W16">
            <v>11.111111111111111</v>
          </cell>
        </row>
        <row r="17">
          <cell r="A17" t="str">
            <v>Bruiser Theatre Company</v>
          </cell>
          <cell r="B17" t="str">
            <v>Drama</v>
          </cell>
          <cell r="C17">
            <v>18</v>
          </cell>
          <cell r="D17">
            <v>36</v>
          </cell>
          <cell r="E17">
            <v>0</v>
          </cell>
          <cell r="F17" t="str">
            <v>Yes</v>
          </cell>
          <cell r="G17">
            <v>1</v>
          </cell>
          <cell r="H17">
            <v>53</v>
          </cell>
          <cell r="I17">
            <v>54</v>
          </cell>
          <cell r="J17">
            <v>98.148148148148152</v>
          </cell>
          <cell r="K17">
            <v>1.8518518518518516</v>
          </cell>
          <cell r="L17">
            <v>35</v>
          </cell>
          <cell r="M17">
            <v>66.037735849056602</v>
          </cell>
          <cell r="N17">
            <v>38</v>
          </cell>
          <cell r="O17">
            <v>71.698113207547166</v>
          </cell>
          <cell r="P17">
            <v>36</v>
          </cell>
          <cell r="Q17">
            <v>66.666666666666657</v>
          </cell>
          <cell r="R17">
            <v>39</v>
          </cell>
          <cell r="S17">
            <v>72.222222222222214</v>
          </cell>
          <cell r="T17">
            <v>52</v>
          </cell>
          <cell r="U17">
            <v>96.296296296296291</v>
          </cell>
          <cell r="V17">
            <v>2</v>
          </cell>
          <cell r="W17">
            <v>3.7037037037037033</v>
          </cell>
        </row>
        <row r="18">
          <cell r="A18" t="str">
            <v>Cahoots NI Ltd</v>
          </cell>
          <cell r="B18" t="str">
            <v>Drama</v>
          </cell>
          <cell r="C18">
            <v>7</v>
          </cell>
          <cell r="D18">
            <v>137</v>
          </cell>
          <cell r="E18">
            <v>0</v>
          </cell>
          <cell r="F18" t="str">
            <v>Yes</v>
          </cell>
          <cell r="G18">
            <v>23</v>
          </cell>
          <cell r="H18">
            <v>121</v>
          </cell>
          <cell r="I18">
            <v>144</v>
          </cell>
          <cell r="J18">
            <v>84.027777777777786</v>
          </cell>
          <cell r="K18">
            <v>15.972222222222221</v>
          </cell>
          <cell r="L18">
            <v>15</v>
          </cell>
          <cell r="M18">
            <v>12.396694214876034</v>
          </cell>
          <cell r="N18">
            <v>26</v>
          </cell>
          <cell r="O18">
            <v>21.487603305785125</v>
          </cell>
          <cell r="P18">
            <v>38</v>
          </cell>
          <cell r="Q18">
            <v>26.388888888888889</v>
          </cell>
          <cell r="R18">
            <v>49</v>
          </cell>
          <cell r="S18">
            <v>34.027777777777779</v>
          </cell>
          <cell r="T18">
            <v>120</v>
          </cell>
          <cell r="U18">
            <v>83.333333333333343</v>
          </cell>
          <cell r="V18">
            <v>24</v>
          </cell>
          <cell r="W18">
            <v>16.666666666666664</v>
          </cell>
        </row>
        <row r="19">
          <cell r="A19" t="str">
            <v>Camerata Ireland</v>
          </cell>
          <cell r="B19" t="str">
            <v>Music</v>
          </cell>
          <cell r="C19">
            <v>13</v>
          </cell>
          <cell r="D19">
            <v>2</v>
          </cell>
          <cell r="E19">
            <v>0</v>
          </cell>
          <cell r="F19" t="str">
            <v>Yes</v>
          </cell>
          <cell r="G19">
            <v>13</v>
          </cell>
          <cell r="H19">
            <v>2</v>
          </cell>
          <cell r="I19">
            <v>15</v>
          </cell>
          <cell r="J19">
            <v>13.333333333333334</v>
          </cell>
          <cell r="K19">
            <v>86.666666666666671</v>
          </cell>
          <cell r="L19">
            <v>1</v>
          </cell>
          <cell r="M19">
            <v>50</v>
          </cell>
          <cell r="N19">
            <v>1</v>
          </cell>
          <cell r="O19">
            <v>50</v>
          </cell>
          <cell r="P19">
            <v>1</v>
          </cell>
          <cell r="Q19">
            <v>6.666666666666667</v>
          </cell>
          <cell r="R19">
            <v>1</v>
          </cell>
          <cell r="S19">
            <v>6.666666666666667</v>
          </cell>
          <cell r="T19">
            <v>15</v>
          </cell>
          <cell r="U19">
            <v>100</v>
          </cell>
          <cell r="V19">
            <v>0</v>
          </cell>
          <cell r="W19">
            <v>0</v>
          </cell>
        </row>
        <row r="20">
          <cell r="A20" t="str">
            <v>Catalyst Arts Ltd</v>
          </cell>
          <cell r="B20" t="str">
            <v>Visual Arts</v>
          </cell>
          <cell r="C20">
            <v>17</v>
          </cell>
          <cell r="D20">
            <v>24</v>
          </cell>
          <cell r="E20">
            <v>17</v>
          </cell>
          <cell r="F20" t="str">
            <v>Yes</v>
          </cell>
          <cell r="G20">
            <v>39</v>
          </cell>
          <cell r="H20">
            <v>19</v>
          </cell>
          <cell r="I20">
            <v>58</v>
          </cell>
          <cell r="J20">
            <v>32.758620689655174</v>
          </cell>
          <cell r="K20">
            <v>67.241379310344826</v>
          </cell>
          <cell r="L20">
            <v>9</v>
          </cell>
          <cell r="M20">
            <v>47.368421052631575</v>
          </cell>
          <cell r="N20">
            <v>9</v>
          </cell>
          <cell r="O20">
            <v>47.368421052631575</v>
          </cell>
          <cell r="P20">
            <v>48</v>
          </cell>
          <cell r="Q20">
            <v>82.758620689655174</v>
          </cell>
          <cell r="R20">
            <v>48</v>
          </cell>
          <cell r="S20">
            <v>82.758620689655174</v>
          </cell>
          <cell r="T20">
            <v>58</v>
          </cell>
          <cell r="U20">
            <v>100</v>
          </cell>
          <cell r="V20">
            <v>0</v>
          </cell>
          <cell r="W20">
            <v>0</v>
          </cell>
        </row>
        <row r="21">
          <cell r="A21" t="str">
            <v xml:space="preserve">Centre for Contemporary Art </v>
          </cell>
          <cell r="B21" t="str">
            <v>Visual Arts</v>
          </cell>
          <cell r="C21">
            <v>57</v>
          </cell>
          <cell r="D21">
            <v>2</v>
          </cell>
          <cell r="E21">
            <v>6</v>
          </cell>
          <cell r="F21" t="str">
            <v>Yes</v>
          </cell>
          <cell r="G21">
            <v>57</v>
          </cell>
          <cell r="H21">
            <v>8</v>
          </cell>
          <cell r="I21">
            <v>65</v>
          </cell>
          <cell r="J21">
            <v>0</v>
          </cell>
          <cell r="K21">
            <v>87.692307692307693</v>
          </cell>
          <cell r="L21">
            <v>8</v>
          </cell>
          <cell r="M21">
            <v>100</v>
          </cell>
          <cell r="N21">
            <v>8</v>
          </cell>
          <cell r="O21">
            <v>100</v>
          </cell>
          <cell r="P21">
            <v>65</v>
          </cell>
          <cell r="Q21">
            <v>100</v>
          </cell>
          <cell r="R21">
            <v>65</v>
          </cell>
          <cell r="S21">
            <v>100</v>
          </cell>
          <cell r="T21">
            <v>65</v>
          </cell>
          <cell r="U21">
            <v>100</v>
          </cell>
          <cell r="V21">
            <v>0</v>
          </cell>
          <cell r="W21">
            <v>0</v>
          </cell>
        </row>
        <row r="22">
          <cell r="A22" t="str">
            <v>Comhaltas Ceoltoiri Eireann</v>
          </cell>
          <cell r="B22" t="str">
            <v>Traditional Arts</v>
          </cell>
          <cell r="C22">
            <v>39</v>
          </cell>
          <cell r="D22">
            <v>27</v>
          </cell>
          <cell r="E22">
            <v>0</v>
          </cell>
          <cell r="F22" t="str">
            <v>Yes</v>
          </cell>
          <cell r="G22">
            <v>65</v>
          </cell>
          <cell r="H22">
            <v>1</v>
          </cell>
          <cell r="I22">
            <v>66</v>
          </cell>
          <cell r="J22">
            <v>1.5151515151515151</v>
          </cell>
          <cell r="K22">
            <v>98.484848484848484</v>
          </cell>
          <cell r="L22">
            <v>0</v>
          </cell>
          <cell r="M22">
            <v>0</v>
          </cell>
          <cell r="N22">
            <v>1</v>
          </cell>
          <cell r="O22">
            <v>100</v>
          </cell>
          <cell r="P22">
            <v>0</v>
          </cell>
          <cell r="Q22">
            <v>0</v>
          </cell>
          <cell r="R22">
            <v>1</v>
          </cell>
          <cell r="S22">
            <v>1.5151515151515151</v>
          </cell>
          <cell r="T22">
            <v>1</v>
          </cell>
          <cell r="U22">
            <v>1.5151515151515151</v>
          </cell>
          <cell r="V22">
            <v>65</v>
          </cell>
          <cell r="W22">
            <v>98.484848484848484</v>
          </cell>
        </row>
        <row r="23">
          <cell r="A23" t="str">
            <v>Craft and Design Collective</v>
          </cell>
          <cell r="B23" t="str">
            <v>Visual Arts</v>
          </cell>
          <cell r="C23">
            <v>39</v>
          </cell>
          <cell r="D23">
            <v>0</v>
          </cell>
          <cell r="E23">
            <v>15</v>
          </cell>
          <cell r="F23" t="str">
            <v>Yes</v>
          </cell>
          <cell r="G23">
            <v>46</v>
          </cell>
          <cell r="H23">
            <v>8</v>
          </cell>
          <cell r="I23">
            <v>54</v>
          </cell>
          <cell r="J23">
            <v>14.814814814814813</v>
          </cell>
          <cell r="K23">
            <v>85.18518518518519</v>
          </cell>
          <cell r="L23">
            <v>0</v>
          </cell>
          <cell r="M23">
            <v>0</v>
          </cell>
          <cell r="N23">
            <v>2</v>
          </cell>
          <cell r="O23">
            <v>25</v>
          </cell>
          <cell r="P23">
            <v>46</v>
          </cell>
          <cell r="Q23">
            <v>85.18518518518519</v>
          </cell>
          <cell r="R23">
            <v>48</v>
          </cell>
          <cell r="S23">
            <v>88.888888888888886</v>
          </cell>
          <cell r="T23">
            <v>48</v>
          </cell>
          <cell r="U23">
            <v>88.888888888888886</v>
          </cell>
          <cell r="V23">
            <v>6</v>
          </cell>
          <cell r="W23">
            <v>11.111111111111111</v>
          </cell>
        </row>
        <row r="24">
          <cell r="A24" t="str">
            <v>Craft Northern Ireland</v>
          </cell>
          <cell r="B24" t="str">
            <v>Visual Arts</v>
          </cell>
          <cell r="C24">
            <v>23</v>
          </cell>
          <cell r="D24">
            <v>0</v>
          </cell>
          <cell r="E24">
            <v>5</v>
          </cell>
          <cell r="F24" t="str">
            <v>Yes</v>
          </cell>
          <cell r="G24">
            <v>8</v>
          </cell>
          <cell r="H24">
            <v>20</v>
          </cell>
          <cell r="I24">
            <v>28</v>
          </cell>
          <cell r="J24">
            <v>71.428571428571431</v>
          </cell>
          <cell r="K24">
            <v>28.571428571428569</v>
          </cell>
          <cell r="L24">
            <v>9</v>
          </cell>
          <cell r="M24">
            <v>45</v>
          </cell>
          <cell r="N24">
            <v>10</v>
          </cell>
          <cell r="O24">
            <v>50</v>
          </cell>
          <cell r="P24">
            <v>17</v>
          </cell>
          <cell r="Q24">
            <v>60.714285714285708</v>
          </cell>
          <cell r="R24">
            <v>18</v>
          </cell>
          <cell r="S24">
            <v>64.285714285714292</v>
          </cell>
          <cell r="T24">
            <v>28</v>
          </cell>
          <cell r="U24">
            <v>100</v>
          </cell>
          <cell r="V24">
            <v>0</v>
          </cell>
          <cell r="W24">
            <v>0</v>
          </cell>
        </row>
        <row r="25">
          <cell r="A25" t="str">
            <v>Creative Exchange</v>
          </cell>
          <cell r="B25" t="str">
            <v>Visual Arts</v>
          </cell>
          <cell r="C25">
            <v>43</v>
          </cell>
          <cell r="D25">
            <v>7</v>
          </cell>
          <cell r="E25">
            <v>5</v>
          </cell>
          <cell r="F25" t="str">
            <v>Yes</v>
          </cell>
          <cell r="G25">
            <v>12</v>
          </cell>
          <cell r="H25">
            <v>43</v>
          </cell>
          <cell r="I25">
            <v>55</v>
          </cell>
          <cell r="J25">
            <v>78.181818181818187</v>
          </cell>
          <cell r="K25">
            <v>21.818181818181817</v>
          </cell>
          <cell r="L25">
            <v>2</v>
          </cell>
          <cell r="M25">
            <v>4.6511627906976747</v>
          </cell>
          <cell r="N25">
            <v>13</v>
          </cell>
          <cell r="O25">
            <v>30.232558139534881</v>
          </cell>
          <cell r="P25">
            <v>2</v>
          </cell>
          <cell r="Q25">
            <v>3.6363636363636362</v>
          </cell>
          <cell r="R25">
            <v>13</v>
          </cell>
          <cell r="S25">
            <v>23.636363636363637</v>
          </cell>
          <cell r="T25">
            <v>55</v>
          </cell>
          <cell r="U25">
            <v>100</v>
          </cell>
          <cell r="V25">
            <v>0</v>
          </cell>
          <cell r="W25">
            <v>0</v>
          </cell>
        </row>
        <row r="26">
          <cell r="A26" t="str">
            <v>Cultúrlann McAdam Ó Fiaich</v>
          </cell>
          <cell r="B26" t="str">
            <v>Combined</v>
          </cell>
          <cell r="C26">
            <v>712</v>
          </cell>
          <cell r="D26">
            <v>40</v>
          </cell>
          <cell r="E26">
            <v>13</v>
          </cell>
          <cell r="F26" t="str">
            <v>Yes</v>
          </cell>
          <cell r="G26">
            <v>757</v>
          </cell>
          <cell r="H26">
            <v>8</v>
          </cell>
          <cell r="I26">
            <v>765</v>
          </cell>
          <cell r="J26">
            <v>1.0457516339869279</v>
          </cell>
          <cell r="K26">
            <v>98.954248366013076</v>
          </cell>
          <cell r="L26">
            <v>5</v>
          </cell>
          <cell r="M26">
            <v>62.5</v>
          </cell>
          <cell r="N26">
            <v>8</v>
          </cell>
          <cell r="O26">
            <v>100</v>
          </cell>
          <cell r="P26">
            <v>762</v>
          </cell>
          <cell r="Q26">
            <v>99.607843137254903</v>
          </cell>
          <cell r="R26">
            <v>765</v>
          </cell>
          <cell r="S26">
            <v>100</v>
          </cell>
          <cell r="T26">
            <v>765</v>
          </cell>
          <cell r="U26">
            <v>100</v>
          </cell>
          <cell r="V26">
            <v>0</v>
          </cell>
          <cell r="W26">
            <v>0</v>
          </cell>
        </row>
        <row r="27">
          <cell r="A27" t="str">
            <v>Dance Resource Base (NI) Ltd</v>
          </cell>
          <cell r="B27" t="str">
            <v>Dance</v>
          </cell>
          <cell r="C27">
            <v>31</v>
          </cell>
          <cell r="D27">
            <v>0</v>
          </cell>
          <cell r="E27">
            <v>0</v>
          </cell>
          <cell r="F27" t="str">
            <v>Yes</v>
          </cell>
          <cell r="G27">
            <v>22</v>
          </cell>
          <cell r="H27">
            <v>9</v>
          </cell>
          <cell r="I27">
            <v>31</v>
          </cell>
          <cell r="J27">
            <v>29.032258064516132</v>
          </cell>
          <cell r="K27">
            <v>70.967741935483872</v>
          </cell>
          <cell r="L27">
            <v>5</v>
          </cell>
          <cell r="M27">
            <v>55.555555555555557</v>
          </cell>
          <cell r="N27">
            <v>6</v>
          </cell>
          <cell r="O27">
            <v>66.666666666666657</v>
          </cell>
          <cell r="P27">
            <v>27</v>
          </cell>
          <cell r="Q27">
            <v>87.096774193548384</v>
          </cell>
          <cell r="R27">
            <v>28</v>
          </cell>
          <cell r="S27">
            <v>90.322580645161281</v>
          </cell>
          <cell r="T27">
            <v>31</v>
          </cell>
          <cell r="U27">
            <v>100</v>
          </cell>
          <cell r="V27">
            <v>0</v>
          </cell>
          <cell r="W27">
            <v>0</v>
          </cell>
        </row>
        <row r="28">
          <cell r="A28" t="str">
            <v>Derry Theatre Trust</v>
          </cell>
          <cell r="B28" t="str">
            <v>Drama</v>
          </cell>
          <cell r="C28">
            <v>1620</v>
          </cell>
          <cell r="D28">
            <v>202</v>
          </cell>
          <cell r="E28">
            <v>4</v>
          </cell>
          <cell r="F28" t="str">
            <v>Yes</v>
          </cell>
          <cell r="G28">
            <v>1825</v>
          </cell>
          <cell r="H28">
            <v>1</v>
          </cell>
          <cell r="I28">
            <v>1826</v>
          </cell>
          <cell r="J28">
            <v>5.4764512595837894E-2</v>
          </cell>
          <cell r="K28">
            <v>99.945235487404162</v>
          </cell>
          <cell r="L28">
            <v>0</v>
          </cell>
          <cell r="M28">
            <v>0</v>
          </cell>
          <cell r="N28">
            <v>1</v>
          </cell>
          <cell r="O28">
            <v>100</v>
          </cell>
          <cell r="P28">
            <v>1825</v>
          </cell>
          <cell r="Q28">
            <v>99.945235487404162</v>
          </cell>
          <cell r="R28">
            <v>1826</v>
          </cell>
          <cell r="S28">
            <v>100</v>
          </cell>
          <cell r="T28">
            <v>1826</v>
          </cell>
          <cell r="U28">
            <v>100</v>
          </cell>
          <cell r="V28">
            <v>0</v>
          </cell>
          <cell r="W28">
            <v>0</v>
          </cell>
        </row>
        <row r="29">
          <cell r="A29" t="str">
            <v>Digital Arts Studios</v>
          </cell>
          <cell r="B29" t="str">
            <v>Visual Arts</v>
          </cell>
          <cell r="C29">
            <v>14</v>
          </cell>
          <cell r="D29">
            <v>0</v>
          </cell>
          <cell r="E29">
            <v>6</v>
          </cell>
          <cell r="F29" t="str">
            <v>Yes</v>
          </cell>
          <cell r="G29">
            <v>14</v>
          </cell>
          <cell r="H29">
            <v>6</v>
          </cell>
          <cell r="I29">
            <v>20</v>
          </cell>
          <cell r="J29">
            <v>30</v>
          </cell>
          <cell r="K29">
            <v>70</v>
          </cell>
          <cell r="L29">
            <v>6</v>
          </cell>
          <cell r="M29">
            <v>100</v>
          </cell>
          <cell r="N29">
            <v>6</v>
          </cell>
          <cell r="O29">
            <v>100</v>
          </cell>
          <cell r="P29">
            <v>20</v>
          </cell>
          <cell r="Q29">
            <v>100</v>
          </cell>
          <cell r="R29">
            <v>20</v>
          </cell>
          <cell r="S29">
            <v>100</v>
          </cell>
          <cell r="T29">
            <v>20</v>
          </cell>
          <cell r="U29">
            <v>100</v>
          </cell>
          <cell r="V29">
            <v>0</v>
          </cell>
          <cell r="W29">
            <v>0</v>
          </cell>
        </row>
        <row r="30">
          <cell r="A30" t="str">
            <v>Down Community Arts Ltd</v>
          </cell>
          <cell r="B30" t="str">
            <v>Combined</v>
          </cell>
          <cell r="C30">
            <v>227</v>
          </cell>
          <cell r="D30">
            <v>1</v>
          </cell>
          <cell r="E30">
            <v>2</v>
          </cell>
          <cell r="F30" t="str">
            <v>No</v>
          </cell>
          <cell r="G30">
            <v>0</v>
          </cell>
          <cell r="H30">
            <v>230</v>
          </cell>
          <cell r="I30">
            <v>230</v>
          </cell>
          <cell r="J30">
            <v>0</v>
          </cell>
          <cell r="K30">
            <v>0</v>
          </cell>
          <cell r="L30">
            <v>98</v>
          </cell>
          <cell r="M30">
            <v>42.608695652173914</v>
          </cell>
          <cell r="N30">
            <v>127</v>
          </cell>
          <cell r="O30">
            <v>55.217391304347828</v>
          </cell>
          <cell r="P30">
            <v>98</v>
          </cell>
          <cell r="Q30">
            <v>42.608695652173914</v>
          </cell>
          <cell r="R30">
            <v>127</v>
          </cell>
          <cell r="S30">
            <v>55.217391304347828</v>
          </cell>
          <cell r="T30">
            <v>136</v>
          </cell>
          <cell r="U30">
            <v>59.130434782608695</v>
          </cell>
          <cell r="V30">
            <v>94</v>
          </cell>
          <cell r="W30">
            <v>40.869565217391305</v>
          </cell>
        </row>
        <row r="31">
          <cell r="A31" t="str">
            <v>Drake Music Project Northern Ireland</v>
          </cell>
          <cell r="B31" t="str">
            <v>Music</v>
          </cell>
          <cell r="C31">
            <v>1017</v>
          </cell>
          <cell r="D31">
            <v>26</v>
          </cell>
          <cell r="E31">
            <v>0</v>
          </cell>
          <cell r="F31" t="str">
            <v>No</v>
          </cell>
          <cell r="G31">
            <v>0</v>
          </cell>
          <cell r="H31">
            <v>1043</v>
          </cell>
          <cell r="I31">
            <v>1043</v>
          </cell>
          <cell r="J31">
            <v>0</v>
          </cell>
          <cell r="K31">
            <v>0</v>
          </cell>
          <cell r="L31">
            <v>884</v>
          </cell>
          <cell r="M31">
            <v>84.755512943432407</v>
          </cell>
          <cell r="N31">
            <v>900</v>
          </cell>
          <cell r="O31">
            <v>86.289549376797709</v>
          </cell>
          <cell r="P31">
            <v>884</v>
          </cell>
          <cell r="Q31">
            <v>84.755512943432407</v>
          </cell>
          <cell r="R31">
            <v>900</v>
          </cell>
          <cell r="S31">
            <v>86.289549376797709</v>
          </cell>
          <cell r="T31">
            <v>1043</v>
          </cell>
          <cell r="U31">
            <v>100</v>
          </cell>
          <cell r="V31">
            <v>0</v>
          </cell>
          <cell r="W31">
            <v>0</v>
          </cell>
        </row>
        <row r="32">
          <cell r="A32" t="str">
            <v>DU Dance</v>
          </cell>
          <cell r="B32" t="str">
            <v>Dance</v>
          </cell>
          <cell r="C32">
            <v>180</v>
          </cell>
          <cell r="D32">
            <v>20</v>
          </cell>
          <cell r="E32">
            <v>3</v>
          </cell>
          <cell r="F32" t="str">
            <v>Yes</v>
          </cell>
          <cell r="G32">
            <v>2</v>
          </cell>
          <cell r="H32">
            <v>201</v>
          </cell>
          <cell r="I32">
            <v>203</v>
          </cell>
          <cell r="J32">
            <v>99.01477832512316</v>
          </cell>
          <cell r="K32">
            <v>0.98522167487684731</v>
          </cell>
          <cell r="L32">
            <v>17</v>
          </cell>
          <cell r="M32">
            <v>8.4577114427860707</v>
          </cell>
          <cell r="N32">
            <v>38</v>
          </cell>
          <cell r="O32">
            <v>18.905472636815919</v>
          </cell>
          <cell r="P32">
            <v>19</v>
          </cell>
          <cell r="Q32">
            <v>9.3596059113300498</v>
          </cell>
          <cell r="R32">
            <v>40</v>
          </cell>
          <cell r="S32">
            <v>19.704433497536947</v>
          </cell>
          <cell r="T32">
            <v>203</v>
          </cell>
          <cell r="U32">
            <v>100</v>
          </cell>
          <cell r="V32">
            <v>0</v>
          </cell>
          <cell r="W32">
            <v>0</v>
          </cell>
        </row>
        <row r="33">
          <cell r="A33" t="str">
            <v>Dumbworld Ltd</v>
          </cell>
          <cell r="B33" t="str">
            <v>Music</v>
          </cell>
          <cell r="C33">
            <v>17</v>
          </cell>
          <cell r="D33">
            <v>11</v>
          </cell>
          <cell r="E33">
            <v>0</v>
          </cell>
          <cell r="F33" t="str">
            <v>No</v>
          </cell>
          <cell r="G33">
            <v>0</v>
          </cell>
          <cell r="H33">
            <v>28</v>
          </cell>
          <cell r="I33">
            <v>28</v>
          </cell>
          <cell r="J33">
            <v>0</v>
          </cell>
          <cell r="K33">
            <v>0</v>
          </cell>
          <cell r="L33">
            <v>15</v>
          </cell>
          <cell r="M33">
            <v>53.571428571428569</v>
          </cell>
          <cell r="N33">
            <v>15</v>
          </cell>
          <cell r="O33">
            <v>53.571428571428569</v>
          </cell>
          <cell r="P33">
            <v>15</v>
          </cell>
          <cell r="Q33">
            <v>53.571428571428569</v>
          </cell>
          <cell r="R33">
            <v>15</v>
          </cell>
          <cell r="S33">
            <v>53.571428571428569</v>
          </cell>
          <cell r="T33">
            <v>26</v>
          </cell>
          <cell r="U33">
            <v>92.857142857142861</v>
          </cell>
          <cell r="V33">
            <v>2</v>
          </cell>
          <cell r="W33">
            <v>7.1428571428571423</v>
          </cell>
        </row>
        <row r="34">
          <cell r="A34" t="str">
            <v>Dun Uladh Ltd</v>
          </cell>
          <cell r="B34" t="str">
            <v>Traditional Arts</v>
          </cell>
          <cell r="C34">
            <v>7</v>
          </cell>
          <cell r="D34">
            <v>24</v>
          </cell>
          <cell r="E34">
            <v>0</v>
          </cell>
          <cell r="F34" t="str">
            <v>No</v>
          </cell>
          <cell r="G34">
            <v>0</v>
          </cell>
          <cell r="H34">
            <v>31</v>
          </cell>
          <cell r="I34">
            <v>31</v>
          </cell>
          <cell r="J34">
            <v>0</v>
          </cell>
          <cell r="K34">
            <v>0</v>
          </cell>
          <cell r="L34">
            <v>3</v>
          </cell>
          <cell r="M34">
            <v>9.67741935483871</v>
          </cell>
          <cell r="N34">
            <v>4</v>
          </cell>
          <cell r="O34">
            <v>12.903225806451612</v>
          </cell>
          <cell r="P34">
            <v>3</v>
          </cell>
          <cell r="Q34">
            <v>9.67741935483871</v>
          </cell>
          <cell r="R34">
            <v>4</v>
          </cell>
          <cell r="S34">
            <v>12.903225806451612</v>
          </cell>
          <cell r="T34">
            <v>6</v>
          </cell>
          <cell r="U34">
            <v>19.35483870967742</v>
          </cell>
          <cell r="V34">
            <v>25</v>
          </cell>
          <cell r="W34">
            <v>80.645161290322577</v>
          </cell>
        </row>
        <row r="35">
          <cell r="A35" t="str">
            <v>Dylan Quinn Dance Theatre</v>
          </cell>
          <cell r="B35" t="str">
            <v>Dance</v>
          </cell>
          <cell r="C35">
            <v>552</v>
          </cell>
          <cell r="D35">
            <v>18</v>
          </cell>
          <cell r="E35">
            <v>0</v>
          </cell>
          <cell r="F35" t="str">
            <v>No</v>
          </cell>
          <cell r="G35">
            <v>0</v>
          </cell>
          <cell r="H35">
            <v>570</v>
          </cell>
          <cell r="I35">
            <v>570</v>
          </cell>
          <cell r="J35">
            <v>0</v>
          </cell>
          <cell r="K35">
            <v>0</v>
          </cell>
          <cell r="L35">
            <v>10</v>
          </cell>
          <cell r="M35">
            <v>1.7543859649122806</v>
          </cell>
          <cell r="N35">
            <v>40</v>
          </cell>
          <cell r="O35">
            <v>7.0175438596491224</v>
          </cell>
          <cell r="P35">
            <v>10</v>
          </cell>
          <cell r="Q35">
            <v>1.7543859649122806</v>
          </cell>
          <cell r="R35">
            <v>40</v>
          </cell>
          <cell r="S35">
            <v>7.0175438596491224</v>
          </cell>
          <cell r="T35">
            <v>432</v>
          </cell>
          <cell r="U35">
            <v>75.789473684210535</v>
          </cell>
          <cell r="V35">
            <v>138</v>
          </cell>
          <cell r="W35">
            <v>24.210526315789473</v>
          </cell>
        </row>
        <row r="36">
          <cell r="A36" t="str">
            <v>Echo Echo Dance Theatre Company</v>
          </cell>
          <cell r="B36" t="str">
            <v>Dance</v>
          </cell>
          <cell r="C36">
            <v>165</v>
          </cell>
          <cell r="D36">
            <v>73</v>
          </cell>
          <cell r="E36">
            <v>1</v>
          </cell>
          <cell r="F36" t="str">
            <v>Yes</v>
          </cell>
          <cell r="G36">
            <v>74</v>
          </cell>
          <cell r="H36">
            <v>165</v>
          </cell>
          <cell r="I36">
            <v>239</v>
          </cell>
          <cell r="J36">
            <v>69.037656903765694</v>
          </cell>
          <cell r="K36">
            <v>30.962343096234306</v>
          </cell>
          <cell r="L36">
            <v>20</v>
          </cell>
          <cell r="M36">
            <v>12.121212121212121</v>
          </cell>
          <cell r="N36">
            <v>35</v>
          </cell>
          <cell r="O36">
            <v>21.212121212121211</v>
          </cell>
          <cell r="P36">
            <v>94</v>
          </cell>
          <cell r="Q36">
            <v>39.330543933054393</v>
          </cell>
          <cell r="R36">
            <v>109</v>
          </cell>
          <cell r="S36">
            <v>45.60669456066946</v>
          </cell>
          <cell r="T36">
            <v>228</v>
          </cell>
          <cell r="U36">
            <v>95.39748953974896</v>
          </cell>
          <cell r="V36">
            <v>11</v>
          </cell>
          <cell r="W36">
            <v>4.6025104602510458</v>
          </cell>
        </row>
        <row r="37">
          <cell r="A37" t="str">
            <v>Feile an Phobail</v>
          </cell>
          <cell r="B37" t="str">
            <v>Combined</v>
          </cell>
          <cell r="C37">
            <v>69</v>
          </cell>
          <cell r="D37">
            <v>206</v>
          </cell>
          <cell r="E37">
            <v>36</v>
          </cell>
          <cell r="F37" t="str">
            <v>No</v>
          </cell>
          <cell r="G37">
            <v>0</v>
          </cell>
          <cell r="H37">
            <v>311</v>
          </cell>
          <cell r="I37">
            <v>311</v>
          </cell>
          <cell r="J37">
            <v>0</v>
          </cell>
          <cell r="K37">
            <v>0</v>
          </cell>
          <cell r="L37">
            <v>253</v>
          </cell>
          <cell r="M37">
            <v>81.350482315112544</v>
          </cell>
          <cell r="N37">
            <v>262</v>
          </cell>
          <cell r="O37">
            <v>84.244372990353696</v>
          </cell>
          <cell r="P37">
            <v>253</v>
          </cell>
          <cell r="Q37">
            <v>81.350482315112544</v>
          </cell>
          <cell r="R37">
            <v>262</v>
          </cell>
          <cell r="S37">
            <v>84.244372990353696</v>
          </cell>
          <cell r="T37">
            <v>311</v>
          </cell>
          <cell r="U37">
            <v>100</v>
          </cell>
          <cell r="V37">
            <v>0</v>
          </cell>
          <cell r="W37">
            <v>0</v>
          </cell>
        </row>
        <row r="38">
          <cell r="A38" t="str">
            <v>Flax Arts Studios</v>
          </cell>
          <cell r="B38" t="str">
            <v>Visual Arts</v>
          </cell>
          <cell r="C38">
            <v>31</v>
          </cell>
          <cell r="D38">
            <v>0</v>
          </cell>
          <cell r="E38">
            <v>2</v>
          </cell>
          <cell r="F38" t="str">
            <v>Yes</v>
          </cell>
          <cell r="G38">
            <v>14</v>
          </cell>
          <cell r="H38">
            <v>19</v>
          </cell>
          <cell r="I38">
            <v>33</v>
          </cell>
          <cell r="J38">
            <v>57.575757575757578</v>
          </cell>
          <cell r="K38">
            <v>42.424242424242422</v>
          </cell>
          <cell r="L38">
            <v>19</v>
          </cell>
          <cell r="M38">
            <v>100</v>
          </cell>
          <cell r="N38">
            <v>19</v>
          </cell>
          <cell r="O38">
            <v>100</v>
          </cell>
          <cell r="P38">
            <v>33</v>
          </cell>
          <cell r="Q38">
            <v>100</v>
          </cell>
          <cell r="R38">
            <v>33</v>
          </cell>
          <cell r="S38">
            <v>100</v>
          </cell>
          <cell r="T38">
            <v>33</v>
          </cell>
          <cell r="U38">
            <v>100</v>
          </cell>
          <cell r="V38">
            <v>0</v>
          </cell>
          <cell r="W38">
            <v>0</v>
          </cell>
        </row>
        <row r="39">
          <cell r="A39" t="str">
            <v>Glasgowbury</v>
          </cell>
          <cell r="B39" t="str">
            <v>Music</v>
          </cell>
          <cell r="C39">
            <v>50</v>
          </cell>
          <cell r="D39">
            <v>9</v>
          </cell>
          <cell r="E39">
            <v>0</v>
          </cell>
          <cell r="F39" t="str">
            <v>Yes</v>
          </cell>
          <cell r="G39">
            <v>8</v>
          </cell>
          <cell r="H39">
            <v>51</v>
          </cell>
          <cell r="I39">
            <v>59</v>
          </cell>
          <cell r="J39">
            <v>86.440677966101703</v>
          </cell>
          <cell r="K39">
            <v>13.559322033898304</v>
          </cell>
          <cell r="L39">
            <v>1</v>
          </cell>
          <cell r="M39">
            <v>1.9607843137254901</v>
          </cell>
          <cell r="N39">
            <v>31</v>
          </cell>
          <cell r="O39">
            <v>60.784313725490193</v>
          </cell>
          <cell r="P39">
            <v>1</v>
          </cell>
          <cell r="Q39">
            <v>1.6949152542372881</v>
          </cell>
          <cell r="R39">
            <v>31</v>
          </cell>
          <cell r="S39">
            <v>52.542372881355938</v>
          </cell>
          <cell r="T39">
            <v>2</v>
          </cell>
          <cell r="U39">
            <v>3.3898305084745761</v>
          </cell>
          <cell r="V39">
            <v>57</v>
          </cell>
          <cell r="W39">
            <v>96.610169491525426</v>
          </cell>
        </row>
        <row r="40">
          <cell r="A40" t="str">
            <v>Golden Thread Gallery</v>
          </cell>
          <cell r="B40" t="str">
            <v>Visual Arts</v>
          </cell>
          <cell r="C40">
            <v>126</v>
          </cell>
          <cell r="D40">
            <v>0</v>
          </cell>
          <cell r="E40">
            <v>28</v>
          </cell>
          <cell r="F40" t="str">
            <v>Yes</v>
          </cell>
          <cell r="G40">
            <v>117</v>
          </cell>
          <cell r="H40">
            <v>37</v>
          </cell>
          <cell r="I40">
            <v>154</v>
          </cell>
          <cell r="J40">
            <v>24.025974025974026</v>
          </cell>
          <cell r="K40">
            <v>75.974025974025977</v>
          </cell>
          <cell r="L40">
            <v>15</v>
          </cell>
          <cell r="M40">
            <v>40.54054054054054</v>
          </cell>
          <cell r="N40">
            <v>24</v>
          </cell>
          <cell r="O40">
            <v>64.86486486486487</v>
          </cell>
          <cell r="P40">
            <v>132</v>
          </cell>
          <cell r="Q40">
            <v>85.714285714285708</v>
          </cell>
          <cell r="R40">
            <v>141</v>
          </cell>
          <cell r="S40">
            <v>91.558441558441558</v>
          </cell>
          <cell r="T40">
            <v>154</v>
          </cell>
          <cell r="U40">
            <v>100</v>
          </cell>
          <cell r="V40">
            <v>0</v>
          </cell>
          <cell r="W40">
            <v>0</v>
          </cell>
        </row>
        <row r="41">
          <cell r="A41" t="str">
            <v>Greater Shantallow Community Arts</v>
          </cell>
          <cell r="B41" t="str">
            <v>Combined</v>
          </cell>
          <cell r="C41">
            <v>1119</v>
          </cell>
          <cell r="D41">
            <v>24</v>
          </cell>
          <cell r="E41">
            <v>1</v>
          </cell>
          <cell r="F41" t="str">
            <v>Yes</v>
          </cell>
          <cell r="G41">
            <v>5</v>
          </cell>
          <cell r="H41">
            <v>1139</v>
          </cell>
          <cell r="I41">
            <v>1144</v>
          </cell>
          <cell r="J41">
            <v>99.562937062937067</v>
          </cell>
          <cell r="K41">
            <v>0.43706293706293708</v>
          </cell>
          <cell r="L41">
            <v>1136</v>
          </cell>
          <cell r="M41">
            <v>99.736611062335385</v>
          </cell>
          <cell r="N41">
            <v>1136</v>
          </cell>
          <cell r="O41">
            <v>99.736611062335385</v>
          </cell>
          <cell r="P41">
            <v>1136</v>
          </cell>
          <cell r="Q41">
            <v>99.300699300699307</v>
          </cell>
          <cell r="R41">
            <v>1141</v>
          </cell>
          <cell r="S41">
            <v>99.73776223776224</v>
          </cell>
          <cell r="T41">
            <v>1143</v>
          </cell>
          <cell r="U41">
            <v>99.912587412587413</v>
          </cell>
          <cell r="V41">
            <v>1</v>
          </cell>
          <cell r="W41">
            <v>8.7412587412587409E-2</v>
          </cell>
        </row>
        <row r="42">
          <cell r="A42" t="str">
            <v>Green Shoot Productions</v>
          </cell>
          <cell r="B42" t="str">
            <v>Drama</v>
          </cell>
          <cell r="C42">
            <v>6</v>
          </cell>
          <cell r="D42">
            <v>29</v>
          </cell>
          <cell r="E42">
            <v>0</v>
          </cell>
          <cell r="F42" t="str">
            <v>No</v>
          </cell>
          <cell r="G42">
            <v>0</v>
          </cell>
          <cell r="H42">
            <v>35</v>
          </cell>
          <cell r="I42">
            <v>35</v>
          </cell>
          <cell r="J42">
            <v>0</v>
          </cell>
          <cell r="K42">
            <v>0</v>
          </cell>
          <cell r="L42">
            <v>27</v>
          </cell>
          <cell r="M42">
            <v>77.142857142857153</v>
          </cell>
          <cell r="N42">
            <v>30</v>
          </cell>
          <cell r="O42">
            <v>85.714285714285708</v>
          </cell>
          <cell r="P42">
            <v>27</v>
          </cell>
          <cell r="Q42">
            <v>77.142857142857153</v>
          </cell>
          <cell r="R42">
            <v>30</v>
          </cell>
          <cell r="S42">
            <v>85.714285714285708</v>
          </cell>
          <cell r="T42">
            <v>35</v>
          </cell>
          <cell r="U42">
            <v>100</v>
          </cell>
          <cell r="V42">
            <v>0</v>
          </cell>
          <cell r="W42">
            <v>0</v>
          </cell>
        </row>
        <row r="43">
          <cell r="A43" t="str">
            <v>Guildhall Press</v>
          </cell>
          <cell r="B43" t="str">
            <v>Literature</v>
          </cell>
          <cell r="C43">
            <v>13</v>
          </cell>
          <cell r="D43">
            <v>0</v>
          </cell>
          <cell r="E43">
            <v>11</v>
          </cell>
          <cell r="F43" t="str">
            <v>Yes</v>
          </cell>
          <cell r="G43">
            <v>15</v>
          </cell>
          <cell r="H43">
            <v>9</v>
          </cell>
          <cell r="I43">
            <v>24</v>
          </cell>
          <cell r="J43">
            <v>37.5</v>
          </cell>
          <cell r="K43">
            <v>62.5</v>
          </cell>
          <cell r="L43">
            <v>6</v>
          </cell>
          <cell r="M43">
            <v>66.666666666666657</v>
          </cell>
          <cell r="N43">
            <v>6</v>
          </cell>
          <cell r="O43">
            <v>66.666666666666657</v>
          </cell>
          <cell r="P43">
            <v>21</v>
          </cell>
          <cell r="Q43">
            <v>87.5</v>
          </cell>
          <cell r="R43">
            <v>21</v>
          </cell>
          <cell r="S43">
            <v>87.5</v>
          </cell>
          <cell r="T43">
            <v>22</v>
          </cell>
          <cell r="U43">
            <v>91.666666666666657</v>
          </cell>
          <cell r="V43">
            <v>2</v>
          </cell>
          <cell r="W43">
            <v>8.3333333333333321</v>
          </cell>
        </row>
        <row r="44">
          <cell r="A44" t="str">
            <v>Happy Days EIBF</v>
          </cell>
          <cell r="B44" t="str">
            <v>Literature</v>
          </cell>
          <cell r="C44">
            <v>0</v>
          </cell>
          <cell r="D44">
            <v>0</v>
          </cell>
          <cell r="E44">
            <v>0</v>
          </cell>
          <cell r="F44" t="str">
            <v>No</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row>
        <row r="45">
          <cell r="A45" t="str">
            <v>Irish Pages Ltd.</v>
          </cell>
          <cell r="B45" t="str">
            <v>Literature</v>
          </cell>
          <cell r="C45">
            <v>0</v>
          </cell>
          <cell r="D45">
            <v>0</v>
          </cell>
          <cell r="E45">
            <v>0</v>
          </cell>
          <cell r="F45" t="str">
            <v>No</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row>
        <row r="46">
          <cell r="A46" t="str">
            <v>Irish Traditional Music Archive</v>
          </cell>
          <cell r="B46" t="str">
            <v>Traditional Arts</v>
          </cell>
          <cell r="C46">
            <v>0</v>
          </cell>
          <cell r="D46">
            <v>3</v>
          </cell>
          <cell r="E46">
            <v>0</v>
          </cell>
          <cell r="F46" t="str">
            <v>No</v>
          </cell>
          <cell r="G46">
            <v>0</v>
          </cell>
          <cell r="H46">
            <v>3</v>
          </cell>
          <cell r="I46">
            <v>3</v>
          </cell>
          <cell r="J46">
            <v>0</v>
          </cell>
          <cell r="K46">
            <v>0</v>
          </cell>
          <cell r="L46">
            <v>1</v>
          </cell>
          <cell r="M46">
            <v>33.333333333333329</v>
          </cell>
          <cell r="N46">
            <v>1</v>
          </cell>
          <cell r="O46">
            <v>33.333333333333329</v>
          </cell>
          <cell r="P46">
            <v>1</v>
          </cell>
          <cell r="Q46">
            <v>33.333333333333329</v>
          </cell>
          <cell r="R46">
            <v>1</v>
          </cell>
          <cell r="S46">
            <v>33.333333333333329</v>
          </cell>
          <cell r="T46">
            <v>3</v>
          </cell>
          <cell r="U46">
            <v>100</v>
          </cell>
          <cell r="V46">
            <v>0</v>
          </cell>
          <cell r="W46">
            <v>0</v>
          </cell>
        </row>
        <row r="47">
          <cell r="A47" t="str">
            <v>Kabosh Theatre Ltd</v>
          </cell>
          <cell r="B47" t="str">
            <v>Drama</v>
          </cell>
          <cell r="C47">
            <v>144</v>
          </cell>
          <cell r="D47">
            <v>32</v>
          </cell>
          <cell r="E47">
            <v>0</v>
          </cell>
          <cell r="F47" t="str">
            <v>Yes</v>
          </cell>
          <cell r="G47">
            <v>118</v>
          </cell>
          <cell r="H47">
            <v>58</v>
          </cell>
          <cell r="I47">
            <v>176</v>
          </cell>
          <cell r="J47">
            <v>32.954545454545453</v>
          </cell>
          <cell r="K47">
            <v>67.045454545454547</v>
          </cell>
          <cell r="L47">
            <v>29</v>
          </cell>
          <cell r="M47">
            <v>50</v>
          </cell>
          <cell r="N47">
            <v>32</v>
          </cell>
          <cell r="O47">
            <v>55.172413793103445</v>
          </cell>
          <cell r="P47">
            <v>147</v>
          </cell>
          <cell r="Q47">
            <v>83.522727272727266</v>
          </cell>
          <cell r="R47">
            <v>150</v>
          </cell>
          <cell r="S47">
            <v>85.227272727272734</v>
          </cell>
          <cell r="T47">
            <v>172</v>
          </cell>
          <cell r="U47">
            <v>97.727272727272734</v>
          </cell>
          <cell r="V47">
            <v>4</v>
          </cell>
          <cell r="W47">
            <v>2.2727272727272729</v>
          </cell>
        </row>
        <row r="48">
          <cell r="A48" t="str">
            <v>Kids in Control</v>
          </cell>
          <cell r="B48" t="str">
            <v>Combined</v>
          </cell>
          <cell r="C48">
            <v>330</v>
          </cell>
          <cell r="D48">
            <v>24</v>
          </cell>
          <cell r="E48">
            <v>0</v>
          </cell>
          <cell r="F48" t="str">
            <v>Yes</v>
          </cell>
          <cell r="G48">
            <v>207</v>
          </cell>
          <cell r="H48">
            <v>147</v>
          </cell>
          <cell r="I48">
            <v>354</v>
          </cell>
          <cell r="J48">
            <v>41.525423728813557</v>
          </cell>
          <cell r="K48">
            <v>58.474576271186443</v>
          </cell>
          <cell r="L48">
            <v>41</v>
          </cell>
          <cell r="M48">
            <v>27.89115646258503</v>
          </cell>
          <cell r="N48">
            <v>80</v>
          </cell>
          <cell r="O48">
            <v>54.421768707482997</v>
          </cell>
          <cell r="P48">
            <v>248</v>
          </cell>
          <cell r="Q48">
            <v>70.056497175141246</v>
          </cell>
          <cell r="R48">
            <v>287</v>
          </cell>
          <cell r="S48">
            <v>81.073446327683612</v>
          </cell>
          <cell r="T48">
            <v>354</v>
          </cell>
          <cell r="U48">
            <v>100</v>
          </cell>
          <cell r="V48">
            <v>0</v>
          </cell>
          <cell r="W48">
            <v>0</v>
          </cell>
        </row>
        <row r="49">
          <cell r="A49" t="str">
            <v>Maiden Voyage (NI) Ltd</v>
          </cell>
          <cell r="B49" t="str">
            <v>Dance</v>
          </cell>
          <cell r="C49">
            <v>43</v>
          </cell>
          <cell r="D49">
            <v>15</v>
          </cell>
          <cell r="E49">
            <v>0</v>
          </cell>
          <cell r="F49" t="str">
            <v>No</v>
          </cell>
          <cell r="G49">
            <v>0</v>
          </cell>
          <cell r="H49">
            <v>58</v>
          </cell>
          <cell r="I49">
            <v>58</v>
          </cell>
          <cell r="J49">
            <v>0</v>
          </cell>
          <cell r="K49">
            <v>0</v>
          </cell>
          <cell r="L49">
            <v>21</v>
          </cell>
          <cell r="M49">
            <v>36.206896551724135</v>
          </cell>
          <cell r="N49">
            <v>30</v>
          </cell>
          <cell r="O49">
            <v>51.724137931034484</v>
          </cell>
          <cell r="P49">
            <v>21</v>
          </cell>
          <cell r="Q49">
            <v>36.206896551724135</v>
          </cell>
          <cell r="R49">
            <v>30</v>
          </cell>
          <cell r="S49">
            <v>51.724137931034484</v>
          </cell>
          <cell r="T49">
            <v>56</v>
          </cell>
          <cell r="U49">
            <v>96.551724137931032</v>
          </cell>
          <cell r="V49">
            <v>2</v>
          </cell>
          <cell r="W49">
            <v>3.4482758620689653</v>
          </cell>
        </row>
        <row r="50">
          <cell r="A50" t="str">
            <v>McCracken Cultural Society</v>
          </cell>
          <cell r="B50" t="str">
            <v>Traditional Arts</v>
          </cell>
          <cell r="C50">
            <v>477</v>
          </cell>
          <cell r="D50">
            <v>41</v>
          </cell>
          <cell r="E50">
            <v>0</v>
          </cell>
          <cell r="F50" t="str">
            <v>Yes</v>
          </cell>
          <cell r="G50">
            <v>298</v>
          </cell>
          <cell r="H50">
            <v>220</v>
          </cell>
          <cell r="I50">
            <v>518</v>
          </cell>
          <cell r="J50">
            <v>42.471042471042466</v>
          </cell>
          <cell r="K50">
            <v>57.528957528957527</v>
          </cell>
          <cell r="L50">
            <v>220</v>
          </cell>
          <cell r="M50">
            <v>100</v>
          </cell>
          <cell r="N50">
            <v>220</v>
          </cell>
          <cell r="O50">
            <v>100</v>
          </cell>
          <cell r="P50">
            <v>518</v>
          </cell>
          <cell r="Q50">
            <v>100</v>
          </cell>
          <cell r="R50">
            <v>518</v>
          </cell>
          <cell r="S50">
            <v>100</v>
          </cell>
          <cell r="T50">
            <v>518</v>
          </cell>
          <cell r="U50">
            <v>100</v>
          </cell>
          <cell r="V50">
            <v>0</v>
          </cell>
          <cell r="W50">
            <v>0</v>
          </cell>
        </row>
        <row r="51">
          <cell r="A51" t="str">
            <v>Moving on Music</v>
          </cell>
          <cell r="B51" t="str">
            <v>Music</v>
          </cell>
          <cell r="C51">
            <v>19</v>
          </cell>
          <cell r="D51">
            <v>59</v>
          </cell>
          <cell r="E51">
            <v>0</v>
          </cell>
          <cell r="F51" t="str">
            <v>No</v>
          </cell>
          <cell r="G51">
            <v>0</v>
          </cell>
          <cell r="H51">
            <v>78</v>
          </cell>
          <cell r="I51">
            <v>78</v>
          </cell>
          <cell r="J51">
            <v>0</v>
          </cell>
          <cell r="K51">
            <v>0</v>
          </cell>
          <cell r="L51">
            <v>30</v>
          </cell>
          <cell r="M51">
            <v>38.461538461538467</v>
          </cell>
          <cell r="N51">
            <v>41</v>
          </cell>
          <cell r="O51">
            <v>52.564102564102569</v>
          </cell>
          <cell r="P51">
            <v>30</v>
          </cell>
          <cell r="Q51">
            <v>38.461538461538467</v>
          </cell>
          <cell r="R51">
            <v>41</v>
          </cell>
          <cell r="S51">
            <v>52.564102564102569</v>
          </cell>
          <cell r="T51">
            <v>78</v>
          </cell>
          <cell r="U51">
            <v>100</v>
          </cell>
          <cell r="V51">
            <v>0</v>
          </cell>
          <cell r="W51">
            <v>0</v>
          </cell>
        </row>
        <row r="52">
          <cell r="A52" t="str">
            <v>Music Theatre 4 Youth Ltd</v>
          </cell>
          <cell r="B52" t="str">
            <v>Music</v>
          </cell>
          <cell r="C52">
            <v>3</v>
          </cell>
          <cell r="D52">
            <v>3</v>
          </cell>
          <cell r="E52">
            <v>0</v>
          </cell>
          <cell r="F52" t="str">
            <v>No</v>
          </cell>
          <cell r="G52">
            <v>0</v>
          </cell>
          <cell r="H52">
            <v>6</v>
          </cell>
          <cell r="I52">
            <v>6</v>
          </cell>
          <cell r="J52">
            <v>0</v>
          </cell>
          <cell r="K52">
            <v>0</v>
          </cell>
          <cell r="L52">
            <v>0</v>
          </cell>
          <cell r="M52">
            <v>0</v>
          </cell>
          <cell r="N52">
            <v>6</v>
          </cell>
          <cell r="O52">
            <v>100</v>
          </cell>
          <cell r="P52">
            <v>0</v>
          </cell>
          <cell r="Q52">
            <v>0</v>
          </cell>
          <cell r="R52">
            <v>6</v>
          </cell>
          <cell r="S52">
            <v>100</v>
          </cell>
          <cell r="T52">
            <v>6</v>
          </cell>
          <cell r="U52">
            <v>100</v>
          </cell>
          <cell r="V52">
            <v>0</v>
          </cell>
          <cell r="W52">
            <v>0</v>
          </cell>
        </row>
        <row r="53">
          <cell r="A53" t="str">
            <v>New Lodge Arts</v>
          </cell>
          <cell r="B53" t="str">
            <v>Combined</v>
          </cell>
          <cell r="C53">
            <v>560</v>
          </cell>
          <cell r="D53">
            <v>17</v>
          </cell>
          <cell r="E53">
            <v>1</v>
          </cell>
          <cell r="F53" t="str">
            <v>No</v>
          </cell>
          <cell r="G53">
            <v>0</v>
          </cell>
          <cell r="H53">
            <v>578</v>
          </cell>
          <cell r="I53">
            <v>578</v>
          </cell>
          <cell r="J53">
            <v>0</v>
          </cell>
          <cell r="K53">
            <v>0</v>
          </cell>
          <cell r="L53">
            <v>465</v>
          </cell>
          <cell r="M53">
            <v>80.449826989619382</v>
          </cell>
          <cell r="N53">
            <v>513</v>
          </cell>
          <cell r="O53">
            <v>88.754325259515582</v>
          </cell>
          <cell r="P53">
            <v>465</v>
          </cell>
          <cell r="Q53">
            <v>80.449826989619382</v>
          </cell>
          <cell r="R53">
            <v>513</v>
          </cell>
          <cell r="S53">
            <v>88.754325259515582</v>
          </cell>
          <cell r="T53">
            <v>578</v>
          </cell>
          <cell r="U53">
            <v>100</v>
          </cell>
          <cell r="V53">
            <v>0</v>
          </cell>
          <cell r="W53">
            <v>0</v>
          </cell>
        </row>
        <row r="54">
          <cell r="A54" t="str">
            <v>NI Opera</v>
          </cell>
          <cell r="B54" t="str">
            <v>Music</v>
          </cell>
          <cell r="C54">
            <v>48</v>
          </cell>
          <cell r="D54">
            <v>27</v>
          </cell>
          <cell r="E54">
            <v>0</v>
          </cell>
          <cell r="F54" t="str">
            <v>No</v>
          </cell>
          <cell r="G54">
            <v>0</v>
          </cell>
          <cell r="H54">
            <v>75</v>
          </cell>
          <cell r="I54">
            <v>75</v>
          </cell>
          <cell r="J54">
            <v>0</v>
          </cell>
          <cell r="K54">
            <v>0</v>
          </cell>
          <cell r="L54">
            <v>33</v>
          </cell>
          <cell r="M54">
            <v>44</v>
          </cell>
          <cell r="N54">
            <v>38</v>
          </cell>
          <cell r="O54">
            <v>50.666666666666671</v>
          </cell>
          <cell r="P54">
            <v>33</v>
          </cell>
          <cell r="Q54">
            <v>44</v>
          </cell>
          <cell r="R54">
            <v>38</v>
          </cell>
          <cell r="S54">
            <v>50.666666666666671</v>
          </cell>
          <cell r="T54">
            <v>48</v>
          </cell>
          <cell r="U54">
            <v>64</v>
          </cell>
          <cell r="V54">
            <v>27</v>
          </cell>
          <cell r="W54">
            <v>36</v>
          </cell>
        </row>
        <row r="55">
          <cell r="A55" t="str">
            <v>North West Play Resource Centre (The Playhouse)</v>
          </cell>
          <cell r="B55" t="str">
            <v>Combined</v>
          </cell>
          <cell r="C55">
            <v>1793</v>
          </cell>
          <cell r="D55">
            <v>101</v>
          </cell>
          <cell r="E55">
            <v>24</v>
          </cell>
          <cell r="F55" t="str">
            <v>Yes</v>
          </cell>
          <cell r="G55">
            <v>1904</v>
          </cell>
          <cell r="H55">
            <v>14</v>
          </cell>
          <cell r="I55">
            <v>1918</v>
          </cell>
          <cell r="J55">
            <v>0.72992700729927007</v>
          </cell>
          <cell r="K55">
            <v>99.270072992700733</v>
          </cell>
          <cell r="L55">
            <v>12</v>
          </cell>
          <cell r="M55">
            <v>85.714285714285708</v>
          </cell>
          <cell r="N55">
            <v>12</v>
          </cell>
          <cell r="O55">
            <v>85.714285714285708</v>
          </cell>
          <cell r="P55">
            <v>1916</v>
          </cell>
          <cell r="Q55">
            <v>99.895724713242956</v>
          </cell>
          <cell r="R55">
            <v>1916</v>
          </cell>
          <cell r="S55">
            <v>99.895724713242956</v>
          </cell>
          <cell r="T55">
            <v>1916</v>
          </cell>
          <cell r="U55">
            <v>99.895724713242956</v>
          </cell>
          <cell r="V55">
            <v>2</v>
          </cell>
          <cell r="W55">
            <v>0.10427528675703858</v>
          </cell>
        </row>
        <row r="56">
          <cell r="A56" t="str">
            <v>Northern Ireland Piping &amp; Drumming School</v>
          </cell>
          <cell r="B56" t="str">
            <v>Traditional Arts</v>
          </cell>
          <cell r="C56">
            <v>87</v>
          </cell>
          <cell r="D56">
            <v>6</v>
          </cell>
          <cell r="E56">
            <v>3</v>
          </cell>
          <cell r="F56" t="str">
            <v>No</v>
          </cell>
          <cell r="G56">
            <v>0</v>
          </cell>
          <cell r="H56">
            <v>96</v>
          </cell>
          <cell r="I56">
            <v>96</v>
          </cell>
          <cell r="J56">
            <v>0</v>
          </cell>
          <cell r="K56">
            <v>0</v>
          </cell>
          <cell r="L56">
            <v>3</v>
          </cell>
          <cell r="M56">
            <v>3.125</v>
          </cell>
          <cell r="N56">
            <v>4</v>
          </cell>
          <cell r="O56">
            <v>4.1666666666666661</v>
          </cell>
          <cell r="P56">
            <v>3</v>
          </cell>
          <cell r="Q56">
            <v>3.125</v>
          </cell>
          <cell r="R56">
            <v>4</v>
          </cell>
          <cell r="S56">
            <v>4.1666666666666661</v>
          </cell>
          <cell r="T56">
            <v>73</v>
          </cell>
          <cell r="U56">
            <v>76.041666666666657</v>
          </cell>
          <cell r="V56">
            <v>23</v>
          </cell>
          <cell r="W56">
            <v>23.958333333333336</v>
          </cell>
        </row>
        <row r="57">
          <cell r="A57" t="str">
            <v>Northern Visions Ltd.</v>
          </cell>
          <cell r="B57" t="str">
            <v>Combined</v>
          </cell>
          <cell r="C57">
            <v>259</v>
          </cell>
          <cell r="D57">
            <v>0</v>
          </cell>
          <cell r="E57">
            <v>0</v>
          </cell>
          <cell r="F57" t="str">
            <v>No</v>
          </cell>
          <cell r="G57">
            <v>0</v>
          </cell>
          <cell r="H57">
            <v>259</v>
          </cell>
          <cell r="I57">
            <v>259</v>
          </cell>
          <cell r="J57">
            <v>0</v>
          </cell>
          <cell r="K57">
            <v>0</v>
          </cell>
          <cell r="L57">
            <v>99</v>
          </cell>
          <cell r="M57">
            <v>38.223938223938227</v>
          </cell>
          <cell r="N57">
            <v>109</v>
          </cell>
          <cell r="O57">
            <v>42.084942084942085</v>
          </cell>
          <cell r="P57">
            <v>99</v>
          </cell>
          <cell r="Q57">
            <v>38.223938223938227</v>
          </cell>
          <cell r="R57">
            <v>109</v>
          </cell>
          <cell r="S57">
            <v>42.084942084942085</v>
          </cell>
          <cell r="T57">
            <v>249</v>
          </cell>
          <cell r="U57">
            <v>96.138996138996134</v>
          </cell>
          <cell r="V57">
            <v>10</v>
          </cell>
          <cell r="W57">
            <v>3.8610038610038608</v>
          </cell>
        </row>
        <row r="58">
          <cell r="A58" t="str">
            <v>Oh Yeah Music Centre</v>
          </cell>
          <cell r="B58" t="str">
            <v>Music</v>
          </cell>
          <cell r="C58">
            <v>273</v>
          </cell>
          <cell r="D58">
            <v>160</v>
          </cell>
          <cell r="E58">
            <v>1</v>
          </cell>
          <cell r="F58" t="str">
            <v>Yes</v>
          </cell>
          <cell r="G58">
            <v>380</v>
          </cell>
          <cell r="H58">
            <v>54</v>
          </cell>
          <cell r="I58">
            <v>434</v>
          </cell>
          <cell r="J58">
            <v>12.442396313364055</v>
          </cell>
          <cell r="K58">
            <v>87.557603686635943</v>
          </cell>
          <cell r="L58">
            <v>33</v>
          </cell>
          <cell r="M58">
            <v>61.111111111111114</v>
          </cell>
          <cell r="N58">
            <v>46</v>
          </cell>
          <cell r="O58">
            <v>85.18518518518519</v>
          </cell>
          <cell r="P58">
            <v>413</v>
          </cell>
          <cell r="Q58">
            <v>95.161290322580655</v>
          </cell>
          <cell r="R58">
            <v>426</v>
          </cell>
          <cell r="S58">
            <v>98.156682027649765</v>
          </cell>
          <cell r="T58">
            <v>434</v>
          </cell>
          <cell r="U58">
            <v>100</v>
          </cell>
          <cell r="V58">
            <v>0</v>
          </cell>
          <cell r="W58">
            <v>0</v>
          </cell>
        </row>
        <row r="59">
          <cell r="A59" t="str">
            <v>Open Arts</v>
          </cell>
          <cell r="B59" t="str">
            <v>Combined</v>
          </cell>
          <cell r="C59">
            <v>418</v>
          </cell>
          <cell r="D59">
            <v>14</v>
          </cell>
          <cell r="E59">
            <v>3</v>
          </cell>
          <cell r="F59" t="str">
            <v>No</v>
          </cell>
          <cell r="G59">
            <v>0</v>
          </cell>
          <cell r="H59">
            <v>435</v>
          </cell>
          <cell r="I59">
            <v>435</v>
          </cell>
          <cell r="J59">
            <v>0</v>
          </cell>
          <cell r="K59">
            <v>0</v>
          </cell>
          <cell r="L59">
            <v>151</v>
          </cell>
          <cell r="M59">
            <v>34.712643678160923</v>
          </cell>
          <cell r="N59">
            <v>151</v>
          </cell>
          <cell r="O59">
            <v>34.712643678160923</v>
          </cell>
          <cell r="P59">
            <v>151</v>
          </cell>
          <cell r="Q59">
            <v>34.712643678160923</v>
          </cell>
          <cell r="R59">
            <v>151</v>
          </cell>
          <cell r="S59">
            <v>34.712643678160923</v>
          </cell>
          <cell r="T59">
            <v>434</v>
          </cell>
          <cell r="U59">
            <v>99.770114942528735</v>
          </cell>
          <cell r="V59">
            <v>1</v>
          </cell>
          <cell r="W59">
            <v>0.22988505747126436</v>
          </cell>
        </row>
        <row r="60">
          <cell r="A60" t="str">
            <v>Open House Festival</v>
          </cell>
          <cell r="B60" t="str">
            <v>Music</v>
          </cell>
          <cell r="C60">
            <v>3</v>
          </cell>
          <cell r="D60">
            <v>109</v>
          </cell>
          <cell r="E60">
            <v>3</v>
          </cell>
          <cell r="F60" t="str">
            <v>No</v>
          </cell>
          <cell r="G60">
            <v>0</v>
          </cell>
          <cell r="H60">
            <v>115</v>
          </cell>
          <cell r="I60">
            <v>115</v>
          </cell>
          <cell r="J60">
            <v>0</v>
          </cell>
          <cell r="K60">
            <v>0</v>
          </cell>
          <cell r="L60">
            <v>43</v>
          </cell>
          <cell r="M60">
            <v>37.391304347826086</v>
          </cell>
          <cell r="N60">
            <v>43</v>
          </cell>
          <cell r="O60">
            <v>37.391304347826086</v>
          </cell>
          <cell r="P60">
            <v>43</v>
          </cell>
          <cell r="Q60">
            <v>37.391304347826086</v>
          </cell>
          <cell r="R60">
            <v>43</v>
          </cell>
          <cell r="S60">
            <v>37.391304347826086</v>
          </cell>
          <cell r="T60">
            <v>114</v>
          </cell>
          <cell r="U60">
            <v>99.130434782608702</v>
          </cell>
          <cell r="V60">
            <v>1</v>
          </cell>
          <cell r="W60">
            <v>0.86956521739130432</v>
          </cell>
        </row>
        <row r="61">
          <cell r="A61" t="str">
            <v>Orchid Studios</v>
          </cell>
          <cell r="B61" t="str">
            <v>Visual Arts</v>
          </cell>
          <cell r="C61">
            <v>0</v>
          </cell>
          <cell r="D61">
            <v>0</v>
          </cell>
          <cell r="E61">
            <v>1</v>
          </cell>
          <cell r="F61" t="str">
            <v>No</v>
          </cell>
          <cell r="G61">
            <v>0</v>
          </cell>
          <cell r="H61">
            <v>1</v>
          </cell>
          <cell r="I61">
            <v>1</v>
          </cell>
          <cell r="J61">
            <v>0</v>
          </cell>
          <cell r="K61">
            <v>0</v>
          </cell>
          <cell r="L61">
            <v>1</v>
          </cell>
          <cell r="M61">
            <v>100</v>
          </cell>
          <cell r="N61">
            <v>1</v>
          </cell>
          <cell r="O61">
            <v>100</v>
          </cell>
          <cell r="P61">
            <v>1</v>
          </cell>
          <cell r="Q61">
            <v>100</v>
          </cell>
          <cell r="R61">
            <v>1</v>
          </cell>
          <cell r="S61">
            <v>100</v>
          </cell>
          <cell r="T61">
            <v>1</v>
          </cell>
          <cell r="U61">
            <v>100</v>
          </cell>
          <cell r="V61">
            <v>0</v>
          </cell>
          <cell r="W61">
            <v>0</v>
          </cell>
        </row>
        <row r="62">
          <cell r="A62" t="str">
            <v>Panarts</v>
          </cell>
          <cell r="B62" t="str">
            <v>Traditional Arts</v>
          </cell>
          <cell r="C62">
            <v>13</v>
          </cell>
          <cell r="D62">
            <v>55</v>
          </cell>
          <cell r="E62">
            <v>0</v>
          </cell>
          <cell r="F62" t="str">
            <v>No</v>
          </cell>
          <cell r="G62">
            <v>0</v>
          </cell>
          <cell r="H62">
            <v>68</v>
          </cell>
          <cell r="I62">
            <v>68</v>
          </cell>
          <cell r="J62">
            <v>0</v>
          </cell>
          <cell r="K62">
            <v>0</v>
          </cell>
          <cell r="L62">
            <v>64</v>
          </cell>
          <cell r="M62">
            <v>94.117647058823522</v>
          </cell>
          <cell r="N62">
            <v>64</v>
          </cell>
          <cell r="O62">
            <v>94.117647058823522</v>
          </cell>
          <cell r="P62">
            <v>64</v>
          </cell>
          <cell r="Q62">
            <v>94.117647058823522</v>
          </cell>
          <cell r="R62">
            <v>64</v>
          </cell>
          <cell r="S62">
            <v>94.117647058823522</v>
          </cell>
          <cell r="T62">
            <v>68</v>
          </cell>
          <cell r="U62">
            <v>100</v>
          </cell>
          <cell r="V62">
            <v>0</v>
          </cell>
          <cell r="W62">
            <v>0</v>
          </cell>
        </row>
        <row r="63">
          <cell r="A63" t="str">
            <v>Paragon Studios</v>
          </cell>
          <cell r="B63" t="str">
            <v>Visual Arts</v>
          </cell>
          <cell r="C63">
            <v>20</v>
          </cell>
          <cell r="D63">
            <v>0</v>
          </cell>
          <cell r="E63">
            <v>20</v>
          </cell>
          <cell r="F63" t="str">
            <v>Yes</v>
          </cell>
          <cell r="G63">
            <v>23</v>
          </cell>
          <cell r="H63">
            <v>17</v>
          </cell>
          <cell r="I63">
            <v>40</v>
          </cell>
          <cell r="J63">
            <v>42.5</v>
          </cell>
          <cell r="K63">
            <v>57.499999999999993</v>
          </cell>
          <cell r="L63">
            <v>0</v>
          </cell>
          <cell r="M63">
            <v>0</v>
          </cell>
          <cell r="N63">
            <v>11</v>
          </cell>
          <cell r="O63">
            <v>64.705882352941174</v>
          </cell>
          <cell r="P63">
            <v>23</v>
          </cell>
          <cell r="Q63">
            <v>57.499999999999993</v>
          </cell>
          <cell r="R63">
            <v>34</v>
          </cell>
          <cell r="S63">
            <v>85</v>
          </cell>
          <cell r="T63">
            <v>34</v>
          </cell>
          <cell r="U63">
            <v>85</v>
          </cell>
          <cell r="V63">
            <v>6</v>
          </cell>
          <cell r="W63">
            <v>15</v>
          </cell>
        </row>
        <row r="64">
          <cell r="A64" t="str">
            <v>Partisan Productions</v>
          </cell>
          <cell r="B64" t="str">
            <v>Drama</v>
          </cell>
          <cell r="C64">
            <v>72</v>
          </cell>
          <cell r="D64">
            <v>14</v>
          </cell>
          <cell r="E64">
            <v>0</v>
          </cell>
          <cell r="F64" t="str">
            <v>No</v>
          </cell>
          <cell r="G64">
            <v>0</v>
          </cell>
          <cell r="H64">
            <v>86</v>
          </cell>
          <cell r="I64">
            <v>86</v>
          </cell>
          <cell r="J64">
            <v>0</v>
          </cell>
          <cell r="K64">
            <v>0</v>
          </cell>
          <cell r="L64">
            <v>55</v>
          </cell>
          <cell r="M64">
            <v>63.953488372093027</v>
          </cell>
          <cell r="N64">
            <v>60</v>
          </cell>
          <cell r="O64">
            <v>69.767441860465112</v>
          </cell>
          <cell r="P64">
            <v>55</v>
          </cell>
          <cell r="Q64">
            <v>63.953488372093027</v>
          </cell>
          <cell r="R64">
            <v>60</v>
          </cell>
          <cell r="S64">
            <v>69.767441860465112</v>
          </cell>
          <cell r="T64">
            <v>86</v>
          </cell>
          <cell r="U64">
            <v>100</v>
          </cell>
          <cell r="V64">
            <v>0</v>
          </cell>
          <cell r="W64">
            <v>0</v>
          </cell>
        </row>
        <row r="65">
          <cell r="A65" t="str">
            <v>Photo Works North / Source Magazine</v>
          </cell>
          <cell r="B65" t="str">
            <v>Visual Arts</v>
          </cell>
          <cell r="C65">
            <v>1</v>
          </cell>
          <cell r="D65">
            <v>0</v>
          </cell>
          <cell r="E65">
            <v>0</v>
          </cell>
          <cell r="F65" t="str">
            <v>Yes</v>
          </cell>
          <cell r="G65">
            <v>1</v>
          </cell>
          <cell r="H65">
            <v>0</v>
          </cell>
          <cell r="I65">
            <v>1</v>
          </cell>
          <cell r="J65">
            <v>0</v>
          </cell>
          <cell r="K65">
            <v>100</v>
          </cell>
          <cell r="L65">
            <v>0</v>
          </cell>
          <cell r="M65">
            <v>0</v>
          </cell>
          <cell r="N65">
            <v>0</v>
          </cell>
          <cell r="O65">
            <v>0</v>
          </cell>
          <cell r="P65">
            <v>1</v>
          </cell>
          <cell r="Q65">
            <v>100</v>
          </cell>
          <cell r="R65">
            <v>1</v>
          </cell>
          <cell r="S65">
            <v>100</v>
          </cell>
          <cell r="T65">
            <v>1</v>
          </cell>
          <cell r="U65">
            <v>100</v>
          </cell>
          <cell r="V65">
            <v>0</v>
          </cell>
          <cell r="W65">
            <v>0</v>
          </cell>
        </row>
        <row r="66">
          <cell r="A66" t="str">
            <v>PLACE</v>
          </cell>
          <cell r="B66" t="str">
            <v>Visual Arts</v>
          </cell>
          <cell r="C66">
            <v>42</v>
          </cell>
          <cell r="D66">
            <v>13</v>
          </cell>
          <cell r="E66">
            <v>6</v>
          </cell>
          <cell r="F66" t="str">
            <v>No</v>
          </cell>
          <cell r="G66">
            <v>0</v>
          </cell>
          <cell r="H66">
            <v>61</v>
          </cell>
          <cell r="I66">
            <v>61</v>
          </cell>
          <cell r="J66">
            <v>0</v>
          </cell>
          <cell r="K66">
            <v>0</v>
          </cell>
          <cell r="L66">
            <v>51</v>
          </cell>
          <cell r="M66">
            <v>83.606557377049185</v>
          </cell>
          <cell r="N66">
            <v>51</v>
          </cell>
          <cell r="O66">
            <v>83.606557377049185</v>
          </cell>
          <cell r="P66">
            <v>51</v>
          </cell>
          <cell r="Q66">
            <v>83.606557377049185</v>
          </cell>
          <cell r="R66">
            <v>51</v>
          </cell>
          <cell r="S66">
            <v>83.606557377049185</v>
          </cell>
          <cell r="T66">
            <v>54</v>
          </cell>
          <cell r="U66">
            <v>88.52459016393442</v>
          </cell>
          <cell r="V66">
            <v>7</v>
          </cell>
          <cell r="W66">
            <v>11.475409836065573</v>
          </cell>
        </row>
        <row r="67">
          <cell r="A67" t="str">
            <v>Play Resource Warehouse</v>
          </cell>
          <cell r="B67" t="str">
            <v>Combined</v>
          </cell>
          <cell r="C67">
            <v>80</v>
          </cell>
          <cell r="D67">
            <v>0</v>
          </cell>
          <cell r="E67">
            <v>0</v>
          </cell>
          <cell r="F67" t="str">
            <v>Yes</v>
          </cell>
          <cell r="G67">
            <v>6</v>
          </cell>
          <cell r="H67">
            <v>74</v>
          </cell>
          <cell r="I67">
            <v>80</v>
          </cell>
          <cell r="J67">
            <v>92.5</v>
          </cell>
          <cell r="K67">
            <v>7.5</v>
          </cell>
          <cell r="L67">
            <v>27</v>
          </cell>
          <cell r="M67">
            <v>36.486486486486484</v>
          </cell>
          <cell r="N67">
            <v>45</v>
          </cell>
          <cell r="O67">
            <v>60.810810810810814</v>
          </cell>
          <cell r="P67">
            <v>33</v>
          </cell>
          <cell r="Q67">
            <v>41.25</v>
          </cell>
          <cell r="R67">
            <v>51</v>
          </cell>
          <cell r="S67">
            <v>63.749999999999993</v>
          </cell>
          <cell r="T67">
            <v>78</v>
          </cell>
          <cell r="U67">
            <v>97.5</v>
          </cell>
          <cell r="V67">
            <v>2</v>
          </cell>
          <cell r="W67">
            <v>2.5</v>
          </cell>
        </row>
        <row r="68">
          <cell r="A68" t="str">
            <v>POBAL</v>
          </cell>
          <cell r="B68" t="str">
            <v>Literature</v>
          </cell>
          <cell r="C68">
            <v>0</v>
          </cell>
          <cell r="D68">
            <v>1</v>
          </cell>
          <cell r="E68">
            <v>0</v>
          </cell>
          <cell r="F68" t="str">
            <v>No</v>
          </cell>
          <cell r="G68">
            <v>0</v>
          </cell>
          <cell r="H68">
            <v>1</v>
          </cell>
          <cell r="I68">
            <v>1</v>
          </cell>
          <cell r="J68">
            <v>0</v>
          </cell>
          <cell r="K68">
            <v>0</v>
          </cell>
          <cell r="L68">
            <v>0</v>
          </cell>
          <cell r="M68">
            <v>0</v>
          </cell>
          <cell r="N68">
            <v>0</v>
          </cell>
          <cell r="O68">
            <v>0</v>
          </cell>
          <cell r="P68">
            <v>0</v>
          </cell>
          <cell r="Q68">
            <v>0</v>
          </cell>
          <cell r="R68">
            <v>0</v>
          </cell>
          <cell r="S68">
            <v>0</v>
          </cell>
          <cell r="T68">
            <v>0</v>
          </cell>
          <cell r="U68">
            <v>0</v>
          </cell>
          <cell r="V68">
            <v>1</v>
          </cell>
          <cell r="W68">
            <v>100</v>
          </cell>
        </row>
        <row r="69">
          <cell r="A69" t="str">
            <v>Poetry Ireland</v>
          </cell>
          <cell r="B69" t="str">
            <v>Literature</v>
          </cell>
          <cell r="C69">
            <v>43</v>
          </cell>
          <cell r="D69">
            <v>5</v>
          </cell>
          <cell r="E69">
            <v>0</v>
          </cell>
          <cell r="F69" t="str">
            <v>No</v>
          </cell>
          <cell r="G69">
            <v>0</v>
          </cell>
          <cell r="H69">
            <v>48</v>
          </cell>
          <cell r="I69">
            <v>48</v>
          </cell>
          <cell r="J69">
            <v>0</v>
          </cell>
          <cell r="K69">
            <v>0</v>
          </cell>
          <cell r="L69">
            <v>11</v>
          </cell>
          <cell r="M69">
            <v>22.916666666666664</v>
          </cell>
          <cell r="N69">
            <v>16</v>
          </cell>
          <cell r="O69">
            <v>33.333333333333329</v>
          </cell>
          <cell r="P69">
            <v>11</v>
          </cell>
          <cell r="Q69">
            <v>22.916666666666664</v>
          </cell>
          <cell r="R69">
            <v>16</v>
          </cell>
          <cell r="S69">
            <v>33.333333333333329</v>
          </cell>
          <cell r="T69">
            <v>34</v>
          </cell>
          <cell r="U69">
            <v>70.833333333333343</v>
          </cell>
          <cell r="V69">
            <v>14</v>
          </cell>
          <cell r="W69">
            <v>29.166666666666668</v>
          </cell>
        </row>
        <row r="70">
          <cell r="A70" t="str">
            <v>Prime Cut Productions Ltd</v>
          </cell>
          <cell r="B70" t="str">
            <v>Drama</v>
          </cell>
          <cell r="C70">
            <v>116</v>
          </cell>
          <cell r="D70">
            <v>35</v>
          </cell>
          <cell r="E70">
            <v>0</v>
          </cell>
          <cell r="F70" t="str">
            <v>Yes</v>
          </cell>
          <cell r="G70">
            <v>37</v>
          </cell>
          <cell r="H70">
            <v>114</v>
          </cell>
          <cell r="I70">
            <v>151</v>
          </cell>
          <cell r="J70">
            <v>75.496688741721854</v>
          </cell>
          <cell r="K70">
            <v>24.503311258278146</v>
          </cell>
          <cell r="L70">
            <v>102</v>
          </cell>
          <cell r="M70">
            <v>89.473684210526315</v>
          </cell>
          <cell r="N70">
            <v>110</v>
          </cell>
          <cell r="O70">
            <v>96.491228070175438</v>
          </cell>
          <cell r="P70">
            <v>139</v>
          </cell>
          <cell r="Q70">
            <v>92.05298013245033</v>
          </cell>
          <cell r="R70">
            <v>147</v>
          </cell>
          <cell r="S70">
            <v>97.350993377483448</v>
          </cell>
          <cell r="T70">
            <v>149</v>
          </cell>
          <cell r="U70">
            <v>98.675496688741731</v>
          </cell>
          <cell r="V70">
            <v>2</v>
          </cell>
          <cell r="W70">
            <v>1.3245033112582782</v>
          </cell>
        </row>
        <row r="71">
          <cell r="A71" t="str">
            <v>Prison Arts Foundation</v>
          </cell>
          <cell r="B71" t="str">
            <v>Combined</v>
          </cell>
          <cell r="C71">
            <v>2576</v>
          </cell>
          <cell r="D71">
            <v>12</v>
          </cell>
          <cell r="E71">
            <v>29</v>
          </cell>
          <cell r="F71" t="str">
            <v>No</v>
          </cell>
          <cell r="G71">
            <v>0</v>
          </cell>
          <cell r="H71">
            <v>2617</v>
          </cell>
          <cell r="I71">
            <v>2617</v>
          </cell>
          <cell r="J71">
            <v>0</v>
          </cell>
          <cell r="K71">
            <v>0</v>
          </cell>
          <cell r="L71">
            <v>48</v>
          </cell>
          <cell r="M71">
            <v>1.834161253343523</v>
          </cell>
          <cell r="N71">
            <v>48</v>
          </cell>
          <cell r="O71">
            <v>1.834161253343523</v>
          </cell>
          <cell r="P71">
            <v>48</v>
          </cell>
          <cell r="Q71">
            <v>1.834161253343523</v>
          </cell>
          <cell r="R71">
            <v>48</v>
          </cell>
          <cell r="S71">
            <v>1.834161253343523</v>
          </cell>
          <cell r="T71">
            <v>834</v>
          </cell>
          <cell r="U71">
            <v>31.868551776843713</v>
          </cell>
          <cell r="V71">
            <v>1783</v>
          </cell>
          <cell r="W71">
            <v>68.131448223156283</v>
          </cell>
        </row>
        <row r="72">
          <cell r="A72" t="str">
            <v>Queens Street Studios</v>
          </cell>
          <cell r="B72" t="str">
            <v>Visual Arts</v>
          </cell>
          <cell r="C72">
            <v>1</v>
          </cell>
          <cell r="D72">
            <v>2</v>
          </cell>
          <cell r="E72">
            <v>9</v>
          </cell>
          <cell r="F72" t="str">
            <v>Yes</v>
          </cell>
          <cell r="G72">
            <v>12</v>
          </cell>
          <cell r="H72">
            <v>0</v>
          </cell>
          <cell r="I72">
            <v>12</v>
          </cell>
          <cell r="J72">
            <v>0</v>
          </cell>
          <cell r="K72">
            <v>100</v>
          </cell>
          <cell r="L72">
            <v>0</v>
          </cell>
          <cell r="M72">
            <v>0</v>
          </cell>
          <cell r="N72">
            <v>0</v>
          </cell>
          <cell r="O72">
            <v>0</v>
          </cell>
          <cell r="P72">
            <v>12</v>
          </cell>
          <cell r="Q72">
            <v>100</v>
          </cell>
          <cell r="R72">
            <v>12</v>
          </cell>
          <cell r="S72">
            <v>100</v>
          </cell>
          <cell r="T72">
            <v>12</v>
          </cell>
          <cell r="U72">
            <v>100</v>
          </cell>
          <cell r="V72">
            <v>0</v>
          </cell>
          <cell r="W72">
            <v>0</v>
          </cell>
        </row>
        <row r="73">
          <cell r="A73" t="str">
            <v>Replay Theatre Company</v>
          </cell>
          <cell r="B73" t="str">
            <v>Drama</v>
          </cell>
          <cell r="C73">
            <v>102</v>
          </cell>
          <cell r="D73">
            <v>205</v>
          </cell>
          <cell r="E73">
            <v>0</v>
          </cell>
          <cell r="F73" t="str">
            <v>No</v>
          </cell>
          <cell r="G73">
            <v>0</v>
          </cell>
          <cell r="H73">
            <v>307</v>
          </cell>
          <cell r="I73">
            <v>307</v>
          </cell>
          <cell r="J73">
            <v>0</v>
          </cell>
          <cell r="K73">
            <v>0</v>
          </cell>
          <cell r="L73">
            <v>134</v>
          </cell>
          <cell r="M73">
            <v>43.648208469055376</v>
          </cell>
          <cell r="N73">
            <v>158</v>
          </cell>
          <cell r="O73">
            <v>51.465798045602604</v>
          </cell>
          <cell r="P73">
            <v>134</v>
          </cell>
          <cell r="Q73">
            <v>43.648208469055376</v>
          </cell>
          <cell r="R73">
            <v>158</v>
          </cell>
          <cell r="S73">
            <v>51.465798045602604</v>
          </cell>
          <cell r="T73">
            <v>295</v>
          </cell>
          <cell r="U73">
            <v>96.09120521172639</v>
          </cell>
          <cell r="V73">
            <v>12</v>
          </cell>
          <cell r="W73">
            <v>3.9087947882736152</v>
          </cell>
        </row>
        <row r="74">
          <cell r="A74" t="str">
            <v>Seacourt Print Workshop Limited</v>
          </cell>
          <cell r="B74" t="str">
            <v>Visual Arts</v>
          </cell>
          <cell r="C74">
            <v>151</v>
          </cell>
          <cell r="D74">
            <v>0</v>
          </cell>
          <cell r="E74">
            <v>15</v>
          </cell>
          <cell r="F74" t="str">
            <v>Yes</v>
          </cell>
          <cell r="G74">
            <v>10</v>
          </cell>
          <cell r="H74">
            <v>156</v>
          </cell>
          <cell r="I74">
            <v>166</v>
          </cell>
          <cell r="J74">
            <v>93.975903614457835</v>
          </cell>
          <cell r="K74">
            <v>6.024096385542169</v>
          </cell>
          <cell r="L74">
            <v>6</v>
          </cell>
          <cell r="M74">
            <v>3.8461538461538463</v>
          </cell>
          <cell r="N74">
            <v>13</v>
          </cell>
          <cell r="O74">
            <v>8.3333333333333321</v>
          </cell>
          <cell r="P74">
            <v>6</v>
          </cell>
          <cell r="Q74">
            <v>3.6144578313253009</v>
          </cell>
          <cell r="R74">
            <v>13</v>
          </cell>
          <cell r="S74">
            <v>7.8313253012048198</v>
          </cell>
          <cell r="T74">
            <v>160</v>
          </cell>
          <cell r="U74">
            <v>96.385542168674704</v>
          </cell>
          <cell r="V74">
            <v>6</v>
          </cell>
          <cell r="W74">
            <v>3.6144578313253009</v>
          </cell>
        </row>
        <row r="75">
          <cell r="A75" t="str">
            <v>Sole Purpose Productions</v>
          </cell>
          <cell r="B75" t="str">
            <v>Combined</v>
          </cell>
          <cell r="C75">
            <v>5</v>
          </cell>
          <cell r="D75">
            <v>10</v>
          </cell>
          <cell r="E75">
            <v>1</v>
          </cell>
          <cell r="F75" t="str">
            <v>No</v>
          </cell>
          <cell r="G75">
            <v>0</v>
          </cell>
          <cell r="H75">
            <v>16</v>
          </cell>
          <cell r="I75">
            <v>16</v>
          </cell>
          <cell r="J75">
            <v>0</v>
          </cell>
          <cell r="K75">
            <v>0</v>
          </cell>
          <cell r="L75">
            <v>12</v>
          </cell>
          <cell r="M75">
            <v>75</v>
          </cell>
          <cell r="N75">
            <v>12</v>
          </cell>
          <cell r="O75">
            <v>75</v>
          </cell>
          <cell r="P75">
            <v>12</v>
          </cell>
          <cell r="Q75">
            <v>75</v>
          </cell>
          <cell r="R75">
            <v>12</v>
          </cell>
          <cell r="S75">
            <v>75</v>
          </cell>
          <cell r="T75">
            <v>16</v>
          </cell>
          <cell r="U75">
            <v>100</v>
          </cell>
          <cell r="V75">
            <v>0</v>
          </cell>
          <cell r="W75">
            <v>0</v>
          </cell>
        </row>
        <row r="76">
          <cell r="A76" t="str">
            <v>Spanner in the Works</v>
          </cell>
          <cell r="B76" t="str">
            <v>Drama</v>
          </cell>
          <cell r="C76">
            <v>163</v>
          </cell>
          <cell r="D76">
            <v>78</v>
          </cell>
          <cell r="E76">
            <v>0</v>
          </cell>
          <cell r="F76" t="str">
            <v>No</v>
          </cell>
          <cell r="G76">
            <v>0</v>
          </cell>
          <cell r="H76">
            <v>241</v>
          </cell>
          <cell r="I76">
            <v>241</v>
          </cell>
          <cell r="J76">
            <v>0</v>
          </cell>
          <cell r="K76">
            <v>0</v>
          </cell>
          <cell r="L76">
            <v>38</v>
          </cell>
          <cell r="M76">
            <v>15.767634854771783</v>
          </cell>
          <cell r="N76">
            <v>98</v>
          </cell>
          <cell r="O76">
            <v>40.663900414937757</v>
          </cell>
          <cell r="P76">
            <v>38</v>
          </cell>
          <cell r="Q76">
            <v>15.767634854771783</v>
          </cell>
          <cell r="R76">
            <v>98</v>
          </cell>
          <cell r="S76">
            <v>40.663900414937757</v>
          </cell>
          <cell r="T76">
            <v>215</v>
          </cell>
          <cell r="U76">
            <v>89.211618257261421</v>
          </cell>
          <cell r="V76">
            <v>26</v>
          </cell>
          <cell r="W76">
            <v>10.78838174273859</v>
          </cell>
        </row>
        <row r="77">
          <cell r="A77" t="str">
            <v>Sticky Fingers Arts</v>
          </cell>
          <cell r="B77" t="str">
            <v>Combined</v>
          </cell>
          <cell r="C77">
            <v>1200</v>
          </cell>
          <cell r="D77">
            <v>0</v>
          </cell>
          <cell r="E77">
            <v>0</v>
          </cell>
          <cell r="F77" t="str">
            <v>Yes</v>
          </cell>
          <cell r="G77">
            <v>960</v>
          </cell>
          <cell r="H77">
            <v>240</v>
          </cell>
          <cell r="I77">
            <v>1200</v>
          </cell>
          <cell r="J77">
            <v>20</v>
          </cell>
          <cell r="K77">
            <v>80</v>
          </cell>
          <cell r="L77">
            <v>0</v>
          </cell>
          <cell r="M77">
            <v>0</v>
          </cell>
          <cell r="N77">
            <v>6</v>
          </cell>
          <cell r="O77">
            <v>2.5</v>
          </cell>
          <cell r="P77">
            <v>0</v>
          </cell>
          <cell r="Q77">
            <v>0</v>
          </cell>
          <cell r="R77">
            <v>966</v>
          </cell>
          <cell r="S77">
            <v>80.5</v>
          </cell>
          <cell r="T77">
            <v>1188</v>
          </cell>
          <cell r="U77">
            <v>99</v>
          </cell>
          <cell r="V77">
            <v>12</v>
          </cell>
          <cell r="W77">
            <v>1</v>
          </cell>
        </row>
        <row r="78">
          <cell r="A78" t="str">
            <v>Streetwise Community Circus Workshops</v>
          </cell>
          <cell r="B78" t="str">
            <v>Combined</v>
          </cell>
          <cell r="C78">
            <v>532</v>
          </cell>
          <cell r="D78">
            <v>67</v>
          </cell>
          <cell r="E78">
            <v>0</v>
          </cell>
          <cell r="F78" t="str">
            <v>No</v>
          </cell>
          <cell r="G78">
            <v>0</v>
          </cell>
          <cell r="H78">
            <v>599</v>
          </cell>
          <cell r="I78">
            <v>599</v>
          </cell>
          <cell r="J78">
            <v>0</v>
          </cell>
          <cell r="K78">
            <v>0</v>
          </cell>
          <cell r="L78">
            <v>81</v>
          </cell>
          <cell r="M78">
            <v>13.52253756260434</v>
          </cell>
          <cell r="N78">
            <v>184</v>
          </cell>
          <cell r="O78">
            <v>30.71786310517529</v>
          </cell>
          <cell r="P78">
            <v>81</v>
          </cell>
          <cell r="Q78">
            <v>13.52253756260434</v>
          </cell>
          <cell r="R78">
            <v>184</v>
          </cell>
          <cell r="S78">
            <v>30.71786310517529</v>
          </cell>
          <cell r="T78">
            <v>583</v>
          </cell>
          <cell r="U78">
            <v>97.328881469115188</v>
          </cell>
          <cell r="V78">
            <v>16</v>
          </cell>
          <cell r="W78">
            <v>2.671118530884808</v>
          </cell>
        </row>
        <row r="79">
          <cell r="A79" t="str">
            <v>Terra Nova Productions</v>
          </cell>
          <cell r="B79" t="str">
            <v>Drama</v>
          </cell>
          <cell r="C79">
            <v>44</v>
          </cell>
          <cell r="D79">
            <v>16</v>
          </cell>
          <cell r="E79">
            <v>0</v>
          </cell>
          <cell r="F79" t="str">
            <v>No</v>
          </cell>
          <cell r="G79">
            <v>0</v>
          </cell>
          <cell r="H79">
            <v>60</v>
          </cell>
          <cell r="I79">
            <v>60</v>
          </cell>
          <cell r="J79">
            <v>0</v>
          </cell>
          <cell r="K79">
            <v>0</v>
          </cell>
          <cell r="L79">
            <v>21</v>
          </cell>
          <cell r="M79">
            <v>35</v>
          </cell>
          <cell r="N79">
            <v>29</v>
          </cell>
          <cell r="O79">
            <v>48.333333333333336</v>
          </cell>
          <cell r="P79">
            <v>21</v>
          </cell>
          <cell r="Q79">
            <v>35</v>
          </cell>
          <cell r="R79">
            <v>29</v>
          </cell>
          <cell r="S79">
            <v>48.333333333333336</v>
          </cell>
          <cell r="T79">
            <v>55</v>
          </cell>
          <cell r="U79">
            <v>91.666666666666657</v>
          </cell>
          <cell r="V79">
            <v>5</v>
          </cell>
          <cell r="W79">
            <v>8.3333333333333321</v>
          </cell>
        </row>
        <row r="80">
          <cell r="A80" t="str">
            <v>The Black Box Trust</v>
          </cell>
          <cell r="B80" t="str">
            <v>Music</v>
          </cell>
          <cell r="C80">
            <v>114</v>
          </cell>
          <cell r="D80">
            <v>701</v>
          </cell>
          <cell r="E80">
            <v>0</v>
          </cell>
          <cell r="F80" t="str">
            <v>Yes</v>
          </cell>
          <cell r="G80">
            <v>806</v>
          </cell>
          <cell r="H80">
            <v>9</v>
          </cell>
          <cell r="I80">
            <v>815</v>
          </cell>
          <cell r="J80">
            <v>1.1042944785276074</v>
          </cell>
          <cell r="K80">
            <v>98.895705521472394</v>
          </cell>
          <cell r="L80">
            <v>1</v>
          </cell>
          <cell r="M80">
            <v>11.111111111111111</v>
          </cell>
          <cell r="N80">
            <v>6</v>
          </cell>
          <cell r="O80">
            <v>66.666666666666657</v>
          </cell>
          <cell r="P80">
            <v>807</v>
          </cell>
          <cell r="Q80">
            <v>99.018404907975452</v>
          </cell>
          <cell r="R80">
            <v>812</v>
          </cell>
          <cell r="S80">
            <v>99.631901840490798</v>
          </cell>
          <cell r="T80">
            <v>814</v>
          </cell>
          <cell r="U80">
            <v>99.877300613496928</v>
          </cell>
          <cell r="V80">
            <v>1</v>
          </cell>
          <cell r="W80">
            <v>0.1226993865030675</v>
          </cell>
        </row>
        <row r="81">
          <cell r="A81" t="str">
            <v>The Contemporary Music Centre Ltd</v>
          </cell>
          <cell r="B81" t="str">
            <v>Music</v>
          </cell>
          <cell r="C81">
            <v>6</v>
          </cell>
          <cell r="D81">
            <v>0</v>
          </cell>
          <cell r="E81">
            <v>0</v>
          </cell>
          <cell r="F81" t="str">
            <v>No</v>
          </cell>
          <cell r="G81">
            <v>0</v>
          </cell>
          <cell r="H81">
            <v>6</v>
          </cell>
          <cell r="I81">
            <v>6</v>
          </cell>
          <cell r="J81">
            <v>0</v>
          </cell>
          <cell r="K81">
            <v>0</v>
          </cell>
          <cell r="L81">
            <v>6</v>
          </cell>
          <cell r="M81">
            <v>100</v>
          </cell>
          <cell r="N81">
            <v>6</v>
          </cell>
          <cell r="O81">
            <v>100</v>
          </cell>
          <cell r="P81">
            <v>6</v>
          </cell>
          <cell r="Q81">
            <v>100</v>
          </cell>
          <cell r="R81">
            <v>6</v>
          </cell>
          <cell r="S81">
            <v>100</v>
          </cell>
          <cell r="T81">
            <v>6</v>
          </cell>
          <cell r="U81">
            <v>100</v>
          </cell>
          <cell r="V81">
            <v>0</v>
          </cell>
          <cell r="W81">
            <v>0</v>
          </cell>
        </row>
        <row r="82">
          <cell r="A82" t="str">
            <v>The Grand Opera House Trust</v>
          </cell>
          <cell r="B82" t="str">
            <v>Combined</v>
          </cell>
          <cell r="C82">
            <v>2</v>
          </cell>
          <cell r="D82">
            <v>505</v>
          </cell>
          <cell r="E82">
            <v>0</v>
          </cell>
          <cell r="F82" t="str">
            <v>Yes</v>
          </cell>
          <cell r="G82">
            <v>507</v>
          </cell>
          <cell r="H82">
            <v>0</v>
          </cell>
          <cell r="I82">
            <v>507</v>
          </cell>
          <cell r="J82">
            <v>0</v>
          </cell>
          <cell r="K82">
            <v>100</v>
          </cell>
          <cell r="L82">
            <v>0</v>
          </cell>
          <cell r="M82">
            <v>0</v>
          </cell>
          <cell r="N82">
            <v>0</v>
          </cell>
          <cell r="O82">
            <v>0</v>
          </cell>
          <cell r="P82">
            <v>507</v>
          </cell>
          <cell r="Q82">
            <v>100</v>
          </cell>
          <cell r="R82">
            <v>507</v>
          </cell>
          <cell r="S82">
            <v>100</v>
          </cell>
          <cell r="T82">
            <v>507</v>
          </cell>
          <cell r="U82">
            <v>100</v>
          </cell>
          <cell r="V82">
            <v>0</v>
          </cell>
          <cell r="W82">
            <v>0</v>
          </cell>
        </row>
        <row r="83">
          <cell r="A83" t="str">
            <v>The John Hewitt Society</v>
          </cell>
          <cell r="B83" t="str">
            <v>Literature</v>
          </cell>
          <cell r="C83">
            <v>49</v>
          </cell>
          <cell r="D83">
            <v>54</v>
          </cell>
          <cell r="E83">
            <v>0</v>
          </cell>
          <cell r="F83" t="str">
            <v>Yes</v>
          </cell>
          <cell r="G83">
            <v>6</v>
          </cell>
          <cell r="H83">
            <v>97</v>
          </cell>
          <cell r="I83">
            <v>103</v>
          </cell>
          <cell r="J83">
            <v>94.174757281553397</v>
          </cell>
          <cell r="K83">
            <v>5.825242718446602</v>
          </cell>
          <cell r="L83">
            <v>20</v>
          </cell>
          <cell r="M83">
            <v>20.618556701030926</v>
          </cell>
          <cell r="N83">
            <v>87</v>
          </cell>
          <cell r="O83">
            <v>89.690721649484544</v>
          </cell>
          <cell r="P83">
            <v>26</v>
          </cell>
          <cell r="Q83">
            <v>25.242718446601941</v>
          </cell>
          <cell r="R83">
            <v>93</v>
          </cell>
          <cell r="S83">
            <v>90.291262135922338</v>
          </cell>
          <cell r="T83">
            <v>97</v>
          </cell>
          <cell r="U83">
            <v>94.174757281553397</v>
          </cell>
          <cell r="V83">
            <v>6</v>
          </cell>
          <cell r="W83">
            <v>5.825242718446602</v>
          </cell>
        </row>
        <row r="84">
          <cell r="A84" t="str">
            <v>The Lyric Theatre (NI)</v>
          </cell>
          <cell r="B84" t="str">
            <v>Drama</v>
          </cell>
          <cell r="C84">
            <v>448</v>
          </cell>
          <cell r="D84">
            <v>391</v>
          </cell>
          <cell r="E84">
            <v>0</v>
          </cell>
          <cell r="F84" t="str">
            <v>Yes</v>
          </cell>
          <cell r="G84">
            <v>790</v>
          </cell>
          <cell r="H84">
            <v>49</v>
          </cell>
          <cell r="I84">
            <v>839</v>
          </cell>
          <cell r="J84">
            <v>5.8402860548271756</v>
          </cell>
          <cell r="K84">
            <v>94.159713945172825</v>
          </cell>
          <cell r="L84">
            <v>17</v>
          </cell>
          <cell r="M84">
            <v>34.693877551020407</v>
          </cell>
          <cell r="N84">
            <v>19</v>
          </cell>
          <cell r="O84">
            <v>38.775510204081634</v>
          </cell>
          <cell r="P84">
            <v>17</v>
          </cell>
          <cell r="Q84">
            <v>2.026221692491061</v>
          </cell>
          <cell r="R84">
            <v>19</v>
          </cell>
          <cell r="S84">
            <v>2.264600715137068</v>
          </cell>
          <cell r="T84">
            <v>839</v>
          </cell>
          <cell r="U84">
            <v>100</v>
          </cell>
          <cell r="V84">
            <v>0</v>
          </cell>
          <cell r="W84">
            <v>0</v>
          </cell>
        </row>
        <row r="85">
          <cell r="A85" t="str">
            <v>The MAC</v>
          </cell>
          <cell r="B85" t="str">
            <v>Combined</v>
          </cell>
          <cell r="C85">
            <v>640</v>
          </cell>
          <cell r="D85">
            <v>1628</v>
          </cell>
          <cell r="E85">
            <v>0</v>
          </cell>
          <cell r="F85" t="str">
            <v>Yes</v>
          </cell>
          <cell r="G85">
            <v>2258</v>
          </cell>
          <cell r="H85">
            <v>10</v>
          </cell>
          <cell r="I85">
            <v>2268</v>
          </cell>
          <cell r="J85">
            <v>0.44091710758377423</v>
          </cell>
          <cell r="K85">
            <v>99.559082892416228</v>
          </cell>
          <cell r="L85">
            <v>5</v>
          </cell>
          <cell r="M85">
            <v>50</v>
          </cell>
          <cell r="N85">
            <v>7</v>
          </cell>
          <cell r="O85">
            <v>70</v>
          </cell>
          <cell r="P85">
            <v>2263</v>
          </cell>
          <cell r="Q85">
            <v>99.779541446208114</v>
          </cell>
          <cell r="R85">
            <v>2265</v>
          </cell>
          <cell r="S85">
            <v>99.867724867724874</v>
          </cell>
          <cell r="T85">
            <v>2267</v>
          </cell>
          <cell r="U85">
            <v>99.95590828924162</v>
          </cell>
          <cell r="V85">
            <v>1</v>
          </cell>
          <cell r="W85">
            <v>4.4091710758377423E-2</v>
          </cell>
        </row>
        <row r="86">
          <cell r="A86" t="str">
            <v>The Nerve Centre</v>
          </cell>
          <cell r="B86" t="str">
            <v>Combined</v>
          </cell>
          <cell r="C86">
            <v>97</v>
          </cell>
          <cell r="D86">
            <v>138</v>
          </cell>
          <cell r="E86">
            <v>0</v>
          </cell>
          <cell r="F86" t="str">
            <v>Yes</v>
          </cell>
          <cell r="G86">
            <v>91</v>
          </cell>
          <cell r="H86">
            <v>144</v>
          </cell>
          <cell r="I86">
            <v>235</v>
          </cell>
          <cell r="J86">
            <v>61.276595744680847</v>
          </cell>
          <cell r="K86">
            <v>38.723404255319153</v>
          </cell>
          <cell r="L86">
            <v>83</v>
          </cell>
          <cell r="M86">
            <v>57.638888888888886</v>
          </cell>
          <cell r="N86">
            <v>96</v>
          </cell>
          <cell r="O86">
            <v>66.666666666666657</v>
          </cell>
          <cell r="P86">
            <v>174</v>
          </cell>
          <cell r="Q86">
            <v>74.042553191489361</v>
          </cell>
          <cell r="R86">
            <v>187</v>
          </cell>
          <cell r="S86">
            <v>79.574468085106389</v>
          </cell>
          <cell r="T86">
            <v>220</v>
          </cell>
          <cell r="U86">
            <v>93.61702127659575</v>
          </cell>
          <cell r="V86">
            <v>15</v>
          </cell>
          <cell r="W86">
            <v>6.3829787234042552</v>
          </cell>
        </row>
        <row r="87">
          <cell r="A87" t="str">
            <v>The Royal Scottish Pipe Band Association</v>
          </cell>
          <cell r="B87" t="str">
            <v>Traditional Arts</v>
          </cell>
          <cell r="C87">
            <v>97</v>
          </cell>
          <cell r="D87">
            <v>736</v>
          </cell>
          <cell r="E87">
            <v>0</v>
          </cell>
          <cell r="F87" t="str">
            <v>No</v>
          </cell>
          <cell r="G87">
            <v>0</v>
          </cell>
          <cell r="H87">
            <v>833</v>
          </cell>
          <cell r="I87">
            <v>833</v>
          </cell>
          <cell r="J87">
            <v>0</v>
          </cell>
          <cell r="K87">
            <v>0</v>
          </cell>
          <cell r="L87">
            <v>0</v>
          </cell>
          <cell r="M87">
            <v>0</v>
          </cell>
          <cell r="N87">
            <v>0</v>
          </cell>
          <cell r="O87">
            <v>0</v>
          </cell>
          <cell r="P87">
            <v>0</v>
          </cell>
          <cell r="Q87">
            <v>0</v>
          </cell>
          <cell r="R87">
            <v>0</v>
          </cell>
          <cell r="S87">
            <v>0</v>
          </cell>
          <cell r="T87">
            <v>727</v>
          </cell>
          <cell r="U87">
            <v>87.274909963985593</v>
          </cell>
          <cell r="V87">
            <v>106</v>
          </cell>
          <cell r="W87">
            <v>12.725090036014405</v>
          </cell>
        </row>
        <row r="88">
          <cell r="A88" t="str">
            <v>The Void Art Centre</v>
          </cell>
          <cell r="B88" t="str">
            <v>Visual Arts</v>
          </cell>
          <cell r="C88">
            <v>6</v>
          </cell>
          <cell r="D88">
            <v>0</v>
          </cell>
          <cell r="E88">
            <v>11</v>
          </cell>
          <cell r="F88" t="str">
            <v>Yes</v>
          </cell>
          <cell r="G88">
            <v>15</v>
          </cell>
          <cell r="H88">
            <v>2</v>
          </cell>
          <cell r="I88">
            <v>17</v>
          </cell>
          <cell r="J88">
            <v>11.76470588235294</v>
          </cell>
          <cell r="K88">
            <v>88.235294117647058</v>
          </cell>
          <cell r="L88">
            <v>0</v>
          </cell>
          <cell r="M88">
            <v>0</v>
          </cell>
          <cell r="N88">
            <v>1</v>
          </cell>
          <cell r="O88">
            <v>50</v>
          </cell>
          <cell r="P88">
            <v>12</v>
          </cell>
          <cell r="Q88">
            <v>70.588235294117652</v>
          </cell>
          <cell r="R88">
            <v>16</v>
          </cell>
          <cell r="S88">
            <v>94.117647058823522</v>
          </cell>
          <cell r="T88">
            <v>16</v>
          </cell>
          <cell r="U88">
            <v>94.117647058823522</v>
          </cell>
          <cell r="V88">
            <v>1</v>
          </cell>
          <cell r="W88">
            <v>5.8823529411764701</v>
          </cell>
        </row>
        <row r="89">
          <cell r="A89" t="str">
            <v>Tinderbox Theatre Company</v>
          </cell>
          <cell r="B89" t="str">
            <v>Drama</v>
          </cell>
          <cell r="C89">
            <v>138</v>
          </cell>
          <cell r="D89">
            <v>16</v>
          </cell>
          <cell r="E89">
            <v>0</v>
          </cell>
          <cell r="F89" t="str">
            <v>No</v>
          </cell>
          <cell r="G89">
            <v>0</v>
          </cell>
          <cell r="H89">
            <v>154</v>
          </cell>
          <cell r="I89">
            <v>154</v>
          </cell>
          <cell r="J89">
            <v>0</v>
          </cell>
          <cell r="K89">
            <v>0</v>
          </cell>
          <cell r="L89">
            <v>83</v>
          </cell>
          <cell r="M89">
            <v>53.896103896103895</v>
          </cell>
          <cell r="N89">
            <v>84</v>
          </cell>
          <cell r="O89">
            <v>54.54545454545454</v>
          </cell>
          <cell r="P89">
            <v>83</v>
          </cell>
          <cell r="Q89">
            <v>53.896103896103895</v>
          </cell>
          <cell r="R89">
            <v>84</v>
          </cell>
          <cell r="S89">
            <v>54.54545454545454</v>
          </cell>
          <cell r="T89">
            <v>150</v>
          </cell>
          <cell r="U89">
            <v>97.402597402597408</v>
          </cell>
          <cell r="V89">
            <v>4</v>
          </cell>
          <cell r="W89">
            <v>2.5974025974025974</v>
          </cell>
        </row>
        <row r="90">
          <cell r="A90" t="str">
            <v>Tyrone Guthrie Centre at Annaghmakerrig</v>
          </cell>
          <cell r="B90" t="str">
            <v>Combined</v>
          </cell>
          <cell r="C90">
            <v>0</v>
          </cell>
          <cell r="D90">
            <v>0</v>
          </cell>
          <cell r="E90">
            <v>0</v>
          </cell>
          <cell r="F90" t="str">
            <v>No</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row>
        <row r="91">
          <cell r="A91" t="str">
            <v>Ulster Association of Youth Drama</v>
          </cell>
          <cell r="B91" t="str">
            <v>Drama</v>
          </cell>
          <cell r="C91">
            <v>24</v>
          </cell>
          <cell r="D91">
            <v>0</v>
          </cell>
          <cell r="E91">
            <v>0</v>
          </cell>
          <cell r="F91" t="str">
            <v>No</v>
          </cell>
          <cell r="G91">
            <v>0</v>
          </cell>
          <cell r="H91">
            <v>24</v>
          </cell>
          <cell r="I91">
            <v>24</v>
          </cell>
          <cell r="J91">
            <v>0</v>
          </cell>
          <cell r="K91">
            <v>0</v>
          </cell>
          <cell r="L91">
            <v>11</v>
          </cell>
          <cell r="M91">
            <v>45.833333333333329</v>
          </cell>
          <cell r="N91">
            <v>11</v>
          </cell>
          <cell r="O91">
            <v>45.833333333333329</v>
          </cell>
          <cell r="P91">
            <v>11</v>
          </cell>
          <cell r="Q91">
            <v>45.833333333333329</v>
          </cell>
          <cell r="R91">
            <v>11</v>
          </cell>
          <cell r="S91">
            <v>45.833333333333329</v>
          </cell>
          <cell r="T91">
            <v>22</v>
          </cell>
          <cell r="U91">
            <v>91.666666666666657</v>
          </cell>
          <cell r="V91">
            <v>2</v>
          </cell>
          <cell r="W91">
            <v>8.3333333333333321</v>
          </cell>
        </row>
        <row r="92">
          <cell r="A92" t="str">
            <v>Ulster Orchestra Society Ltd</v>
          </cell>
          <cell r="B92" t="str">
            <v>Music</v>
          </cell>
          <cell r="C92">
            <v>112</v>
          </cell>
          <cell r="D92">
            <v>59</v>
          </cell>
          <cell r="E92">
            <v>0</v>
          </cell>
          <cell r="F92" t="str">
            <v>Yes</v>
          </cell>
          <cell r="G92">
            <v>66</v>
          </cell>
          <cell r="H92">
            <v>105</v>
          </cell>
          <cell r="I92">
            <v>171</v>
          </cell>
          <cell r="J92">
            <v>61.403508771929829</v>
          </cell>
          <cell r="K92">
            <v>38.596491228070171</v>
          </cell>
          <cell r="L92">
            <v>50</v>
          </cell>
          <cell r="M92">
            <v>47.619047619047613</v>
          </cell>
          <cell r="N92">
            <v>65</v>
          </cell>
          <cell r="O92">
            <v>61.904761904761905</v>
          </cell>
          <cell r="P92">
            <v>116</v>
          </cell>
          <cell r="Q92">
            <v>67.836257309941516</v>
          </cell>
          <cell r="R92">
            <v>131</v>
          </cell>
          <cell r="S92">
            <v>76.608187134502927</v>
          </cell>
          <cell r="T92">
            <v>160</v>
          </cell>
          <cell r="U92">
            <v>93.567251461988292</v>
          </cell>
          <cell r="V92">
            <v>11</v>
          </cell>
          <cell r="W92">
            <v>6.4327485380116958</v>
          </cell>
        </row>
        <row r="93">
          <cell r="A93" t="str">
            <v>Ulster Youth Choir</v>
          </cell>
          <cell r="B93" t="str">
            <v>Music</v>
          </cell>
          <cell r="C93">
            <v>6</v>
          </cell>
          <cell r="D93">
            <v>3</v>
          </cell>
          <cell r="E93">
            <v>0</v>
          </cell>
          <cell r="F93" t="str">
            <v>No</v>
          </cell>
          <cell r="G93">
            <v>0</v>
          </cell>
          <cell r="H93">
            <v>9</v>
          </cell>
          <cell r="I93">
            <v>9</v>
          </cell>
          <cell r="J93">
            <v>0</v>
          </cell>
          <cell r="K93">
            <v>0</v>
          </cell>
          <cell r="L93">
            <v>4</v>
          </cell>
          <cell r="M93">
            <v>44.444444444444443</v>
          </cell>
          <cell r="N93">
            <v>4</v>
          </cell>
          <cell r="O93">
            <v>44.444444444444443</v>
          </cell>
          <cell r="P93">
            <v>4</v>
          </cell>
          <cell r="Q93">
            <v>44.444444444444443</v>
          </cell>
          <cell r="R93">
            <v>4</v>
          </cell>
          <cell r="S93">
            <v>44.444444444444443</v>
          </cell>
          <cell r="T93">
            <v>9</v>
          </cell>
          <cell r="U93">
            <v>100</v>
          </cell>
          <cell r="V93">
            <v>0</v>
          </cell>
          <cell r="W93">
            <v>0</v>
          </cell>
        </row>
        <row r="94">
          <cell r="A94" t="str">
            <v>Ulster Youth Orchestra</v>
          </cell>
          <cell r="B94" t="str">
            <v>Music</v>
          </cell>
          <cell r="C94">
            <v>48</v>
          </cell>
          <cell r="D94">
            <v>7</v>
          </cell>
          <cell r="E94">
            <v>0</v>
          </cell>
          <cell r="F94" t="str">
            <v>No</v>
          </cell>
          <cell r="G94">
            <v>0</v>
          </cell>
          <cell r="H94">
            <v>55</v>
          </cell>
          <cell r="I94">
            <v>55</v>
          </cell>
          <cell r="J94">
            <v>0</v>
          </cell>
          <cell r="K94">
            <v>0</v>
          </cell>
          <cell r="L94">
            <v>4</v>
          </cell>
          <cell r="M94">
            <v>7.2727272727272725</v>
          </cell>
          <cell r="N94">
            <v>4</v>
          </cell>
          <cell r="O94">
            <v>7.2727272727272725</v>
          </cell>
          <cell r="P94">
            <v>4</v>
          </cell>
          <cell r="Q94">
            <v>7.2727272727272725</v>
          </cell>
          <cell r="R94">
            <v>4</v>
          </cell>
          <cell r="S94">
            <v>7.2727272727272725</v>
          </cell>
          <cell r="T94">
            <v>21</v>
          </cell>
          <cell r="U94">
            <v>38.181818181818187</v>
          </cell>
          <cell r="V94">
            <v>34</v>
          </cell>
          <cell r="W94">
            <v>61.818181818181813</v>
          </cell>
        </row>
        <row r="95">
          <cell r="A95" t="str">
            <v>Ulster-Scots Community Network</v>
          </cell>
          <cell r="B95" t="str">
            <v>Traditional Arts</v>
          </cell>
          <cell r="C95">
            <v>49</v>
          </cell>
          <cell r="D95">
            <v>0</v>
          </cell>
          <cell r="E95">
            <v>14</v>
          </cell>
          <cell r="F95" t="str">
            <v>Yes</v>
          </cell>
          <cell r="G95">
            <v>8</v>
          </cell>
          <cell r="H95">
            <v>55</v>
          </cell>
          <cell r="I95">
            <v>63</v>
          </cell>
          <cell r="J95">
            <v>87.301587301587304</v>
          </cell>
          <cell r="K95">
            <v>12.698412698412698</v>
          </cell>
          <cell r="L95">
            <v>7</v>
          </cell>
          <cell r="M95">
            <v>12.727272727272727</v>
          </cell>
          <cell r="N95">
            <v>12</v>
          </cell>
          <cell r="O95">
            <v>21.818181818181817</v>
          </cell>
          <cell r="P95">
            <v>15</v>
          </cell>
          <cell r="Q95">
            <v>23.809523809523807</v>
          </cell>
          <cell r="R95">
            <v>20</v>
          </cell>
          <cell r="S95">
            <v>31.746031746031743</v>
          </cell>
          <cell r="T95">
            <v>46</v>
          </cell>
          <cell r="U95">
            <v>73.015873015873012</v>
          </cell>
          <cell r="V95">
            <v>17</v>
          </cell>
          <cell r="W95">
            <v>26.984126984126984</v>
          </cell>
        </row>
        <row r="96">
          <cell r="A96" t="str">
            <v>Verbal Arts Centre</v>
          </cell>
          <cell r="B96" t="str">
            <v>Literature</v>
          </cell>
          <cell r="C96">
            <v>202</v>
          </cell>
          <cell r="D96">
            <v>30</v>
          </cell>
          <cell r="E96">
            <v>16</v>
          </cell>
          <cell r="F96" t="str">
            <v>Yes</v>
          </cell>
          <cell r="G96">
            <v>144</v>
          </cell>
          <cell r="H96">
            <v>104</v>
          </cell>
          <cell r="I96">
            <v>248</v>
          </cell>
          <cell r="J96">
            <v>41.935483870967744</v>
          </cell>
          <cell r="K96">
            <v>58.064516129032263</v>
          </cell>
          <cell r="L96">
            <v>35</v>
          </cell>
          <cell r="M96">
            <v>33.653846153846153</v>
          </cell>
          <cell r="N96">
            <v>46</v>
          </cell>
          <cell r="O96">
            <v>44.230769230769226</v>
          </cell>
          <cell r="P96">
            <v>179</v>
          </cell>
          <cell r="Q96">
            <v>72.177419354838719</v>
          </cell>
          <cell r="R96">
            <v>190</v>
          </cell>
          <cell r="S96">
            <v>76.612903225806448</v>
          </cell>
          <cell r="T96">
            <v>245</v>
          </cell>
          <cell r="U96">
            <v>98.790322580645167</v>
          </cell>
          <cell r="V96">
            <v>3</v>
          </cell>
          <cell r="W96">
            <v>1.2096774193548387</v>
          </cell>
        </row>
        <row r="97">
          <cell r="A97" t="str">
            <v>Visual Artists Ireland</v>
          </cell>
          <cell r="B97" t="str">
            <v>Visual Arts</v>
          </cell>
          <cell r="C97">
            <v>42</v>
          </cell>
          <cell r="D97">
            <v>0</v>
          </cell>
          <cell r="E97">
            <v>0</v>
          </cell>
          <cell r="F97" t="str">
            <v>No</v>
          </cell>
          <cell r="G97">
            <v>0</v>
          </cell>
          <cell r="H97">
            <v>42</v>
          </cell>
          <cell r="I97">
            <v>42</v>
          </cell>
          <cell r="J97">
            <v>0</v>
          </cell>
          <cell r="K97">
            <v>0</v>
          </cell>
          <cell r="L97">
            <v>33</v>
          </cell>
          <cell r="M97">
            <v>78.571428571428569</v>
          </cell>
          <cell r="N97">
            <v>34</v>
          </cell>
          <cell r="O97">
            <v>80.952380952380949</v>
          </cell>
          <cell r="P97">
            <v>33</v>
          </cell>
          <cell r="Q97">
            <v>78.571428571428569</v>
          </cell>
          <cell r="R97">
            <v>34</v>
          </cell>
          <cell r="S97">
            <v>80.952380952380949</v>
          </cell>
          <cell r="T97">
            <v>42</v>
          </cell>
          <cell r="U97">
            <v>100</v>
          </cell>
          <cell r="V97">
            <v>0</v>
          </cell>
          <cell r="W97">
            <v>0</v>
          </cell>
        </row>
        <row r="98">
          <cell r="A98" t="str">
            <v>Voluntary Arts Network (for Voluntary Arts Ireland)</v>
          </cell>
          <cell r="B98" t="str">
            <v>Combined</v>
          </cell>
          <cell r="C98">
            <v>201</v>
          </cell>
          <cell r="D98">
            <v>1</v>
          </cell>
          <cell r="E98">
            <v>3</v>
          </cell>
          <cell r="F98" t="str">
            <v>No</v>
          </cell>
          <cell r="G98">
            <v>0</v>
          </cell>
          <cell r="H98">
            <v>205</v>
          </cell>
          <cell r="I98">
            <v>205</v>
          </cell>
          <cell r="J98">
            <v>0</v>
          </cell>
          <cell r="K98">
            <v>0</v>
          </cell>
          <cell r="L98">
            <v>26</v>
          </cell>
          <cell r="M98">
            <v>12.682926829268293</v>
          </cell>
          <cell r="N98">
            <v>28</v>
          </cell>
          <cell r="O98">
            <v>13.658536585365855</v>
          </cell>
          <cell r="P98">
            <v>26</v>
          </cell>
          <cell r="Q98">
            <v>12.682926829268293</v>
          </cell>
          <cell r="R98">
            <v>28</v>
          </cell>
          <cell r="S98">
            <v>13.658536585365855</v>
          </cell>
          <cell r="T98">
            <v>187</v>
          </cell>
          <cell r="U98">
            <v>91.219512195121951</v>
          </cell>
          <cell r="V98">
            <v>18</v>
          </cell>
          <cell r="W98">
            <v>8.7804878048780477</v>
          </cell>
        </row>
        <row r="99">
          <cell r="A99" t="str">
            <v>Walled City Music Trust</v>
          </cell>
          <cell r="B99" t="str">
            <v>Music</v>
          </cell>
          <cell r="C99">
            <v>41</v>
          </cell>
          <cell r="D99">
            <v>59</v>
          </cell>
          <cell r="E99">
            <v>0</v>
          </cell>
          <cell r="F99" t="str">
            <v>No</v>
          </cell>
          <cell r="G99">
            <v>0</v>
          </cell>
          <cell r="H99">
            <v>100</v>
          </cell>
          <cell r="I99">
            <v>100</v>
          </cell>
          <cell r="J99">
            <v>0</v>
          </cell>
          <cell r="K99">
            <v>0</v>
          </cell>
          <cell r="L99">
            <v>94</v>
          </cell>
          <cell r="M99">
            <v>94</v>
          </cell>
          <cell r="N99">
            <v>94</v>
          </cell>
          <cell r="O99">
            <v>94</v>
          </cell>
          <cell r="P99">
            <v>94</v>
          </cell>
          <cell r="Q99">
            <v>94</v>
          </cell>
          <cell r="R99">
            <v>94</v>
          </cell>
          <cell r="S99">
            <v>94</v>
          </cell>
          <cell r="T99">
            <v>100</v>
          </cell>
          <cell r="U99">
            <v>100</v>
          </cell>
          <cell r="V99">
            <v>0</v>
          </cell>
          <cell r="W99">
            <v>0</v>
          </cell>
        </row>
        <row r="100">
          <cell r="A100" t="str">
            <v>Waterside Theatre Company Ltd</v>
          </cell>
          <cell r="B100" t="str">
            <v>Drama</v>
          </cell>
          <cell r="C100">
            <v>449</v>
          </cell>
          <cell r="D100">
            <v>158</v>
          </cell>
          <cell r="E100">
            <v>7</v>
          </cell>
          <cell r="F100" t="str">
            <v>Yes</v>
          </cell>
          <cell r="G100">
            <v>548</v>
          </cell>
          <cell r="H100">
            <v>66</v>
          </cell>
          <cell r="I100">
            <v>614</v>
          </cell>
          <cell r="J100">
            <v>10.749185667752444</v>
          </cell>
          <cell r="K100">
            <v>89.250814332247558</v>
          </cell>
          <cell r="L100">
            <v>1</v>
          </cell>
          <cell r="M100">
            <v>1.5151515151515151</v>
          </cell>
          <cell r="N100">
            <v>1</v>
          </cell>
          <cell r="O100">
            <v>1.5151515151515151</v>
          </cell>
          <cell r="P100">
            <v>549</v>
          </cell>
          <cell r="Q100">
            <v>89.413680781758956</v>
          </cell>
          <cell r="R100">
            <v>549</v>
          </cell>
          <cell r="S100">
            <v>89.413680781758956</v>
          </cell>
          <cell r="T100">
            <v>571</v>
          </cell>
          <cell r="U100">
            <v>92.99674267100977</v>
          </cell>
          <cell r="V100">
            <v>43</v>
          </cell>
          <cell r="W100">
            <v>7.0032573289902285</v>
          </cell>
        </row>
        <row r="101">
          <cell r="A101" t="str">
            <v>Wheelworks</v>
          </cell>
          <cell r="B101" t="str">
            <v>Combined</v>
          </cell>
          <cell r="C101">
            <v>125</v>
          </cell>
          <cell r="D101">
            <v>12</v>
          </cell>
          <cell r="E101">
            <v>0</v>
          </cell>
          <cell r="F101" t="str">
            <v>No</v>
          </cell>
          <cell r="G101">
            <v>0</v>
          </cell>
          <cell r="H101">
            <v>137</v>
          </cell>
          <cell r="I101">
            <v>137</v>
          </cell>
          <cell r="J101">
            <v>0</v>
          </cell>
          <cell r="K101">
            <v>0</v>
          </cell>
          <cell r="L101">
            <v>38</v>
          </cell>
          <cell r="M101">
            <v>27.737226277372262</v>
          </cell>
          <cell r="N101">
            <v>41</v>
          </cell>
          <cell r="O101">
            <v>29.927007299270077</v>
          </cell>
          <cell r="P101">
            <v>38</v>
          </cell>
          <cell r="Q101">
            <v>27.737226277372262</v>
          </cell>
          <cell r="R101">
            <v>41</v>
          </cell>
          <cell r="S101">
            <v>29.927007299270077</v>
          </cell>
          <cell r="T101">
            <v>114</v>
          </cell>
          <cell r="U101">
            <v>83.211678832116789</v>
          </cell>
          <cell r="V101">
            <v>23</v>
          </cell>
          <cell r="W101">
            <v>16.788321167883211</v>
          </cell>
        </row>
        <row r="102">
          <cell r="A102" t="str">
            <v>Young at Art</v>
          </cell>
          <cell r="B102" t="str">
            <v>Combined</v>
          </cell>
          <cell r="C102">
            <v>252</v>
          </cell>
          <cell r="D102">
            <v>160</v>
          </cell>
          <cell r="E102">
            <v>3</v>
          </cell>
          <cell r="F102" t="str">
            <v>No</v>
          </cell>
          <cell r="G102">
            <v>0</v>
          </cell>
          <cell r="H102">
            <v>415</v>
          </cell>
          <cell r="I102">
            <v>415</v>
          </cell>
          <cell r="J102">
            <v>0</v>
          </cell>
          <cell r="K102">
            <v>0</v>
          </cell>
          <cell r="L102">
            <v>264</v>
          </cell>
          <cell r="M102">
            <v>63.614457831325296</v>
          </cell>
          <cell r="N102">
            <v>285</v>
          </cell>
          <cell r="O102">
            <v>68.674698795180717</v>
          </cell>
          <cell r="P102">
            <v>264</v>
          </cell>
          <cell r="Q102">
            <v>63.614457831325296</v>
          </cell>
          <cell r="R102">
            <v>285</v>
          </cell>
          <cell r="S102">
            <v>68.674698795180717</v>
          </cell>
          <cell r="T102">
            <v>408</v>
          </cell>
          <cell r="U102">
            <v>98.313253012048193</v>
          </cell>
          <cell r="V102">
            <v>7</v>
          </cell>
          <cell r="W102">
            <v>1.6867469879518073</v>
          </cell>
        </row>
        <row r="103">
          <cell r="A103" t="str">
            <v>Youth Action Northern Ireland</v>
          </cell>
          <cell r="B103" t="str">
            <v>Combined</v>
          </cell>
          <cell r="C103">
            <v>3479</v>
          </cell>
          <cell r="D103">
            <v>71</v>
          </cell>
          <cell r="E103">
            <v>0</v>
          </cell>
          <cell r="F103" t="str">
            <v>Yes</v>
          </cell>
          <cell r="G103">
            <v>3550</v>
          </cell>
          <cell r="H103">
            <v>0</v>
          </cell>
          <cell r="I103">
            <v>3550</v>
          </cell>
          <cell r="J103">
            <v>0</v>
          </cell>
          <cell r="K103">
            <v>100</v>
          </cell>
          <cell r="L103">
            <v>0</v>
          </cell>
          <cell r="M103">
            <v>0</v>
          </cell>
          <cell r="N103">
            <v>0</v>
          </cell>
          <cell r="O103">
            <v>0</v>
          </cell>
          <cell r="P103">
            <v>3340</v>
          </cell>
          <cell r="Q103">
            <v>94.08450704225352</v>
          </cell>
          <cell r="R103">
            <v>3397</v>
          </cell>
          <cell r="S103">
            <v>95.690140845070431</v>
          </cell>
          <cell r="T103">
            <v>3544</v>
          </cell>
          <cell r="U103">
            <v>99.83098591549296</v>
          </cell>
          <cell r="V103">
            <v>6</v>
          </cell>
          <cell r="W103">
            <v>0.16901408450704225</v>
          </cell>
        </row>
      </sheetData>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OrgDB-A"/>
      <sheetName val="Headings"/>
    </sheetNames>
    <sheetDataSet>
      <sheetData sheetId="0"/>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21</v>
          </cell>
          <cell r="P2">
            <v>0</v>
          </cell>
          <cell r="Q2">
            <v>0</v>
          </cell>
          <cell r="R2">
            <v>25</v>
          </cell>
          <cell r="S2">
            <v>0</v>
          </cell>
          <cell r="T2">
            <v>5099</v>
          </cell>
          <cell r="U2">
            <v>4100</v>
          </cell>
          <cell r="V2">
            <v>0</v>
          </cell>
          <cell r="W2">
            <v>0</v>
          </cell>
          <cell r="X2">
            <v>0</v>
          </cell>
          <cell r="Y2">
            <v>0</v>
          </cell>
          <cell r="Z2">
            <v>137</v>
          </cell>
          <cell r="AA2">
            <v>600</v>
          </cell>
          <cell r="AB2">
            <v>0</v>
          </cell>
          <cell r="AC2">
            <v>0</v>
          </cell>
          <cell r="AD2">
            <v>0</v>
          </cell>
          <cell r="AE2">
            <v>0</v>
          </cell>
          <cell r="AF2">
            <v>0</v>
          </cell>
          <cell r="AG2">
            <v>0</v>
          </cell>
          <cell r="AH2">
            <v>0</v>
          </cell>
          <cell r="AI2">
            <v>0</v>
          </cell>
          <cell r="AJ2">
            <v>21</v>
          </cell>
          <cell r="AK2">
            <v>0</v>
          </cell>
          <cell r="AL2">
            <v>0</v>
          </cell>
          <cell r="AM2">
            <v>0</v>
          </cell>
          <cell r="AN2">
            <v>0</v>
          </cell>
          <cell r="AO2">
            <v>0</v>
          </cell>
          <cell r="AP2">
            <v>0</v>
          </cell>
          <cell r="AQ2">
            <v>0</v>
          </cell>
          <cell r="AR2">
            <v>5</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22</v>
          </cell>
          <cell r="BQ2">
            <v>0</v>
          </cell>
          <cell r="BR2">
            <v>5236</v>
          </cell>
          <cell r="BS2">
            <v>5116</v>
          </cell>
          <cell r="BT2">
            <v>120</v>
          </cell>
          <cell r="BU2">
            <v>0</v>
          </cell>
          <cell r="BV2">
            <v>35812</v>
          </cell>
          <cell r="BW2">
            <v>7</v>
          </cell>
          <cell r="BX2">
            <v>4</v>
          </cell>
          <cell r="BY2">
            <v>0</v>
          </cell>
          <cell r="BZ2">
            <v>0</v>
          </cell>
          <cell r="CA2">
            <v>0</v>
          </cell>
          <cell r="CB2">
            <v>0</v>
          </cell>
          <cell r="CC2">
            <v>90</v>
          </cell>
          <cell r="CD2">
            <v>0</v>
          </cell>
          <cell r="CE2">
            <v>0</v>
          </cell>
          <cell r="CF2">
            <v>1</v>
          </cell>
          <cell r="CG2">
            <v>0</v>
          </cell>
          <cell r="CH2">
            <v>0</v>
          </cell>
          <cell r="CI2">
            <v>1</v>
          </cell>
          <cell r="CJ2">
            <v>0</v>
          </cell>
          <cell r="CK2">
            <v>0</v>
          </cell>
          <cell r="CL2">
            <v>1</v>
          </cell>
          <cell r="CM2">
            <v>1</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41</v>
          </cell>
          <cell r="P3">
            <v>1</v>
          </cell>
          <cell r="Q3">
            <v>0</v>
          </cell>
          <cell r="R3">
            <v>2</v>
          </cell>
          <cell r="S3">
            <v>0</v>
          </cell>
          <cell r="T3">
            <v>0</v>
          </cell>
          <cell r="U3">
            <v>5100</v>
          </cell>
          <cell r="V3">
            <v>0</v>
          </cell>
          <cell r="W3">
            <v>218</v>
          </cell>
          <cell r="X3">
            <v>0</v>
          </cell>
          <cell r="Y3">
            <v>0</v>
          </cell>
          <cell r="Z3">
            <v>0</v>
          </cell>
          <cell r="AA3">
            <v>2</v>
          </cell>
          <cell r="AB3">
            <v>0</v>
          </cell>
          <cell r="AC3">
            <v>0</v>
          </cell>
          <cell r="AD3">
            <v>0</v>
          </cell>
          <cell r="AE3">
            <v>0</v>
          </cell>
          <cell r="AF3">
            <v>0</v>
          </cell>
          <cell r="AG3">
            <v>0</v>
          </cell>
          <cell r="AH3">
            <v>0</v>
          </cell>
          <cell r="AI3">
            <v>0</v>
          </cell>
          <cell r="AJ3">
            <v>41</v>
          </cell>
          <cell r="AK3">
            <v>12</v>
          </cell>
          <cell r="AL3">
            <v>0</v>
          </cell>
          <cell r="AM3">
            <v>0</v>
          </cell>
          <cell r="AN3">
            <v>0</v>
          </cell>
          <cell r="AO3">
            <v>0</v>
          </cell>
          <cell r="AP3">
            <v>0</v>
          </cell>
          <cell r="AQ3">
            <v>0</v>
          </cell>
          <cell r="AR3">
            <v>218</v>
          </cell>
          <cell r="AS3">
            <v>0</v>
          </cell>
          <cell r="AT3">
            <v>0</v>
          </cell>
          <cell r="AU3">
            <v>0</v>
          </cell>
          <cell r="AV3">
            <v>0</v>
          </cell>
          <cell r="AW3">
            <v>0</v>
          </cell>
          <cell r="AX3">
            <v>0</v>
          </cell>
          <cell r="AY3">
            <v>0</v>
          </cell>
          <cell r="AZ3">
            <v>6</v>
          </cell>
          <cell r="BA3">
            <v>6</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2</v>
          </cell>
          <cell r="BQ3">
            <v>0</v>
          </cell>
          <cell r="BR3">
            <v>0</v>
          </cell>
          <cell r="BS3">
            <v>0</v>
          </cell>
          <cell r="BT3">
            <v>0</v>
          </cell>
          <cell r="BU3">
            <v>0</v>
          </cell>
          <cell r="BV3">
            <v>0</v>
          </cell>
          <cell r="BW3">
            <v>0</v>
          </cell>
          <cell r="BX3">
            <v>16.170000000000002</v>
          </cell>
          <cell r="BY3">
            <v>20.170000000000002</v>
          </cell>
          <cell r="BZ3">
            <v>63.74</v>
          </cell>
          <cell r="CA3">
            <v>0</v>
          </cell>
          <cell r="CB3">
            <v>13.4</v>
          </cell>
          <cell r="CC3">
            <v>86.96</v>
          </cell>
          <cell r="CD3">
            <v>0</v>
          </cell>
          <cell r="CE3">
            <v>1</v>
          </cell>
          <cell r="CF3">
            <v>0</v>
          </cell>
          <cell r="CG3">
            <v>0</v>
          </cell>
          <cell r="CH3">
            <v>0</v>
          </cell>
          <cell r="CI3">
            <v>1</v>
          </cell>
          <cell r="CJ3">
            <v>0</v>
          </cell>
          <cell r="CK3">
            <v>0</v>
          </cell>
          <cell r="CL3">
            <v>0</v>
          </cell>
          <cell r="CM3">
            <v>1</v>
          </cell>
          <cell r="CN3">
            <v>0</v>
          </cell>
          <cell r="CO3">
            <v>0</v>
          </cell>
          <cell r="CP3">
            <v>0</v>
          </cell>
          <cell r="CQ3">
            <v>0</v>
          </cell>
          <cell r="CR3">
            <v>0</v>
          </cell>
          <cell r="CS3">
            <v>0</v>
          </cell>
          <cell r="CT3">
            <v>0</v>
          </cell>
          <cell r="CU3">
            <v>0</v>
          </cell>
          <cell r="CV3">
            <v>1</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17</v>
          </cell>
          <cell r="P4">
            <v>558</v>
          </cell>
          <cell r="Q4">
            <v>0</v>
          </cell>
          <cell r="R4">
            <v>1</v>
          </cell>
          <cell r="S4">
            <v>0</v>
          </cell>
          <cell r="T4">
            <v>0</v>
          </cell>
          <cell r="U4">
            <v>1690</v>
          </cell>
          <cell r="V4">
            <v>0</v>
          </cell>
          <cell r="W4">
            <v>9520</v>
          </cell>
          <cell r="X4">
            <v>0</v>
          </cell>
          <cell r="Y4">
            <v>0</v>
          </cell>
          <cell r="Z4">
            <v>0</v>
          </cell>
          <cell r="AA4">
            <v>0</v>
          </cell>
          <cell r="AB4">
            <v>0</v>
          </cell>
          <cell r="AC4">
            <v>0</v>
          </cell>
          <cell r="AD4">
            <v>0</v>
          </cell>
          <cell r="AE4">
            <v>0</v>
          </cell>
          <cell r="AF4">
            <v>0</v>
          </cell>
          <cell r="AG4">
            <v>0</v>
          </cell>
          <cell r="AH4">
            <v>0</v>
          </cell>
          <cell r="AI4">
            <v>0</v>
          </cell>
          <cell r="AJ4">
            <v>17</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1820</v>
          </cell>
          <cell r="BS4">
            <v>1690</v>
          </cell>
          <cell r="BT4">
            <v>84</v>
          </cell>
          <cell r="BU4">
            <v>0</v>
          </cell>
          <cell r="BV4">
            <v>0</v>
          </cell>
          <cell r="BW4">
            <v>0</v>
          </cell>
          <cell r="BX4">
            <v>0</v>
          </cell>
          <cell r="BY4">
            <v>5</v>
          </cell>
          <cell r="BZ4">
            <v>10</v>
          </cell>
          <cell r="CA4">
            <v>0</v>
          </cell>
          <cell r="CB4">
            <v>10</v>
          </cell>
          <cell r="CC4">
            <v>10</v>
          </cell>
          <cell r="CD4">
            <v>0</v>
          </cell>
          <cell r="CE4">
            <v>1</v>
          </cell>
          <cell r="CF4">
            <v>0</v>
          </cell>
          <cell r="CG4">
            <v>0</v>
          </cell>
          <cell r="CH4">
            <v>0</v>
          </cell>
          <cell r="CI4">
            <v>0</v>
          </cell>
          <cell r="CJ4">
            <v>0</v>
          </cell>
          <cell r="CK4">
            <v>0</v>
          </cell>
          <cell r="CL4">
            <v>0</v>
          </cell>
          <cell r="CM4">
            <v>1</v>
          </cell>
          <cell r="CN4">
            <v>0</v>
          </cell>
          <cell r="CO4">
            <v>0</v>
          </cell>
          <cell r="CP4">
            <v>0</v>
          </cell>
          <cell r="CQ4">
            <v>1</v>
          </cell>
          <cell r="CR4">
            <v>0</v>
          </cell>
          <cell r="CS4">
            <v>0</v>
          </cell>
          <cell r="CT4">
            <v>0</v>
          </cell>
          <cell r="CU4">
            <v>0</v>
          </cell>
          <cell r="CV4">
            <v>1</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34</v>
          </cell>
          <cell r="P5">
            <v>56</v>
          </cell>
          <cell r="Q5">
            <v>0</v>
          </cell>
          <cell r="R5">
            <v>4</v>
          </cell>
          <cell r="S5">
            <v>244</v>
          </cell>
          <cell r="T5">
            <v>5271</v>
          </cell>
          <cell r="U5">
            <v>120</v>
          </cell>
          <cell r="V5">
            <v>5925</v>
          </cell>
          <cell r="W5">
            <v>0</v>
          </cell>
          <cell r="X5">
            <v>0</v>
          </cell>
          <cell r="Y5">
            <v>0</v>
          </cell>
          <cell r="Z5">
            <v>0</v>
          </cell>
          <cell r="AA5">
            <v>3180</v>
          </cell>
          <cell r="AB5">
            <v>11196</v>
          </cell>
          <cell r="AC5">
            <v>3300</v>
          </cell>
          <cell r="AD5">
            <v>0</v>
          </cell>
          <cell r="AE5">
            <v>0</v>
          </cell>
          <cell r="AF5">
            <v>0</v>
          </cell>
          <cell r="AG5">
            <v>0</v>
          </cell>
          <cell r="AH5">
            <v>34</v>
          </cell>
          <cell r="AI5">
            <v>34</v>
          </cell>
          <cell r="AJ5">
            <v>27</v>
          </cell>
          <cell r="AK5">
            <v>0</v>
          </cell>
          <cell r="AL5">
            <v>0</v>
          </cell>
          <cell r="AM5">
            <v>0</v>
          </cell>
          <cell r="AN5">
            <v>0</v>
          </cell>
          <cell r="AO5">
            <v>0</v>
          </cell>
          <cell r="AP5">
            <v>206</v>
          </cell>
          <cell r="AQ5">
            <v>206</v>
          </cell>
          <cell r="AR5">
            <v>180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4</v>
          </cell>
          <cell r="BO5">
            <v>4</v>
          </cell>
          <cell r="BP5">
            <v>4</v>
          </cell>
          <cell r="BQ5">
            <v>0</v>
          </cell>
          <cell r="BR5">
            <v>5076</v>
          </cell>
          <cell r="BS5">
            <v>4471</v>
          </cell>
          <cell r="BT5">
            <v>278</v>
          </cell>
          <cell r="BU5">
            <v>189</v>
          </cell>
          <cell r="BV5">
            <v>27435</v>
          </cell>
          <cell r="BW5">
            <v>10</v>
          </cell>
          <cell r="BX5">
            <v>0</v>
          </cell>
          <cell r="BY5">
            <v>0</v>
          </cell>
          <cell r="BZ5">
            <v>80</v>
          </cell>
          <cell r="CA5">
            <v>0</v>
          </cell>
          <cell r="CB5">
            <v>0</v>
          </cell>
          <cell r="CC5">
            <v>20</v>
          </cell>
          <cell r="CD5">
            <v>0</v>
          </cell>
          <cell r="CE5">
            <v>1</v>
          </cell>
          <cell r="CF5">
            <v>1</v>
          </cell>
          <cell r="CG5">
            <v>0</v>
          </cell>
          <cell r="CH5">
            <v>0</v>
          </cell>
          <cell r="CI5">
            <v>0</v>
          </cell>
          <cell r="CJ5">
            <v>0</v>
          </cell>
          <cell r="CK5">
            <v>0</v>
          </cell>
          <cell r="CL5">
            <v>0</v>
          </cell>
          <cell r="CM5">
            <v>0</v>
          </cell>
          <cell r="CN5">
            <v>0</v>
          </cell>
          <cell r="CO5">
            <v>0</v>
          </cell>
          <cell r="CP5">
            <v>0</v>
          </cell>
          <cell r="CQ5">
            <v>1</v>
          </cell>
          <cell r="CR5">
            <v>0</v>
          </cell>
          <cell r="CS5">
            <v>0</v>
          </cell>
          <cell r="CT5">
            <v>0</v>
          </cell>
          <cell r="CU5">
            <v>0</v>
          </cell>
          <cell r="CV5">
            <v>1</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1</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39</v>
          </cell>
          <cell r="P6">
            <v>2810</v>
          </cell>
          <cell r="Q6">
            <v>0</v>
          </cell>
          <cell r="R6">
            <v>2</v>
          </cell>
          <cell r="S6">
            <v>0</v>
          </cell>
          <cell r="T6">
            <v>5574</v>
          </cell>
          <cell r="U6">
            <v>19200</v>
          </cell>
          <cell r="V6">
            <v>3240</v>
          </cell>
          <cell r="W6">
            <v>1223</v>
          </cell>
          <cell r="X6">
            <v>0</v>
          </cell>
          <cell r="Y6">
            <v>0</v>
          </cell>
          <cell r="Z6">
            <v>0</v>
          </cell>
          <cell r="AA6">
            <v>25000</v>
          </cell>
          <cell r="AB6">
            <v>0</v>
          </cell>
          <cell r="AC6">
            <v>0</v>
          </cell>
          <cell r="AD6">
            <v>0</v>
          </cell>
          <cell r="AE6">
            <v>0</v>
          </cell>
          <cell r="AF6">
            <v>0</v>
          </cell>
          <cell r="AG6">
            <v>0</v>
          </cell>
          <cell r="AH6">
            <v>0</v>
          </cell>
          <cell r="AI6">
            <v>0</v>
          </cell>
          <cell r="AJ6">
            <v>39</v>
          </cell>
          <cell r="AK6">
            <v>0</v>
          </cell>
          <cell r="AL6">
            <v>0</v>
          </cell>
          <cell r="AM6">
            <v>0</v>
          </cell>
          <cell r="AN6">
            <v>0</v>
          </cell>
          <cell r="AO6">
            <v>0</v>
          </cell>
          <cell r="AP6">
            <v>0</v>
          </cell>
          <cell r="AQ6">
            <v>0</v>
          </cell>
          <cell r="AR6">
            <v>1880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2</v>
          </cell>
          <cell r="BQ6">
            <v>0</v>
          </cell>
          <cell r="BR6">
            <v>200</v>
          </cell>
          <cell r="BS6">
            <v>155</v>
          </cell>
          <cell r="BT6">
            <v>0</v>
          </cell>
          <cell r="BU6">
            <v>0</v>
          </cell>
          <cell r="BV6">
            <v>775</v>
          </cell>
          <cell r="BW6">
            <v>5</v>
          </cell>
          <cell r="BX6">
            <v>0</v>
          </cell>
          <cell r="BY6">
            <v>10</v>
          </cell>
          <cell r="BZ6">
            <v>100</v>
          </cell>
          <cell r="CA6">
            <v>0</v>
          </cell>
          <cell r="CB6">
            <v>5</v>
          </cell>
          <cell r="CC6">
            <v>100</v>
          </cell>
          <cell r="CD6">
            <v>0</v>
          </cell>
          <cell r="CE6">
            <v>1</v>
          </cell>
          <cell r="CF6">
            <v>1</v>
          </cell>
          <cell r="CG6">
            <v>0</v>
          </cell>
          <cell r="CH6">
            <v>0</v>
          </cell>
          <cell r="CI6">
            <v>0</v>
          </cell>
          <cell r="CJ6">
            <v>0</v>
          </cell>
          <cell r="CK6">
            <v>0</v>
          </cell>
          <cell r="CL6">
            <v>0</v>
          </cell>
          <cell r="CM6">
            <v>1</v>
          </cell>
          <cell r="CN6">
            <v>0</v>
          </cell>
          <cell r="CO6">
            <v>0</v>
          </cell>
          <cell r="CP6">
            <v>0</v>
          </cell>
          <cell r="CQ6">
            <v>0</v>
          </cell>
          <cell r="CR6">
            <v>0</v>
          </cell>
          <cell r="CS6">
            <v>0</v>
          </cell>
          <cell r="CT6">
            <v>0</v>
          </cell>
          <cell r="CU6">
            <v>0</v>
          </cell>
          <cell r="CV6">
            <v>0</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314</v>
          </cell>
          <cell r="P7">
            <v>0</v>
          </cell>
          <cell r="Q7">
            <v>0</v>
          </cell>
          <cell r="R7">
            <v>28</v>
          </cell>
          <cell r="S7">
            <v>4</v>
          </cell>
          <cell r="T7">
            <v>0</v>
          </cell>
          <cell r="U7">
            <v>305831</v>
          </cell>
          <cell r="V7">
            <v>0</v>
          </cell>
          <cell r="W7">
            <v>0</v>
          </cell>
          <cell r="X7">
            <v>0</v>
          </cell>
          <cell r="Y7">
            <v>0</v>
          </cell>
          <cell r="Z7">
            <v>0</v>
          </cell>
          <cell r="AA7">
            <v>128496</v>
          </cell>
          <cell r="AB7">
            <v>0</v>
          </cell>
          <cell r="AC7">
            <v>106200</v>
          </cell>
          <cell r="AD7">
            <v>0</v>
          </cell>
          <cell r="AE7">
            <v>0</v>
          </cell>
          <cell r="AF7">
            <v>0</v>
          </cell>
          <cell r="AG7">
            <v>0</v>
          </cell>
          <cell r="AH7">
            <v>0</v>
          </cell>
          <cell r="AI7">
            <v>0</v>
          </cell>
          <cell r="AJ7">
            <v>266</v>
          </cell>
          <cell r="AK7">
            <v>100</v>
          </cell>
          <cell r="AL7">
            <v>0</v>
          </cell>
          <cell r="AM7">
            <v>0</v>
          </cell>
          <cell r="AN7">
            <v>0</v>
          </cell>
          <cell r="AO7">
            <v>0</v>
          </cell>
          <cell r="AP7">
            <v>0</v>
          </cell>
          <cell r="AQ7">
            <v>0</v>
          </cell>
          <cell r="AR7">
            <v>266</v>
          </cell>
          <cell r="AS7">
            <v>100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28</v>
          </cell>
          <cell r="BQ7">
            <v>10</v>
          </cell>
          <cell r="BR7">
            <v>0</v>
          </cell>
          <cell r="BS7">
            <v>0</v>
          </cell>
          <cell r="BT7">
            <v>0</v>
          </cell>
          <cell r="BU7">
            <v>0</v>
          </cell>
          <cell r="BV7">
            <v>0</v>
          </cell>
          <cell r="BW7">
            <v>0</v>
          </cell>
          <cell r="BX7">
            <v>50</v>
          </cell>
          <cell r="BY7">
            <v>20</v>
          </cell>
          <cell r="BZ7">
            <v>70</v>
          </cell>
          <cell r="CA7">
            <v>2</v>
          </cell>
          <cell r="CB7">
            <v>60</v>
          </cell>
          <cell r="CC7">
            <v>88</v>
          </cell>
          <cell r="CD7">
            <v>2</v>
          </cell>
          <cell r="CE7">
            <v>1</v>
          </cell>
          <cell r="CF7">
            <v>0</v>
          </cell>
          <cell r="CG7">
            <v>0</v>
          </cell>
          <cell r="CH7">
            <v>0</v>
          </cell>
          <cell r="CI7">
            <v>1</v>
          </cell>
          <cell r="CJ7">
            <v>0</v>
          </cell>
          <cell r="CK7">
            <v>0</v>
          </cell>
          <cell r="CL7">
            <v>0</v>
          </cell>
          <cell r="CM7">
            <v>1</v>
          </cell>
          <cell r="CN7">
            <v>0</v>
          </cell>
          <cell r="CO7">
            <v>0</v>
          </cell>
          <cell r="CP7">
            <v>0</v>
          </cell>
          <cell r="CQ7">
            <v>0</v>
          </cell>
          <cell r="CR7">
            <v>0</v>
          </cell>
          <cell r="CS7">
            <v>0</v>
          </cell>
          <cell r="CT7">
            <v>0</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8</v>
          </cell>
          <cell r="Q8">
            <v>2</v>
          </cell>
          <cell r="R8">
            <v>0</v>
          </cell>
          <cell r="S8">
            <v>0</v>
          </cell>
          <cell r="T8">
            <v>0</v>
          </cell>
          <cell r="U8">
            <v>0</v>
          </cell>
          <cell r="V8">
            <v>0</v>
          </cell>
          <cell r="W8">
            <v>100</v>
          </cell>
          <cell r="X8">
            <v>0</v>
          </cell>
          <cell r="Y8">
            <v>200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40</v>
          </cell>
          <cell r="CA8">
            <v>10</v>
          </cell>
          <cell r="CB8">
            <v>20</v>
          </cell>
          <cell r="CC8">
            <v>0</v>
          </cell>
          <cell r="CD8">
            <v>0</v>
          </cell>
          <cell r="CE8">
            <v>1</v>
          </cell>
          <cell r="CF8">
            <v>0</v>
          </cell>
          <cell r="CG8">
            <v>0</v>
          </cell>
          <cell r="CH8">
            <v>0</v>
          </cell>
          <cell r="CI8">
            <v>0</v>
          </cell>
          <cell r="CJ8">
            <v>0</v>
          </cell>
          <cell r="CK8">
            <v>1</v>
          </cell>
          <cell r="CL8">
            <v>0</v>
          </cell>
          <cell r="CM8">
            <v>1</v>
          </cell>
          <cell r="CN8">
            <v>0</v>
          </cell>
          <cell r="CO8">
            <v>0</v>
          </cell>
          <cell r="CP8">
            <v>0</v>
          </cell>
          <cell r="CQ8">
            <v>0</v>
          </cell>
          <cell r="CR8">
            <v>0</v>
          </cell>
          <cell r="CS8">
            <v>0</v>
          </cell>
          <cell r="CT8">
            <v>0</v>
          </cell>
          <cell r="CU8">
            <v>0</v>
          </cell>
          <cell r="CV8">
            <v>1</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1</v>
          </cell>
          <cell r="FM8">
            <v>0</v>
          </cell>
          <cell r="FN8">
            <v>0</v>
          </cell>
          <cell r="FO8">
            <v>0</v>
          </cell>
          <cell r="FP8">
            <v>0</v>
          </cell>
          <cell r="FQ8">
            <v>0</v>
          </cell>
          <cell r="FR8">
            <v>0</v>
          </cell>
          <cell r="FS8">
            <v>0</v>
          </cell>
          <cell r="FT8">
            <v>0</v>
          </cell>
          <cell r="FU8">
            <v>0</v>
          </cell>
          <cell r="FV8">
            <v>0</v>
          </cell>
          <cell r="FW8">
            <v>0</v>
          </cell>
          <cell r="FX8">
            <v>0</v>
          </cell>
          <cell r="FY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1</v>
          </cell>
          <cell r="DK9">
            <v>0</v>
          </cell>
          <cell r="DL9">
            <v>3</v>
          </cell>
          <cell r="DM9">
            <v>0</v>
          </cell>
          <cell r="DN9">
            <v>162</v>
          </cell>
          <cell r="DO9">
            <v>9</v>
          </cell>
          <cell r="DP9">
            <v>1</v>
          </cell>
          <cell r="DQ9">
            <v>0</v>
          </cell>
          <cell r="DR9">
            <v>0</v>
          </cell>
          <cell r="DS9">
            <v>1</v>
          </cell>
          <cell r="DT9">
            <v>0</v>
          </cell>
          <cell r="DU9">
            <v>1</v>
          </cell>
          <cell r="DV9">
            <v>0</v>
          </cell>
          <cell r="DW9">
            <v>1</v>
          </cell>
          <cell r="DX9">
            <v>0</v>
          </cell>
          <cell r="DY9">
            <v>1</v>
          </cell>
          <cell r="DZ9">
            <v>1</v>
          </cell>
          <cell r="EA9">
            <v>0</v>
          </cell>
          <cell r="EB9">
            <v>1</v>
          </cell>
          <cell r="EC9">
            <v>0</v>
          </cell>
          <cell r="ED9">
            <v>1</v>
          </cell>
          <cell r="EE9">
            <v>0</v>
          </cell>
          <cell r="EF9">
            <v>0</v>
          </cell>
          <cell r="EG9">
            <v>1</v>
          </cell>
          <cell r="EH9">
            <v>0</v>
          </cell>
          <cell r="EI9">
            <v>1</v>
          </cell>
          <cell r="EJ9">
            <v>0</v>
          </cell>
          <cell r="EK9">
            <v>1</v>
          </cell>
          <cell r="EL9">
            <v>1</v>
          </cell>
          <cell r="EM9">
            <v>0</v>
          </cell>
          <cell r="EN9">
            <v>67</v>
          </cell>
          <cell r="EO9">
            <v>0</v>
          </cell>
          <cell r="EP9">
            <v>0</v>
          </cell>
          <cell r="EQ9">
            <v>0</v>
          </cell>
          <cell r="ER9">
            <v>0</v>
          </cell>
          <cell r="ES9">
            <v>19</v>
          </cell>
          <cell r="ET9">
            <v>102</v>
          </cell>
          <cell r="EU9">
            <v>1</v>
          </cell>
          <cell r="EV9">
            <v>0</v>
          </cell>
          <cell r="EW9">
            <v>0</v>
          </cell>
          <cell r="EX9">
            <v>0</v>
          </cell>
          <cell r="EY9">
            <v>1</v>
          </cell>
          <cell r="EZ9">
            <v>254</v>
          </cell>
          <cell r="FA9">
            <v>0</v>
          </cell>
          <cell r="FB9">
            <v>0</v>
          </cell>
          <cell r="FC9">
            <v>0</v>
          </cell>
          <cell r="FD9">
            <v>0</v>
          </cell>
          <cell r="FE9">
            <v>104</v>
          </cell>
          <cell r="FF9">
            <v>250</v>
          </cell>
          <cell r="FG9">
            <v>16</v>
          </cell>
          <cell r="FH9">
            <v>0</v>
          </cell>
          <cell r="FI9">
            <v>0</v>
          </cell>
          <cell r="FJ9">
            <v>0</v>
          </cell>
          <cell r="FK9">
            <v>1</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10</v>
          </cell>
          <cell r="AE10">
            <v>10</v>
          </cell>
          <cell r="AF10">
            <v>10</v>
          </cell>
          <cell r="AG10">
            <v>10</v>
          </cell>
          <cell r="AH10">
            <v>10</v>
          </cell>
          <cell r="AI10">
            <v>10</v>
          </cell>
          <cell r="AJ10">
            <v>10</v>
          </cell>
          <cell r="AK10">
            <v>10</v>
          </cell>
          <cell r="AL10">
            <v>8</v>
          </cell>
          <cell r="AM10">
            <v>8</v>
          </cell>
          <cell r="AN10">
            <v>8</v>
          </cell>
          <cell r="AO10">
            <v>8</v>
          </cell>
          <cell r="AP10">
            <v>8</v>
          </cell>
          <cell r="AQ10">
            <v>8</v>
          </cell>
          <cell r="AR10">
            <v>8</v>
          </cell>
          <cell r="AS10">
            <v>8</v>
          </cell>
          <cell r="AT10">
            <v>0</v>
          </cell>
          <cell r="AU10">
            <v>0</v>
          </cell>
          <cell r="AV10">
            <v>0</v>
          </cell>
          <cell r="AW10">
            <v>0</v>
          </cell>
          <cell r="AX10">
            <v>0</v>
          </cell>
          <cell r="AY10">
            <v>0</v>
          </cell>
          <cell r="AZ10">
            <v>0</v>
          </cell>
          <cell r="BA10">
            <v>0</v>
          </cell>
          <cell r="BB10">
            <v>0</v>
          </cell>
          <cell r="BC10">
            <v>2</v>
          </cell>
          <cell r="BD10">
            <v>0</v>
          </cell>
          <cell r="BE10">
            <v>0</v>
          </cell>
          <cell r="BF10">
            <v>0</v>
          </cell>
          <cell r="BG10">
            <v>0</v>
          </cell>
          <cell r="BH10">
            <v>0</v>
          </cell>
          <cell r="BI10">
            <v>0</v>
          </cell>
          <cell r="BJ10">
            <v>1</v>
          </cell>
          <cell r="BK10">
            <v>1</v>
          </cell>
          <cell r="BL10">
            <v>1</v>
          </cell>
          <cell r="BM10">
            <v>1</v>
          </cell>
          <cell r="BN10">
            <v>1</v>
          </cell>
          <cell r="BO10">
            <v>1</v>
          </cell>
          <cell r="BP10">
            <v>1</v>
          </cell>
          <cell r="BQ10">
            <v>1</v>
          </cell>
          <cell r="BR10">
            <v>0</v>
          </cell>
          <cell r="BS10">
            <v>0</v>
          </cell>
          <cell r="BT10">
            <v>0</v>
          </cell>
          <cell r="BU10">
            <v>0</v>
          </cell>
          <cell r="BV10">
            <v>0</v>
          </cell>
          <cell r="BW10">
            <v>0</v>
          </cell>
          <cell r="BX10">
            <v>65</v>
          </cell>
          <cell r="BY10">
            <v>5</v>
          </cell>
          <cell r="BZ10">
            <v>60</v>
          </cell>
          <cell r="CA10">
            <v>20</v>
          </cell>
          <cell r="CB10">
            <v>10</v>
          </cell>
          <cell r="CC10">
            <v>40</v>
          </cell>
          <cell r="CD10">
            <v>0</v>
          </cell>
          <cell r="CE10">
            <v>1</v>
          </cell>
          <cell r="CF10">
            <v>0</v>
          </cell>
          <cell r="CG10">
            <v>1</v>
          </cell>
          <cell r="CH10">
            <v>0</v>
          </cell>
          <cell r="CI10">
            <v>1</v>
          </cell>
          <cell r="CJ10">
            <v>0</v>
          </cell>
          <cell r="CK10">
            <v>0</v>
          </cell>
          <cell r="CL10">
            <v>0</v>
          </cell>
          <cell r="CM10">
            <v>0</v>
          </cell>
          <cell r="CN10">
            <v>0</v>
          </cell>
          <cell r="CO10">
            <v>0</v>
          </cell>
          <cell r="CP10">
            <v>0</v>
          </cell>
          <cell r="CQ10">
            <v>0</v>
          </cell>
          <cell r="CR10">
            <v>0</v>
          </cell>
          <cell r="CS10">
            <v>0</v>
          </cell>
          <cell r="CT10">
            <v>0</v>
          </cell>
          <cell r="CU10">
            <v>0</v>
          </cell>
          <cell r="CV10">
            <v>1</v>
          </cell>
          <cell r="CW10">
            <v>0</v>
          </cell>
          <cell r="CX10">
            <v>0</v>
          </cell>
          <cell r="CY10">
            <v>0</v>
          </cell>
          <cell r="CZ10">
            <v>0</v>
          </cell>
          <cell r="DA10">
            <v>0</v>
          </cell>
          <cell r="DB10">
            <v>0</v>
          </cell>
          <cell r="DC10">
            <v>1</v>
          </cell>
          <cell r="DD10">
            <v>1</v>
          </cell>
          <cell r="DE10">
            <v>1</v>
          </cell>
          <cell r="DF10">
            <v>1</v>
          </cell>
          <cell r="DG10">
            <v>1</v>
          </cell>
          <cell r="DH10">
            <v>1</v>
          </cell>
          <cell r="DI10">
            <v>1</v>
          </cell>
          <cell r="DJ10">
            <v>1</v>
          </cell>
          <cell r="DK10">
            <v>0</v>
          </cell>
          <cell r="DL10">
            <v>0</v>
          </cell>
          <cell r="DM10">
            <v>300</v>
          </cell>
          <cell r="DN10">
            <v>4</v>
          </cell>
          <cell r="DO10">
            <v>0</v>
          </cell>
          <cell r="DP10">
            <v>1</v>
          </cell>
          <cell r="DQ10">
            <v>0</v>
          </cell>
          <cell r="DR10">
            <v>1</v>
          </cell>
          <cell r="DS10">
            <v>0</v>
          </cell>
          <cell r="DT10">
            <v>1</v>
          </cell>
          <cell r="DU10">
            <v>0</v>
          </cell>
          <cell r="DV10">
            <v>1</v>
          </cell>
          <cell r="DW10">
            <v>0</v>
          </cell>
          <cell r="DX10">
            <v>0</v>
          </cell>
          <cell r="DY10">
            <v>1</v>
          </cell>
          <cell r="DZ10">
            <v>1</v>
          </cell>
          <cell r="EA10">
            <v>0</v>
          </cell>
          <cell r="EB10">
            <v>1</v>
          </cell>
          <cell r="EC10">
            <v>0</v>
          </cell>
          <cell r="ED10">
            <v>0</v>
          </cell>
          <cell r="EE10">
            <v>1</v>
          </cell>
          <cell r="EF10">
            <v>1</v>
          </cell>
          <cell r="EG10">
            <v>0</v>
          </cell>
          <cell r="EH10">
            <v>1</v>
          </cell>
          <cell r="EI10">
            <v>0</v>
          </cell>
          <cell r="EJ10">
            <v>1</v>
          </cell>
          <cell r="EK10">
            <v>0</v>
          </cell>
          <cell r="EL10">
            <v>0</v>
          </cell>
          <cell r="EM10">
            <v>0</v>
          </cell>
          <cell r="EN10">
            <v>1</v>
          </cell>
          <cell r="EO10">
            <v>1</v>
          </cell>
          <cell r="EP10">
            <v>1</v>
          </cell>
          <cell r="EQ10">
            <v>1</v>
          </cell>
          <cell r="ER10">
            <v>0</v>
          </cell>
          <cell r="ES10">
            <v>1</v>
          </cell>
          <cell r="ET10">
            <v>3</v>
          </cell>
          <cell r="EU10">
            <v>0</v>
          </cell>
          <cell r="EV10">
            <v>1</v>
          </cell>
          <cell r="EW10">
            <v>1</v>
          </cell>
          <cell r="EX10">
            <v>0</v>
          </cell>
          <cell r="EY10">
            <v>0</v>
          </cell>
          <cell r="EZ10">
            <v>25</v>
          </cell>
          <cell r="FA10">
            <v>7</v>
          </cell>
          <cell r="FB10">
            <v>6</v>
          </cell>
          <cell r="FC10">
            <v>6</v>
          </cell>
          <cell r="FD10">
            <v>0</v>
          </cell>
          <cell r="FE10">
            <v>14</v>
          </cell>
          <cell r="FF10">
            <v>15</v>
          </cell>
          <cell r="FG10">
            <v>0</v>
          </cell>
          <cell r="FH10">
            <v>2</v>
          </cell>
          <cell r="FI10">
            <v>0</v>
          </cell>
          <cell r="FJ10">
            <v>1</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20</v>
          </cell>
          <cell r="P11">
            <v>1286</v>
          </cell>
          <cell r="Q11">
            <v>8</v>
          </cell>
          <cell r="R11">
            <v>4</v>
          </cell>
          <cell r="S11">
            <v>0</v>
          </cell>
          <cell r="T11">
            <v>2000</v>
          </cell>
          <cell r="U11">
            <v>0</v>
          </cell>
          <cell r="V11">
            <v>24647</v>
          </cell>
          <cell r="W11">
            <v>0</v>
          </cell>
          <cell r="X11">
            <v>0</v>
          </cell>
          <cell r="Y11">
            <v>400000</v>
          </cell>
          <cell r="Z11">
            <v>0</v>
          </cell>
          <cell r="AA11">
            <v>500000</v>
          </cell>
          <cell r="AB11">
            <v>0</v>
          </cell>
          <cell r="AC11">
            <v>0</v>
          </cell>
          <cell r="AD11">
            <v>0</v>
          </cell>
          <cell r="AE11">
            <v>0</v>
          </cell>
          <cell r="AF11">
            <v>0</v>
          </cell>
          <cell r="AG11">
            <v>0</v>
          </cell>
          <cell r="AH11">
            <v>0</v>
          </cell>
          <cell r="AI11">
            <v>0</v>
          </cell>
          <cell r="AJ11">
            <v>20</v>
          </cell>
          <cell r="AK11">
            <v>20</v>
          </cell>
          <cell r="AL11">
            <v>0</v>
          </cell>
          <cell r="AM11">
            <v>0</v>
          </cell>
          <cell r="AN11">
            <v>0</v>
          </cell>
          <cell r="AO11">
            <v>0</v>
          </cell>
          <cell r="AP11">
            <v>0</v>
          </cell>
          <cell r="AQ11">
            <v>0</v>
          </cell>
          <cell r="AR11">
            <v>641</v>
          </cell>
          <cell r="AS11">
            <v>641</v>
          </cell>
          <cell r="AT11">
            <v>0</v>
          </cell>
          <cell r="AU11">
            <v>0</v>
          </cell>
          <cell r="AV11">
            <v>0</v>
          </cell>
          <cell r="AW11">
            <v>0</v>
          </cell>
          <cell r="AX11">
            <v>0</v>
          </cell>
          <cell r="AY11">
            <v>0</v>
          </cell>
          <cell r="AZ11">
            <v>8</v>
          </cell>
          <cell r="BA11">
            <v>8</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4</v>
          </cell>
          <cell r="BQ11">
            <v>4</v>
          </cell>
          <cell r="BR11">
            <v>180</v>
          </cell>
          <cell r="BS11">
            <v>180</v>
          </cell>
          <cell r="BT11">
            <v>28</v>
          </cell>
          <cell r="BU11">
            <v>0</v>
          </cell>
          <cell r="BV11">
            <v>540</v>
          </cell>
          <cell r="BW11">
            <v>3</v>
          </cell>
          <cell r="BX11">
            <v>70</v>
          </cell>
          <cell r="BY11">
            <v>5</v>
          </cell>
          <cell r="BZ11">
            <v>20</v>
          </cell>
          <cell r="CA11">
            <v>5</v>
          </cell>
          <cell r="CB11">
            <v>40</v>
          </cell>
          <cell r="CC11">
            <v>20</v>
          </cell>
          <cell r="CD11">
            <v>5</v>
          </cell>
          <cell r="CE11">
            <v>1</v>
          </cell>
          <cell r="CF11">
            <v>0</v>
          </cell>
          <cell r="CG11">
            <v>1</v>
          </cell>
          <cell r="CH11">
            <v>0</v>
          </cell>
          <cell r="CI11">
            <v>1</v>
          </cell>
          <cell r="CJ11">
            <v>0</v>
          </cell>
          <cell r="CK11">
            <v>0</v>
          </cell>
          <cell r="CL11">
            <v>0</v>
          </cell>
          <cell r="CM11">
            <v>0</v>
          </cell>
          <cell r="CN11">
            <v>0</v>
          </cell>
          <cell r="CO11">
            <v>0</v>
          </cell>
          <cell r="CP11">
            <v>0</v>
          </cell>
          <cell r="CQ11">
            <v>0</v>
          </cell>
          <cell r="CR11">
            <v>0</v>
          </cell>
          <cell r="CS11">
            <v>0</v>
          </cell>
          <cell r="CT11">
            <v>0</v>
          </cell>
          <cell r="CU11">
            <v>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1</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103</v>
          </cell>
          <cell r="Q12">
            <v>13</v>
          </cell>
          <cell r="R12">
            <v>0</v>
          </cell>
          <cell r="S12">
            <v>2</v>
          </cell>
          <cell r="T12">
            <v>0</v>
          </cell>
          <cell r="U12">
            <v>0</v>
          </cell>
          <cell r="V12">
            <v>647</v>
          </cell>
          <cell r="W12">
            <v>0</v>
          </cell>
          <cell r="X12">
            <v>0</v>
          </cell>
          <cell r="Y12">
            <v>1000</v>
          </cell>
          <cell r="Z12">
            <v>0</v>
          </cell>
          <cell r="AA12">
            <v>0</v>
          </cell>
          <cell r="AB12">
            <v>0</v>
          </cell>
          <cell r="AC12">
            <v>1000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103</v>
          </cell>
          <cell r="AS12">
            <v>0</v>
          </cell>
          <cell r="AT12">
            <v>0</v>
          </cell>
          <cell r="AU12">
            <v>0</v>
          </cell>
          <cell r="AV12">
            <v>0</v>
          </cell>
          <cell r="AW12">
            <v>0</v>
          </cell>
          <cell r="AX12">
            <v>0</v>
          </cell>
          <cell r="AY12">
            <v>0</v>
          </cell>
          <cell r="AZ12">
            <v>13</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15</v>
          </cell>
          <cell r="BZ12">
            <v>80</v>
          </cell>
          <cell r="CA12">
            <v>0</v>
          </cell>
          <cell r="CB12">
            <v>25</v>
          </cell>
          <cell r="CC12">
            <v>25</v>
          </cell>
          <cell r="CD12">
            <v>0</v>
          </cell>
          <cell r="CE12">
            <v>1</v>
          </cell>
          <cell r="CF12">
            <v>0</v>
          </cell>
          <cell r="CG12">
            <v>0</v>
          </cell>
          <cell r="CH12">
            <v>0</v>
          </cell>
          <cell r="CI12">
            <v>1</v>
          </cell>
          <cell r="CJ12">
            <v>0</v>
          </cell>
          <cell r="CK12">
            <v>0</v>
          </cell>
          <cell r="CL12">
            <v>0</v>
          </cell>
          <cell r="CM12">
            <v>1</v>
          </cell>
          <cell r="CN12">
            <v>0</v>
          </cell>
          <cell r="CO12">
            <v>0</v>
          </cell>
          <cell r="CP12">
            <v>0</v>
          </cell>
          <cell r="CQ12">
            <v>0</v>
          </cell>
          <cell r="CR12">
            <v>0</v>
          </cell>
          <cell r="CS12">
            <v>0</v>
          </cell>
          <cell r="CT12">
            <v>0</v>
          </cell>
          <cell r="CU12">
            <v>0</v>
          </cell>
          <cell r="CV12">
            <v>1</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236</v>
          </cell>
          <cell r="P13">
            <v>151</v>
          </cell>
          <cell r="Q13">
            <v>3</v>
          </cell>
          <cell r="R13">
            <v>2</v>
          </cell>
          <cell r="S13">
            <v>0</v>
          </cell>
          <cell r="T13">
            <v>0</v>
          </cell>
          <cell r="U13">
            <v>45000</v>
          </cell>
          <cell r="V13">
            <v>5524</v>
          </cell>
          <cell r="W13">
            <v>0</v>
          </cell>
          <cell r="X13">
            <v>0</v>
          </cell>
          <cell r="Y13">
            <v>4000</v>
          </cell>
          <cell r="Z13">
            <v>34145</v>
          </cell>
          <cell r="AA13">
            <v>0</v>
          </cell>
          <cell r="AB13">
            <v>0</v>
          </cell>
          <cell r="AC13">
            <v>0</v>
          </cell>
          <cell r="AD13">
            <v>0</v>
          </cell>
          <cell r="AE13">
            <v>0</v>
          </cell>
          <cell r="AF13">
            <v>0</v>
          </cell>
          <cell r="AG13">
            <v>0</v>
          </cell>
          <cell r="AH13">
            <v>0</v>
          </cell>
          <cell r="AI13">
            <v>0</v>
          </cell>
          <cell r="AJ13">
            <v>236</v>
          </cell>
          <cell r="AK13">
            <v>0</v>
          </cell>
          <cell r="AL13">
            <v>0</v>
          </cell>
          <cell r="AM13">
            <v>0</v>
          </cell>
          <cell r="AN13">
            <v>0</v>
          </cell>
          <cell r="AO13">
            <v>0</v>
          </cell>
          <cell r="AP13">
            <v>0</v>
          </cell>
          <cell r="AQ13">
            <v>0</v>
          </cell>
          <cell r="AR13">
            <v>151</v>
          </cell>
          <cell r="AS13">
            <v>0</v>
          </cell>
          <cell r="AT13">
            <v>0</v>
          </cell>
          <cell r="AU13">
            <v>0</v>
          </cell>
          <cell r="AV13">
            <v>0</v>
          </cell>
          <cell r="AW13">
            <v>3</v>
          </cell>
          <cell r="AX13">
            <v>0</v>
          </cell>
          <cell r="AY13">
            <v>0</v>
          </cell>
          <cell r="AZ13">
            <v>3</v>
          </cell>
          <cell r="BA13">
            <v>0</v>
          </cell>
          <cell r="BB13">
            <v>0</v>
          </cell>
          <cell r="BC13">
            <v>0</v>
          </cell>
          <cell r="BD13">
            <v>0</v>
          </cell>
          <cell r="BE13">
            <v>0</v>
          </cell>
          <cell r="BF13">
            <v>0</v>
          </cell>
          <cell r="BG13">
            <v>0</v>
          </cell>
          <cell r="BH13">
            <v>0</v>
          </cell>
          <cell r="BI13">
            <v>0</v>
          </cell>
          <cell r="BJ13">
            <v>0</v>
          </cell>
          <cell r="BK13">
            <v>1</v>
          </cell>
          <cell r="BL13">
            <v>0</v>
          </cell>
          <cell r="BM13">
            <v>0</v>
          </cell>
          <cell r="BN13">
            <v>0</v>
          </cell>
          <cell r="BO13">
            <v>0</v>
          </cell>
          <cell r="BP13">
            <v>2</v>
          </cell>
          <cell r="BQ13">
            <v>0</v>
          </cell>
          <cell r="BR13">
            <v>40000</v>
          </cell>
          <cell r="BS13">
            <v>34145</v>
          </cell>
          <cell r="BT13">
            <v>12141</v>
          </cell>
          <cell r="BU13">
            <v>6829</v>
          </cell>
          <cell r="BV13">
            <v>51599</v>
          </cell>
          <cell r="BW13">
            <v>1.51</v>
          </cell>
          <cell r="BX13">
            <v>5</v>
          </cell>
          <cell r="BY13">
            <v>80</v>
          </cell>
          <cell r="BZ13">
            <v>60</v>
          </cell>
          <cell r="CA13">
            <v>5</v>
          </cell>
          <cell r="CB13">
            <v>10</v>
          </cell>
          <cell r="CC13">
            <v>80</v>
          </cell>
          <cell r="CD13">
            <v>0</v>
          </cell>
          <cell r="CE13">
            <v>1</v>
          </cell>
          <cell r="CF13">
            <v>1</v>
          </cell>
          <cell r="CG13">
            <v>0</v>
          </cell>
          <cell r="CH13">
            <v>0</v>
          </cell>
          <cell r="CI13">
            <v>0</v>
          </cell>
          <cell r="CJ13">
            <v>0</v>
          </cell>
          <cell r="CK13">
            <v>0</v>
          </cell>
          <cell r="CL13">
            <v>0</v>
          </cell>
          <cell r="CM13">
            <v>1</v>
          </cell>
          <cell r="CN13">
            <v>0</v>
          </cell>
          <cell r="CO13">
            <v>0</v>
          </cell>
          <cell r="CP13">
            <v>0</v>
          </cell>
          <cell r="CQ13">
            <v>0</v>
          </cell>
          <cell r="CR13">
            <v>0</v>
          </cell>
          <cell r="CS13">
            <v>0</v>
          </cell>
          <cell r="CT13">
            <v>0</v>
          </cell>
          <cell r="CU13">
            <v>0</v>
          </cell>
          <cell r="CV13">
            <v>1</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1</v>
          </cell>
          <cell r="DK14">
            <v>0</v>
          </cell>
          <cell r="DL14">
            <v>0</v>
          </cell>
          <cell r="DM14">
            <v>0</v>
          </cell>
          <cell r="DN14">
            <v>101</v>
          </cell>
          <cell r="DO14">
            <v>5</v>
          </cell>
          <cell r="DP14">
            <v>1</v>
          </cell>
          <cell r="DQ14">
            <v>0</v>
          </cell>
          <cell r="DR14">
            <v>0</v>
          </cell>
          <cell r="DS14">
            <v>1</v>
          </cell>
          <cell r="DT14">
            <v>1</v>
          </cell>
          <cell r="DU14">
            <v>0</v>
          </cell>
          <cell r="DV14">
            <v>0</v>
          </cell>
          <cell r="DW14">
            <v>1</v>
          </cell>
          <cell r="DX14">
            <v>1</v>
          </cell>
          <cell r="DY14">
            <v>0</v>
          </cell>
          <cell r="DZ14">
            <v>0</v>
          </cell>
          <cell r="EA14">
            <v>1</v>
          </cell>
          <cell r="EB14">
            <v>1</v>
          </cell>
          <cell r="EC14">
            <v>0</v>
          </cell>
          <cell r="ED14">
            <v>1</v>
          </cell>
          <cell r="EE14">
            <v>0</v>
          </cell>
          <cell r="EF14">
            <v>0</v>
          </cell>
          <cell r="EG14">
            <v>1</v>
          </cell>
          <cell r="EH14">
            <v>0</v>
          </cell>
          <cell r="EI14">
            <v>1</v>
          </cell>
          <cell r="EJ14">
            <v>0</v>
          </cell>
          <cell r="EK14">
            <v>1</v>
          </cell>
          <cell r="EL14">
            <v>0</v>
          </cell>
          <cell r="EM14">
            <v>0</v>
          </cell>
          <cell r="EN14">
            <v>39</v>
          </cell>
          <cell r="EO14">
            <v>0</v>
          </cell>
          <cell r="EP14">
            <v>11</v>
          </cell>
          <cell r="EQ14">
            <v>0</v>
          </cell>
          <cell r="ER14">
            <v>15</v>
          </cell>
          <cell r="ES14">
            <v>0</v>
          </cell>
          <cell r="ET14">
            <v>11</v>
          </cell>
          <cell r="EU14">
            <v>6</v>
          </cell>
          <cell r="EV14">
            <v>0</v>
          </cell>
          <cell r="EW14">
            <v>0</v>
          </cell>
          <cell r="EX14">
            <v>0</v>
          </cell>
          <cell r="EY14">
            <v>0</v>
          </cell>
          <cell r="EZ14">
            <v>0</v>
          </cell>
          <cell r="FA14">
            <v>0</v>
          </cell>
          <cell r="FB14">
            <v>0</v>
          </cell>
          <cell r="FC14">
            <v>0</v>
          </cell>
          <cell r="FD14">
            <v>0</v>
          </cell>
          <cell r="FE14">
            <v>0</v>
          </cell>
          <cell r="FF14">
            <v>200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13</v>
          </cell>
          <cell r="P15">
            <v>579</v>
          </cell>
          <cell r="Q15">
            <v>0</v>
          </cell>
          <cell r="R15">
            <v>19</v>
          </cell>
          <cell r="S15">
            <v>8</v>
          </cell>
          <cell r="T15">
            <v>0</v>
          </cell>
          <cell r="U15">
            <v>11650</v>
          </cell>
          <cell r="V15">
            <v>5745</v>
          </cell>
          <cell r="W15">
            <v>0</v>
          </cell>
          <cell r="X15">
            <v>0</v>
          </cell>
          <cell r="Y15">
            <v>0</v>
          </cell>
          <cell r="Z15">
            <v>0</v>
          </cell>
          <cell r="AA15">
            <v>260264</v>
          </cell>
          <cell r="AB15">
            <v>2413</v>
          </cell>
          <cell r="AC15">
            <v>0</v>
          </cell>
          <cell r="AD15">
            <v>0</v>
          </cell>
          <cell r="AE15">
            <v>0</v>
          </cell>
          <cell r="AF15">
            <v>0</v>
          </cell>
          <cell r="AG15">
            <v>0</v>
          </cell>
          <cell r="AH15">
            <v>0</v>
          </cell>
          <cell r="AI15">
            <v>0</v>
          </cell>
          <cell r="AJ15">
            <v>13</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19</v>
          </cell>
          <cell r="BQ15">
            <v>0</v>
          </cell>
          <cell r="BR15">
            <v>0</v>
          </cell>
          <cell r="BS15">
            <v>0</v>
          </cell>
          <cell r="BT15">
            <v>0</v>
          </cell>
          <cell r="BU15">
            <v>0</v>
          </cell>
          <cell r="BV15">
            <v>0</v>
          </cell>
          <cell r="BW15">
            <v>0</v>
          </cell>
          <cell r="BX15">
            <v>57</v>
          </cell>
          <cell r="BY15">
            <v>58</v>
          </cell>
          <cell r="BZ15">
            <v>90</v>
          </cell>
          <cell r="CA15">
            <v>20</v>
          </cell>
          <cell r="CB15">
            <v>64</v>
          </cell>
          <cell r="CC15">
            <v>74</v>
          </cell>
          <cell r="CD15">
            <v>0</v>
          </cell>
          <cell r="CE15">
            <v>1</v>
          </cell>
          <cell r="CF15">
            <v>1</v>
          </cell>
          <cell r="CG15">
            <v>0</v>
          </cell>
          <cell r="CH15">
            <v>0</v>
          </cell>
          <cell r="CI15">
            <v>0</v>
          </cell>
          <cell r="CJ15">
            <v>0</v>
          </cell>
          <cell r="CK15">
            <v>0</v>
          </cell>
          <cell r="CL15">
            <v>0</v>
          </cell>
          <cell r="CM15">
            <v>1</v>
          </cell>
          <cell r="CN15">
            <v>0</v>
          </cell>
          <cell r="CO15">
            <v>0</v>
          </cell>
          <cell r="CP15">
            <v>0</v>
          </cell>
          <cell r="CQ15">
            <v>1</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236</v>
          </cell>
          <cell r="Q17">
            <v>16</v>
          </cell>
          <cell r="R17">
            <v>0</v>
          </cell>
          <cell r="S17">
            <v>0</v>
          </cell>
          <cell r="T17">
            <v>0</v>
          </cell>
          <cell r="U17">
            <v>0</v>
          </cell>
          <cell r="V17">
            <v>0</v>
          </cell>
          <cell r="W17">
            <v>4720</v>
          </cell>
          <cell r="X17">
            <v>10788</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38</v>
          </cell>
          <cell r="AP17">
            <v>0</v>
          </cell>
          <cell r="AQ17">
            <v>0</v>
          </cell>
          <cell r="AR17">
            <v>38</v>
          </cell>
          <cell r="AS17">
            <v>0</v>
          </cell>
          <cell r="AT17">
            <v>0</v>
          </cell>
          <cell r="AU17">
            <v>0</v>
          </cell>
          <cell r="AV17">
            <v>0</v>
          </cell>
          <cell r="AW17">
            <v>12</v>
          </cell>
          <cell r="AX17">
            <v>0</v>
          </cell>
          <cell r="AY17">
            <v>0</v>
          </cell>
          <cell r="AZ17">
            <v>12</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14</v>
          </cell>
          <cell r="BY17">
            <v>2</v>
          </cell>
          <cell r="BZ17">
            <v>30</v>
          </cell>
          <cell r="CA17">
            <v>2</v>
          </cell>
          <cell r="CB17">
            <v>20</v>
          </cell>
          <cell r="CC17">
            <v>30</v>
          </cell>
          <cell r="CD17">
            <v>2</v>
          </cell>
          <cell r="CE17">
            <v>1</v>
          </cell>
          <cell r="CF17">
            <v>1</v>
          </cell>
          <cell r="CG17">
            <v>0</v>
          </cell>
          <cell r="CH17">
            <v>0</v>
          </cell>
          <cell r="CI17">
            <v>0</v>
          </cell>
          <cell r="CJ17">
            <v>0</v>
          </cell>
          <cell r="CK17">
            <v>0</v>
          </cell>
          <cell r="CL17">
            <v>0</v>
          </cell>
          <cell r="CM17">
            <v>1</v>
          </cell>
          <cell r="CN17">
            <v>0</v>
          </cell>
          <cell r="CO17">
            <v>0</v>
          </cell>
          <cell r="CP17">
            <v>0</v>
          </cell>
          <cell r="CQ17">
            <v>0</v>
          </cell>
          <cell r="CR17">
            <v>0</v>
          </cell>
          <cell r="CS17">
            <v>0</v>
          </cell>
          <cell r="CT17">
            <v>0</v>
          </cell>
          <cell r="CU17">
            <v>1</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0</v>
          </cell>
          <cell r="P18">
            <v>0</v>
          </cell>
          <cell r="Q18">
            <v>0</v>
          </cell>
          <cell r="R18">
            <v>608</v>
          </cell>
          <cell r="S18">
            <v>0</v>
          </cell>
          <cell r="T18">
            <v>0</v>
          </cell>
          <cell r="U18">
            <v>0</v>
          </cell>
          <cell r="V18">
            <v>0</v>
          </cell>
          <cell r="W18">
            <v>0</v>
          </cell>
          <cell r="X18">
            <v>0</v>
          </cell>
          <cell r="Y18">
            <v>0</v>
          </cell>
          <cell r="Z18">
            <v>27630</v>
          </cell>
          <cell r="AA18">
            <v>362355</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11</v>
          </cell>
          <cell r="BL18">
            <v>0</v>
          </cell>
          <cell r="BM18">
            <v>0</v>
          </cell>
          <cell r="BN18">
            <v>0</v>
          </cell>
          <cell r="BO18">
            <v>0</v>
          </cell>
          <cell r="BP18">
            <v>608</v>
          </cell>
          <cell r="BQ18">
            <v>0</v>
          </cell>
          <cell r="BR18">
            <v>38105</v>
          </cell>
          <cell r="BS18">
            <v>6538</v>
          </cell>
          <cell r="BT18">
            <v>608</v>
          </cell>
          <cell r="BU18">
            <v>4585</v>
          </cell>
          <cell r="BV18">
            <v>39906.660000000003</v>
          </cell>
          <cell r="BW18">
            <v>6.73</v>
          </cell>
          <cell r="BX18">
            <v>20</v>
          </cell>
          <cell r="BY18">
            <v>10</v>
          </cell>
          <cell r="BZ18">
            <v>50</v>
          </cell>
          <cell r="CA18">
            <v>10</v>
          </cell>
          <cell r="CB18">
            <v>10</v>
          </cell>
          <cell r="CC18">
            <v>30</v>
          </cell>
          <cell r="CD18">
            <v>0</v>
          </cell>
          <cell r="CE18">
            <v>1</v>
          </cell>
          <cell r="CF18">
            <v>0</v>
          </cell>
          <cell r="CG18">
            <v>0</v>
          </cell>
          <cell r="CH18">
            <v>0</v>
          </cell>
          <cell r="CI18">
            <v>1</v>
          </cell>
          <cell r="CJ18">
            <v>0</v>
          </cell>
          <cell r="CK18">
            <v>0</v>
          </cell>
          <cell r="CL18">
            <v>1</v>
          </cell>
          <cell r="CM18">
            <v>0</v>
          </cell>
          <cell r="CN18">
            <v>0</v>
          </cell>
          <cell r="CO18">
            <v>0</v>
          </cell>
          <cell r="CP18">
            <v>0</v>
          </cell>
          <cell r="CQ18">
            <v>0</v>
          </cell>
          <cell r="CR18">
            <v>0</v>
          </cell>
          <cell r="CS18">
            <v>0</v>
          </cell>
          <cell r="CT18">
            <v>1</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19</v>
          </cell>
          <cell r="P19">
            <v>2</v>
          </cell>
          <cell r="Q19">
            <v>0</v>
          </cell>
          <cell r="R19">
            <v>0</v>
          </cell>
          <cell r="S19">
            <v>0</v>
          </cell>
          <cell r="T19">
            <v>1433</v>
          </cell>
          <cell r="U19">
            <v>0</v>
          </cell>
          <cell r="V19">
            <v>34</v>
          </cell>
          <cell r="W19">
            <v>0</v>
          </cell>
          <cell r="X19">
            <v>0</v>
          </cell>
          <cell r="Y19">
            <v>0</v>
          </cell>
          <cell r="Z19">
            <v>0</v>
          </cell>
          <cell r="AA19">
            <v>0</v>
          </cell>
          <cell r="AB19">
            <v>0</v>
          </cell>
          <cell r="AC19">
            <v>0</v>
          </cell>
          <cell r="AD19">
            <v>0</v>
          </cell>
          <cell r="AE19">
            <v>0</v>
          </cell>
          <cell r="AF19">
            <v>0</v>
          </cell>
          <cell r="AG19">
            <v>0</v>
          </cell>
          <cell r="AH19">
            <v>0</v>
          </cell>
          <cell r="AI19">
            <v>0</v>
          </cell>
          <cell r="AJ19">
            <v>27</v>
          </cell>
          <cell r="AK19">
            <v>14</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2350</v>
          </cell>
          <cell r="BS19">
            <v>1620</v>
          </cell>
          <cell r="BT19">
            <v>155</v>
          </cell>
          <cell r="BU19">
            <v>380</v>
          </cell>
          <cell r="BV19">
            <v>8715</v>
          </cell>
          <cell r="BW19">
            <v>5.38</v>
          </cell>
          <cell r="BX19">
            <v>0</v>
          </cell>
          <cell r="BY19">
            <v>0</v>
          </cell>
          <cell r="BZ19">
            <v>7</v>
          </cell>
          <cell r="CA19">
            <v>0</v>
          </cell>
          <cell r="CB19">
            <v>4</v>
          </cell>
          <cell r="CC19">
            <v>55</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30</v>
          </cell>
          <cell r="Q20">
            <v>6</v>
          </cell>
          <cell r="R20">
            <v>0</v>
          </cell>
          <cell r="S20">
            <v>0</v>
          </cell>
          <cell r="T20">
            <v>0</v>
          </cell>
          <cell r="U20">
            <v>0</v>
          </cell>
          <cell r="V20">
            <v>120</v>
          </cell>
          <cell r="W20">
            <v>300</v>
          </cell>
          <cell r="X20">
            <v>300</v>
          </cell>
          <cell r="Y20">
            <v>400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1</v>
          </cell>
          <cell r="CF20">
            <v>0</v>
          </cell>
          <cell r="CG20">
            <v>0</v>
          </cell>
          <cell r="CH20">
            <v>0</v>
          </cell>
          <cell r="CI20">
            <v>0</v>
          </cell>
          <cell r="CJ20">
            <v>0</v>
          </cell>
          <cell r="CK20">
            <v>0</v>
          </cell>
          <cell r="CL20">
            <v>0</v>
          </cell>
          <cell r="CM20">
            <v>1</v>
          </cell>
          <cell r="CN20">
            <v>0</v>
          </cell>
          <cell r="CO20">
            <v>0</v>
          </cell>
          <cell r="CP20">
            <v>0</v>
          </cell>
          <cell r="CQ20">
            <v>0</v>
          </cell>
          <cell r="CR20">
            <v>0</v>
          </cell>
          <cell r="CS20">
            <v>0</v>
          </cell>
          <cell r="CT20">
            <v>0</v>
          </cell>
          <cell r="CU20">
            <v>0</v>
          </cell>
          <cell r="CV20">
            <v>0</v>
          </cell>
          <cell r="CW20">
            <v>0</v>
          </cell>
          <cell r="CX20">
            <v>0</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6</v>
          </cell>
          <cell r="P21">
            <v>213</v>
          </cell>
          <cell r="Q21">
            <v>0</v>
          </cell>
          <cell r="R21">
            <v>1</v>
          </cell>
          <cell r="S21">
            <v>0</v>
          </cell>
          <cell r="T21">
            <v>130</v>
          </cell>
          <cell r="U21">
            <v>0</v>
          </cell>
          <cell r="V21">
            <v>1431</v>
          </cell>
          <cell r="W21">
            <v>1027</v>
          </cell>
          <cell r="X21">
            <v>0</v>
          </cell>
          <cell r="Y21">
            <v>0</v>
          </cell>
          <cell r="Z21">
            <v>0</v>
          </cell>
          <cell r="AA21">
            <v>200</v>
          </cell>
          <cell r="AB21">
            <v>0</v>
          </cell>
          <cell r="AC21">
            <v>0</v>
          </cell>
          <cell r="AD21">
            <v>0</v>
          </cell>
          <cell r="AE21">
            <v>0</v>
          </cell>
          <cell r="AF21">
            <v>0</v>
          </cell>
          <cell r="AG21">
            <v>6</v>
          </cell>
          <cell r="AH21">
            <v>0</v>
          </cell>
          <cell r="AI21">
            <v>0</v>
          </cell>
          <cell r="AJ21">
            <v>6</v>
          </cell>
          <cell r="AK21">
            <v>0</v>
          </cell>
          <cell r="AL21">
            <v>0</v>
          </cell>
          <cell r="AM21">
            <v>0</v>
          </cell>
          <cell r="AN21">
            <v>0</v>
          </cell>
          <cell r="AO21">
            <v>213</v>
          </cell>
          <cell r="AP21">
            <v>0</v>
          </cell>
          <cell r="AQ21">
            <v>0</v>
          </cell>
          <cell r="AR21">
            <v>213</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1</v>
          </cell>
          <cell r="BN21">
            <v>0</v>
          </cell>
          <cell r="BO21">
            <v>0</v>
          </cell>
          <cell r="BP21">
            <v>1</v>
          </cell>
          <cell r="BQ21">
            <v>0</v>
          </cell>
          <cell r="BR21">
            <v>0</v>
          </cell>
          <cell r="BS21">
            <v>0</v>
          </cell>
          <cell r="BT21">
            <v>0</v>
          </cell>
          <cell r="BU21">
            <v>0</v>
          </cell>
          <cell r="BV21">
            <v>0</v>
          </cell>
          <cell r="BW21">
            <v>0</v>
          </cell>
          <cell r="BX21">
            <v>10</v>
          </cell>
          <cell r="BY21">
            <v>0</v>
          </cell>
          <cell r="BZ21">
            <v>10</v>
          </cell>
          <cell r="CA21">
            <v>0</v>
          </cell>
          <cell r="CB21">
            <v>50</v>
          </cell>
          <cell r="CC21">
            <v>30</v>
          </cell>
          <cell r="CD21">
            <v>0</v>
          </cell>
          <cell r="CE21">
            <v>0</v>
          </cell>
          <cell r="CF21">
            <v>0</v>
          </cell>
          <cell r="CG21">
            <v>0</v>
          </cell>
          <cell r="CH21">
            <v>0</v>
          </cell>
          <cell r="CI21">
            <v>1</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97</v>
          </cell>
          <cell r="P22">
            <v>335</v>
          </cell>
          <cell r="Q22">
            <v>12</v>
          </cell>
          <cell r="R22">
            <v>87</v>
          </cell>
          <cell r="S22">
            <v>0</v>
          </cell>
          <cell r="T22">
            <v>4525</v>
          </cell>
          <cell r="U22">
            <v>0</v>
          </cell>
          <cell r="V22">
            <v>5332</v>
          </cell>
          <cell r="W22">
            <v>0</v>
          </cell>
          <cell r="X22">
            <v>1278</v>
          </cell>
          <cell r="Y22">
            <v>0</v>
          </cell>
          <cell r="Z22">
            <v>0</v>
          </cell>
          <cell r="AA22">
            <v>5650</v>
          </cell>
          <cell r="AB22">
            <v>0</v>
          </cell>
          <cell r="AC22">
            <v>0</v>
          </cell>
          <cell r="AD22">
            <v>1</v>
          </cell>
          <cell r="AE22">
            <v>0</v>
          </cell>
          <cell r="AF22">
            <v>0</v>
          </cell>
          <cell r="AG22">
            <v>1</v>
          </cell>
          <cell r="AH22">
            <v>0</v>
          </cell>
          <cell r="AI22">
            <v>0</v>
          </cell>
          <cell r="AJ22">
            <v>97</v>
          </cell>
          <cell r="AK22">
            <v>1</v>
          </cell>
          <cell r="AL22">
            <v>0</v>
          </cell>
          <cell r="AM22">
            <v>0</v>
          </cell>
          <cell r="AN22">
            <v>0</v>
          </cell>
          <cell r="AO22">
            <v>0</v>
          </cell>
          <cell r="AP22">
            <v>0</v>
          </cell>
          <cell r="AQ22">
            <v>0</v>
          </cell>
          <cell r="AR22">
            <v>335</v>
          </cell>
          <cell r="AS22">
            <v>0</v>
          </cell>
          <cell r="AT22">
            <v>0</v>
          </cell>
          <cell r="AU22">
            <v>0</v>
          </cell>
          <cell r="AV22">
            <v>0</v>
          </cell>
          <cell r="AW22">
            <v>0</v>
          </cell>
          <cell r="AX22">
            <v>0</v>
          </cell>
          <cell r="AY22">
            <v>0</v>
          </cell>
          <cell r="AZ22">
            <v>12</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87</v>
          </cell>
          <cell r="BQ22">
            <v>0</v>
          </cell>
          <cell r="BR22">
            <v>540</v>
          </cell>
          <cell r="BS22">
            <v>250</v>
          </cell>
          <cell r="BT22">
            <v>290</v>
          </cell>
          <cell r="BU22">
            <v>0</v>
          </cell>
          <cell r="BV22">
            <v>500</v>
          </cell>
          <cell r="BW22">
            <v>2</v>
          </cell>
          <cell r="BX22">
            <v>4</v>
          </cell>
          <cell r="BY22">
            <v>5.6</v>
          </cell>
          <cell r="BZ22">
            <v>8.5</v>
          </cell>
          <cell r="CA22">
            <v>0</v>
          </cell>
          <cell r="CB22">
            <v>30</v>
          </cell>
          <cell r="CC22">
            <v>58</v>
          </cell>
          <cell r="CD22">
            <v>0</v>
          </cell>
          <cell r="CE22">
            <v>1</v>
          </cell>
          <cell r="CF22">
            <v>1</v>
          </cell>
          <cell r="CG22">
            <v>0</v>
          </cell>
          <cell r="CH22">
            <v>0</v>
          </cell>
          <cell r="CI22">
            <v>0</v>
          </cell>
          <cell r="CJ22">
            <v>0</v>
          </cell>
          <cell r="CK22">
            <v>0</v>
          </cell>
          <cell r="CL22">
            <v>0</v>
          </cell>
          <cell r="CM22">
            <v>1</v>
          </cell>
          <cell r="CN22">
            <v>0</v>
          </cell>
          <cell r="CO22">
            <v>0</v>
          </cell>
          <cell r="CP22">
            <v>0</v>
          </cell>
          <cell r="CQ22">
            <v>0</v>
          </cell>
          <cell r="CR22">
            <v>0</v>
          </cell>
          <cell r="CS22">
            <v>0</v>
          </cell>
          <cell r="CT22">
            <v>0</v>
          </cell>
          <cell r="CU22">
            <v>0</v>
          </cell>
          <cell r="CV22">
            <v>0</v>
          </cell>
          <cell r="CW22">
            <v>1</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30</v>
          </cell>
          <cell r="P23">
            <v>217</v>
          </cell>
          <cell r="Q23">
            <v>0</v>
          </cell>
          <cell r="R23">
            <v>1</v>
          </cell>
          <cell r="S23">
            <v>0</v>
          </cell>
          <cell r="T23">
            <v>2747</v>
          </cell>
          <cell r="U23">
            <v>260</v>
          </cell>
          <cell r="V23">
            <v>1132</v>
          </cell>
          <cell r="W23">
            <v>0</v>
          </cell>
          <cell r="X23">
            <v>0</v>
          </cell>
          <cell r="Y23">
            <v>0</v>
          </cell>
          <cell r="Z23">
            <v>0</v>
          </cell>
          <cell r="AA23">
            <v>30000</v>
          </cell>
          <cell r="AB23">
            <v>0</v>
          </cell>
          <cell r="AC23">
            <v>0</v>
          </cell>
          <cell r="AD23">
            <v>1</v>
          </cell>
          <cell r="AE23">
            <v>1</v>
          </cell>
          <cell r="AF23">
            <v>0</v>
          </cell>
          <cell r="AG23">
            <v>1</v>
          </cell>
          <cell r="AH23">
            <v>0</v>
          </cell>
          <cell r="AI23">
            <v>0</v>
          </cell>
          <cell r="AJ23">
            <v>30</v>
          </cell>
          <cell r="AK23">
            <v>0</v>
          </cell>
          <cell r="AL23">
            <v>0</v>
          </cell>
          <cell r="AM23">
            <v>0</v>
          </cell>
          <cell r="AN23">
            <v>0</v>
          </cell>
          <cell r="AO23">
            <v>0</v>
          </cell>
          <cell r="AP23">
            <v>0</v>
          </cell>
          <cell r="AQ23">
            <v>0</v>
          </cell>
          <cell r="AR23">
            <v>217</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0</v>
          </cell>
          <cell r="BR23">
            <v>3905</v>
          </cell>
          <cell r="BS23">
            <v>965</v>
          </cell>
          <cell r="BT23">
            <v>239</v>
          </cell>
          <cell r="BU23">
            <v>1032</v>
          </cell>
          <cell r="BV23">
            <v>23835.29</v>
          </cell>
          <cell r="BW23">
            <v>10.199999999999999</v>
          </cell>
          <cell r="BX23">
            <v>0</v>
          </cell>
          <cell r="BY23">
            <v>0</v>
          </cell>
          <cell r="BZ23">
            <v>15</v>
          </cell>
          <cell r="CA23">
            <v>0</v>
          </cell>
          <cell r="CB23">
            <v>0</v>
          </cell>
          <cell r="CC23">
            <v>85</v>
          </cell>
          <cell r="CD23">
            <v>5</v>
          </cell>
          <cell r="CE23">
            <v>0</v>
          </cell>
          <cell r="CF23">
            <v>1</v>
          </cell>
          <cell r="CG23">
            <v>0</v>
          </cell>
          <cell r="CH23">
            <v>0</v>
          </cell>
          <cell r="CI23">
            <v>0</v>
          </cell>
          <cell r="CJ23">
            <v>1</v>
          </cell>
          <cell r="CK23">
            <v>0</v>
          </cell>
          <cell r="CL23">
            <v>0</v>
          </cell>
          <cell r="CM23">
            <v>1</v>
          </cell>
          <cell r="CN23">
            <v>1</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221</v>
          </cell>
          <cell r="P24">
            <v>9</v>
          </cell>
          <cell r="Q24">
            <v>0</v>
          </cell>
          <cell r="R24">
            <v>0</v>
          </cell>
          <cell r="S24">
            <v>0</v>
          </cell>
          <cell r="T24">
            <v>21550</v>
          </cell>
          <cell r="U24">
            <v>0</v>
          </cell>
          <cell r="V24">
            <v>1100</v>
          </cell>
          <cell r="W24">
            <v>0</v>
          </cell>
          <cell r="X24">
            <v>0</v>
          </cell>
          <cell r="Y24">
            <v>0</v>
          </cell>
          <cell r="Z24">
            <v>0</v>
          </cell>
          <cell r="AA24">
            <v>0</v>
          </cell>
          <cell r="AB24">
            <v>0</v>
          </cell>
          <cell r="AC24">
            <v>0</v>
          </cell>
          <cell r="AD24">
            <v>1</v>
          </cell>
          <cell r="AE24">
            <v>0</v>
          </cell>
          <cell r="AF24">
            <v>0</v>
          </cell>
          <cell r="AG24">
            <v>1</v>
          </cell>
          <cell r="AH24">
            <v>1</v>
          </cell>
          <cell r="AI24">
            <v>0</v>
          </cell>
          <cell r="AJ24">
            <v>221</v>
          </cell>
          <cell r="AK24">
            <v>12</v>
          </cell>
          <cell r="AL24">
            <v>0</v>
          </cell>
          <cell r="AM24">
            <v>0</v>
          </cell>
          <cell r="AN24">
            <v>0</v>
          </cell>
          <cell r="AO24">
            <v>0</v>
          </cell>
          <cell r="AP24">
            <v>0</v>
          </cell>
          <cell r="AQ24">
            <v>0</v>
          </cell>
          <cell r="AR24">
            <v>9</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10</v>
          </cell>
          <cell r="BY24">
            <v>0</v>
          </cell>
          <cell r="BZ24">
            <v>10</v>
          </cell>
          <cell r="CA24">
            <v>0</v>
          </cell>
          <cell r="CB24">
            <v>0</v>
          </cell>
          <cell r="CC24">
            <v>100</v>
          </cell>
          <cell r="CD24">
            <v>0</v>
          </cell>
          <cell r="CE24">
            <v>0</v>
          </cell>
          <cell r="CF24">
            <v>0</v>
          </cell>
          <cell r="CG24">
            <v>0</v>
          </cell>
          <cell r="CH24">
            <v>0</v>
          </cell>
          <cell r="CI24">
            <v>0</v>
          </cell>
          <cell r="CJ24">
            <v>0</v>
          </cell>
          <cell r="CK24">
            <v>0</v>
          </cell>
          <cell r="CL24">
            <v>0</v>
          </cell>
          <cell r="CM24">
            <v>1</v>
          </cell>
          <cell r="CN24">
            <v>0</v>
          </cell>
          <cell r="CO24">
            <v>0</v>
          </cell>
          <cell r="CP24">
            <v>0</v>
          </cell>
          <cell r="CQ24">
            <v>0</v>
          </cell>
          <cell r="CR24">
            <v>0</v>
          </cell>
          <cell r="CS24">
            <v>0</v>
          </cell>
          <cell r="CT24">
            <v>0</v>
          </cell>
          <cell r="CU24">
            <v>1</v>
          </cell>
          <cell r="CV24">
            <v>1</v>
          </cell>
          <cell r="CW24">
            <v>0</v>
          </cell>
          <cell r="CX24">
            <v>0</v>
          </cell>
          <cell r="CY24">
            <v>0</v>
          </cell>
          <cell r="CZ24">
            <v>0</v>
          </cell>
          <cell r="DA24">
            <v>0</v>
          </cell>
          <cell r="DB24">
            <v>1</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20</v>
          </cell>
          <cell r="P25">
            <v>0</v>
          </cell>
          <cell r="Q25">
            <v>0</v>
          </cell>
          <cell r="R25">
            <v>1</v>
          </cell>
          <cell r="S25">
            <v>0</v>
          </cell>
          <cell r="T25">
            <v>11730</v>
          </cell>
          <cell r="U25">
            <v>0</v>
          </cell>
          <cell r="V25">
            <v>0</v>
          </cell>
          <cell r="W25">
            <v>0</v>
          </cell>
          <cell r="X25">
            <v>0</v>
          </cell>
          <cell r="Y25">
            <v>0</v>
          </cell>
          <cell r="Z25">
            <v>1391</v>
          </cell>
          <cell r="AA25">
            <v>0</v>
          </cell>
          <cell r="AB25">
            <v>0</v>
          </cell>
          <cell r="AC25">
            <v>0</v>
          </cell>
          <cell r="AD25">
            <v>0</v>
          </cell>
          <cell r="AE25">
            <v>0</v>
          </cell>
          <cell r="AF25">
            <v>0</v>
          </cell>
          <cell r="AG25">
            <v>0</v>
          </cell>
          <cell r="AH25">
            <v>0</v>
          </cell>
          <cell r="AI25">
            <v>0</v>
          </cell>
          <cell r="AJ25">
            <v>20</v>
          </cell>
          <cell r="AK25">
            <v>6</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v>
          </cell>
          <cell r="BJ25">
            <v>0</v>
          </cell>
          <cell r="BK25">
            <v>0</v>
          </cell>
          <cell r="BL25">
            <v>0</v>
          </cell>
          <cell r="BM25">
            <v>0</v>
          </cell>
          <cell r="BN25">
            <v>0</v>
          </cell>
          <cell r="BO25">
            <v>0</v>
          </cell>
          <cell r="BP25">
            <v>1</v>
          </cell>
          <cell r="BQ25">
            <v>1</v>
          </cell>
          <cell r="BR25">
            <v>2086</v>
          </cell>
          <cell r="BS25">
            <v>1191</v>
          </cell>
          <cell r="BT25">
            <v>200</v>
          </cell>
          <cell r="BU25">
            <v>159</v>
          </cell>
          <cell r="BV25">
            <v>19712</v>
          </cell>
          <cell r="BW25">
            <v>16.55</v>
          </cell>
          <cell r="BX25">
            <v>0</v>
          </cell>
          <cell r="BY25">
            <v>0</v>
          </cell>
          <cell r="BZ25">
            <v>5</v>
          </cell>
          <cell r="CA25">
            <v>0</v>
          </cell>
          <cell r="CB25">
            <v>0</v>
          </cell>
          <cell r="CC25">
            <v>50</v>
          </cell>
          <cell r="CD25">
            <v>0</v>
          </cell>
          <cell r="CE25">
            <v>1</v>
          </cell>
          <cell r="CF25">
            <v>1</v>
          </cell>
          <cell r="CG25">
            <v>0</v>
          </cell>
          <cell r="CH25">
            <v>0</v>
          </cell>
          <cell r="CI25">
            <v>0</v>
          </cell>
          <cell r="CJ25">
            <v>0</v>
          </cell>
          <cell r="CK25">
            <v>0</v>
          </cell>
          <cell r="CL25">
            <v>0</v>
          </cell>
          <cell r="CM25">
            <v>1</v>
          </cell>
          <cell r="CN25">
            <v>0</v>
          </cell>
          <cell r="CO25">
            <v>0</v>
          </cell>
          <cell r="CP25">
            <v>0</v>
          </cell>
          <cell r="CQ25">
            <v>0</v>
          </cell>
          <cell r="CR25">
            <v>0</v>
          </cell>
          <cell r="CS25">
            <v>0</v>
          </cell>
          <cell r="CT25">
            <v>0</v>
          </cell>
          <cell r="CU25">
            <v>0</v>
          </cell>
          <cell r="CV25">
            <v>1</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28</v>
          </cell>
          <cell r="P26">
            <v>76</v>
          </cell>
          <cell r="Q26">
            <v>15</v>
          </cell>
          <cell r="R26">
            <v>0</v>
          </cell>
          <cell r="S26">
            <v>1</v>
          </cell>
          <cell r="T26">
            <v>0</v>
          </cell>
          <cell r="U26">
            <v>3036</v>
          </cell>
          <cell r="V26">
            <v>0</v>
          </cell>
          <cell r="W26">
            <v>1175</v>
          </cell>
          <cell r="X26">
            <v>0</v>
          </cell>
          <cell r="Y26">
            <v>4110</v>
          </cell>
          <cell r="Z26">
            <v>0</v>
          </cell>
          <cell r="AA26">
            <v>0</v>
          </cell>
          <cell r="AB26">
            <v>58</v>
          </cell>
          <cell r="AC26">
            <v>500</v>
          </cell>
          <cell r="AD26">
            <v>0</v>
          </cell>
          <cell r="AE26">
            <v>0</v>
          </cell>
          <cell r="AF26">
            <v>0</v>
          </cell>
          <cell r="AG26">
            <v>0</v>
          </cell>
          <cell r="AH26">
            <v>0</v>
          </cell>
          <cell r="AI26">
            <v>0</v>
          </cell>
          <cell r="AJ26">
            <v>11</v>
          </cell>
          <cell r="AK26">
            <v>0</v>
          </cell>
          <cell r="AL26">
            <v>0</v>
          </cell>
          <cell r="AM26">
            <v>0</v>
          </cell>
          <cell r="AN26">
            <v>0</v>
          </cell>
          <cell r="AO26">
            <v>0</v>
          </cell>
          <cell r="AP26">
            <v>0</v>
          </cell>
          <cell r="AQ26">
            <v>0</v>
          </cell>
          <cell r="AR26">
            <v>58</v>
          </cell>
          <cell r="AS26">
            <v>0</v>
          </cell>
          <cell r="AT26">
            <v>0</v>
          </cell>
          <cell r="AU26">
            <v>0</v>
          </cell>
          <cell r="AV26">
            <v>0</v>
          </cell>
          <cell r="AW26">
            <v>0</v>
          </cell>
          <cell r="AX26">
            <v>0</v>
          </cell>
          <cell r="AY26">
            <v>0</v>
          </cell>
          <cell r="AZ26">
            <v>12</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0.21</v>
          </cell>
          <cell r="BY26">
            <v>1.37</v>
          </cell>
          <cell r="BZ26">
            <v>3</v>
          </cell>
          <cell r="CA26">
            <v>1.72</v>
          </cell>
          <cell r="CB26">
            <v>2.66</v>
          </cell>
          <cell r="CC26">
            <v>5.67</v>
          </cell>
          <cell r="CD26">
            <v>0.06</v>
          </cell>
          <cell r="CE26">
            <v>0</v>
          </cell>
          <cell r="CF26">
            <v>0</v>
          </cell>
          <cell r="CG26">
            <v>0</v>
          </cell>
          <cell r="CH26">
            <v>0</v>
          </cell>
          <cell r="CI26">
            <v>0</v>
          </cell>
          <cell r="CJ26">
            <v>0</v>
          </cell>
          <cell r="CK26">
            <v>1</v>
          </cell>
          <cell r="CL26">
            <v>0</v>
          </cell>
          <cell r="CM26">
            <v>0</v>
          </cell>
          <cell r="CN26">
            <v>0</v>
          </cell>
          <cell r="CO26">
            <v>0</v>
          </cell>
          <cell r="CP26">
            <v>1</v>
          </cell>
          <cell r="CQ26">
            <v>0</v>
          </cell>
          <cell r="CR26">
            <v>0</v>
          </cell>
          <cell r="CS26">
            <v>0</v>
          </cell>
          <cell r="CT26">
            <v>0</v>
          </cell>
          <cell r="CU26">
            <v>0</v>
          </cell>
          <cell r="CV26">
            <v>0</v>
          </cell>
          <cell r="CW26">
            <v>0</v>
          </cell>
          <cell r="CX26">
            <v>0</v>
          </cell>
          <cell r="CY26">
            <v>0</v>
          </cell>
          <cell r="CZ26">
            <v>1</v>
          </cell>
          <cell r="DA26">
            <v>1</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142</v>
          </cell>
          <cell r="P27">
            <v>28</v>
          </cell>
          <cell r="Q27">
            <v>8</v>
          </cell>
          <cell r="R27">
            <v>0</v>
          </cell>
          <cell r="S27">
            <v>0</v>
          </cell>
          <cell r="T27">
            <v>17468</v>
          </cell>
          <cell r="U27">
            <v>0</v>
          </cell>
          <cell r="V27">
            <v>0</v>
          </cell>
          <cell r="W27">
            <v>950</v>
          </cell>
          <cell r="X27">
            <v>0</v>
          </cell>
          <cell r="Y27">
            <v>5250</v>
          </cell>
          <cell r="Z27">
            <v>0</v>
          </cell>
          <cell r="AA27">
            <v>0</v>
          </cell>
          <cell r="AB27">
            <v>0</v>
          </cell>
          <cell r="AC27">
            <v>0</v>
          </cell>
          <cell r="AD27">
            <v>0</v>
          </cell>
          <cell r="AE27">
            <v>0</v>
          </cell>
          <cell r="AF27">
            <v>0</v>
          </cell>
          <cell r="AG27">
            <v>0</v>
          </cell>
          <cell r="AH27">
            <v>11</v>
          </cell>
          <cell r="AI27">
            <v>0</v>
          </cell>
          <cell r="AJ27">
            <v>110</v>
          </cell>
          <cell r="AK27">
            <v>15</v>
          </cell>
          <cell r="AL27">
            <v>0</v>
          </cell>
          <cell r="AM27">
            <v>0</v>
          </cell>
          <cell r="AN27">
            <v>0</v>
          </cell>
          <cell r="AO27">
            <v>0</v>
          </cell>
          <cell r="AP27">
            <v>0</v>
          </cell>
          <cell r="AQ27">
            <v>0</v>
          </cell>
          <cell r="AR27">
            <v>28</v>
          </cell>
          <cell r="AS27">
            <v>18</v>
          </cell>
          <cell r="AT27">
            <v>0</v>
          </cell>
          <cell r="AU27">
            <v>0</v>
          </cell>
          <cell r="AV27">
            <v>0</v>
          </cell>
          <cell r="AW27">
            <v>0</v>
          </cell>
          <cell r="AX27">
            <v>1</v>
          </cell>
          <cell r="AY27">
            <v>0</v>
          </cell>
          <cell r="AZ27">
            <v>8</v>
          </cell>
          <cell r="BA27">
            <v>8</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18000</v>
          </cell>
          <cell r="BS27">
            <v>15483</v>
          </cell>
          <cell r="BT27">
            <v>1580</v>
          </cell>
          <cell r="BU27">
            <v>200</v>
          </cell>
          <cell r="BV27">
            <v>182080.5</v>
          </cell>
          <cell r="BW27">
            <v>18.2</v>
          </cell>
          <cell r="BX27">
            <v>5</v>
          </cell>
          <cell r="BY27">
            <v>5</v>
          </cell>
          <cell r="BZ27">
            <v>2</v>
          </cell>
          <cell r="CA27">
            <v>5</v>
          </cell>
          <cell r="CB27">
            <v>15</v>
          </cell>
          <cell r="CC27">
            <v>2</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0</v>
          </cell>
          <cell r="CV27">
            <v>1</v>
          </cell>
          <cell r="CW27">
            <v>0</v>
          </cell>
          <cell r="CX27">
            <v>0</v>
          </cell>
          <cell r="CY27">
            <v>0</v>
          </cell>
          <cell r="CZ27">
            <v>1</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79</v>
          </cell>
          <cell r="Q28">
            <v>6</v>
          </cell>
          <cell r="R28">
            <v>0</v>
          </cell>
          <cell r="S28">
            <v>0</v>
          </cell>
          <cell r="T28">
            <v>0</v>
          </cell>
          <cell r="U28">
            <v>0</v>
          </cell>
          <cell r="V28">
            <v>1909</v>
          </cell>
          <cell r="W28">
            <v>480</v>
          </cell>
          <cell r="X28">
            <v>2380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79</v>
          </cell>
          <cell r="AR28">
            <v>79</v>
          </cell>
          <cell r="AS28">
            <v>0</v>
          </cell>
          <cell r="AT28">
            <v>0</v>
          </cell>
          <cell r="AU28">
            <v>0</v>
          </cell>
          <cell r="AV28">
            <v>0</v>
          </cell>
          <cell r="AW28">
            <v>0</v>
          </cell>
          <cell r="AX28">
            <v>0</v>
          </cell>
          <cell r="AY28">
            <v>6</v>
          </cell>
          <cell r="AZ28">
            <v>6</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0.33</v>
          </cell>
          <cell r="BY28">
            <v>0.8</v>
          </cell>
          <cell r="BZ28">
            <v>12.12</v>
          </cell>
          <cell r="CA28">
            <v>0</v>
          </cell>
          <cell r="CB28">
            <v>0</v>
          </cell>
          <cell r="CC28">
            <v>24.37</v>
          </cell>
          <cell r="CD28">
            <v>0</v>
          </cell>
          <cell r="CE28">
            <v>1</v>
          </cell>
          <cell r="CF28">
            <v>0</v>
          </cell>
          <cell r="CG28">
            <v>0</v>
          </cell>
          <cell r="CH28">
            <v>0</v>
          </cell>
          <cell r="CI28">
            <v>0</v>
          </cell>
          <cell r="CJ28">
            <v>0</v>
          </cell>
          <cell r="CK28">
            <v>0</v>
          </cell>
          <cell r="CL28">
            <v>0</v>
          </cell>
          <cell r="CM28">
            <v>1</v>
          </cell>
          <cell r="CN28">
            <v>0</v>
          </cell>
          <cell r="CO28">
            <v>0</v>
          </cell>
          <cell r="CP28">
            <v>0</v>
          </cell>
          <cell r="CQ28">
            <v>0</v>
          </cell>
          <cell r="CR28">
            <v>0</v>
          </cell>
          <cell r="CS28">
            <v>0</v>
          </cell>
          <cell r="CT28">
            <v>1</v>
          </cell>
          <cell r="CU28">
            <v>0</v>
          </cell>
          <cell r="CV28">
            <v>1</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103</v>
          </cell>
          <cell r="P29">
            <v>33</v>
          </cell>
          <cell r="Q29">
            <v>0</v>
          </cell>
          <cell r="R29">
            <v>0</v>
          </cell>
          <cell r="S29">
            <v>0</v>
          </cell>
          <cell r="T29">
            <v>0</v>
          </cell>
          <cell r="U29">
            <v>60049</v>
          </cell>
          <cell r="V29">
            <v>0</v>
          </cell>
          <cell r="W29">
            <v>14571</v>
          </cell>
          <cell r="X29">
            <v>0</v>
          </cell>
          <cell r="Y29">
            <v>0</v>
          </cell>
          <cell r="Z29">
            <v>0</v>
          </cell>
          <cell r="AA29">
            <v>0</v>
          </cell>
          <cell r="AB29">
            <v>0</v>
          </cell>
          <cell r="AC29">
            <v>0</v>
          </cell>
          <cell r="AD29">
            <v>0</v>
          </cell>
          <cell r="AE29">
            <v>0</v>
          </cell>
          <cell r="AF29">
            <v>0</v>
          </cell>
          <cell r="AG29">
            <v>0</v>
          </cell>
          <cell r="AH29">
            <v>0</v>
          </cell>
          <cell r="AI29">
            <v>0</v>
          </cell>
          <cell r="AJ29">
            <v>103</v>
          </cell>
          <cell r="AK29">
            <v>0</v>
          </cell>
          <cell r="AL29">
            <v>0</v>
          </cell>
          <cell r="AM29">
            <v>0</v>
          </cell>
          <cell r="AN29">
            <v>0</v>
          </cell>
          <cell r="AO29">
            <v>0</v>
          </cell>
          <cell r="AP29">
            <v>0</v>
          </cell>
          <cell r="AQ29">
            <v>0</v>
          </cell>
          <cell r="AR29">
            <v>33</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5250</v>
          </cell>
          <cell r="BS29">
            <v>3815</v>
          </cell>
          <cell r="BT29">
            <v>200</v>
          </cell>
          <cell r="BU29">
            <v>600</v>
          </cell>
          <cell r="BV29">
            <v>0</v>
          </cell>
          <cell r="BW29">
            <v>0</v>
          </cell>
          <cell r="BX29">
            <v>0</v>
          </cell>
          <cell r="BY29">
            <v>0</v>
          </cell>
          <cell r="BZ29">
            <v>0</v>
          </cell>
          <cell r="CA29">
            <v>0</v>
          </cell>
          <cell r="CB29">
            <v>20</v>
          </cell>
          <cell r="CC29">
            <v>50</v>
          </cell>
          <cell r="CD29">
            <v>0</v>
          </cell>
          <cell r="CE29">
            <v>1</v>
          </cell>
          <cell r="CF29">
            <v>0</v>
          </cell>
          <cell r="CG29">
            <v>0</v>
          </cell>
          <cell r="CH29">
            <v>0</v>
          </cell>
          <cell r="CI29">
            <v>0</v>
          </cell>
          <cell r="CJ29">
            <v>0</v>
          </cell>
          <cell r="CK29">
            <v>1</v>
          </cell>
          <cell r="CL29">
            <v>0</v>
          </cell>
          <cell r="CM29">
            <v>0</v>
          </cell>
          <cell r="CN29">
            <v>0</v>
          </cell>
          <cell r="CO29">
            <v>0</v>
          </cell>
          <cell r="CP29">
            <v>0</v>
          </cell>
          <cell r="CQ29">
            <v>0</v>
          </cell>
          <cell r="CR29">
            <v>0</v>
          </cell>
          <cell r="CS29">
            <v>0</v>
          </cell>
          <cell r="CT29">
            <v>0</v>
          </cell>
          <cell r="CU29">
            <v>0</v>
          </cell>
          <cell r="CV29">
            <v>1</v>
          </cell>
          <cell r="CW29">
            <v>0</v>
          </cell>
          <cell r="CX29">
            <v>0</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3</v>
          </cell>
          <cell r="Q30">
            <v>8</v>
          </cell>
          <cell r="R30">
            <v>3</v>
          </cell>
          <cell r="S30">
            <v>4</v>
          </cell>
          <cell r="T30">
            <v>0</v>
          </cell>
          <cell r="U30">
            <v>0</v>
          </cell>
          <cell r="V30">
            <v>3787</v>
          </cell>
          <cell r="W30">
            <v>0</v>
          </cell>
          <cell r="X30">
            <v>6962</v>
          </cell>
          <cell r="Y30">
            <v>0</v>
          </cell>
          <cell r="Z30">
            <v>4764</v>
          </cell>
          <cell r="AA30">
            <v>1000</v>
          </cell>
          <cell r="AB30">
            <v>0</v>
          </cell>
          <cell r="AC30">
            <v>92000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3</v>
          </cell>
          <cell r="AS30">
            <v>0</v>
          </cell>
          <cell r="AT30">
            <v>0</v>
          </cell>
          <cell r="AU30">
            <v>0</v>
          </cell>
          <cell r="AV30">
            <v>0</v>
          </cell>
          <cell r="AW30">
            <v>0</v>
          </cell>
          <cell r="AX30">
            <v>0</v>
          </cell>
          <cell r="AY30">
            <v>0</v>
          </cell>
          <cell r="AZ30">
            <v>8</v>
          </cell>
          <cell r="BA30">
            <v>0</v>
          </cell>
          <cell r="BB30">
            <v>0</v>
          </cell>
          <cell r="BC30">
            <v>0</v>
          </cell>
          <cell r="BD30">
            <v>0</v>
          </cell>
          <cell r="BE30">
            <v>0</v>
          </cell>
          <cell r="BF30">
            <v>0</v>
          </cell>
          <cell r="BG30">
            <v>0</v>
          </cell>
          <cell r="BH30">
            <v>4</v>
          </cell>
          <cell r="BI30">
            <v>0</v>
          </cell>
          <cell r="BJ30">
            <v>0</v>
          </cell>
          <cell r="BK30">
            <v>0</v>
          </cell>
          <cell r="BL30">
            <v>0</v>
          </cell>
          <cell r="BM30">
            <v>0</v>
          </cell>
          <cell r="BN30">
            <v>0</v>
          </cell>
          <cell r="BO30">
            <v>0</v>
          </cell>
          <cell r="BP30">
            <v>3</v>
          </cell>
          <cell r="BQ30">
            <v>0</v>
          </cell>
          <cell r="BR30">
            <v>0</v>
          </cell>
          <cell r="BS30">
            <v>0</v>
          </cell>
          <cell r="BT30">
            <v>0</v>
          </cell>
          <cell r="BU30">
            <v>0</v>
          </cell>
          <cell r="BV30">
            <v>0</v>
          </cell>
          <cell r="BW30">
            <v>0</v>
          </cell>
          <cell r="BX30">
            <v>31</v>
          </cell>
          <cell r="BY30">
            <v>2</v>
          </cell>
          <cell r="BZ30">
            <v>20</v>
          </cell>
          <cell r="CA30">
            <v>2</v>
          </cell>
          <cell r="CB30">
            <v>15</v>
          </cell>
          <cell r="CC30">
            <v>34</v>
          </cell>
          <cell r="CD30">
            <v>10</v>
          </cell>
          <cell r="CE30">
            <v>0</v>
          </cell>
          <cell r="CF30">
            <v>0</v>
          </cell>
          <cell r="CG30">
            <v>0</v>
          </cell>
          <cell r="CH30">
            <v>0</v>
          </cell>
          <cell r="CI30">
            <v>0</v>
          </cell>
          <cell r="CJ30">
            <v>0</v>
          </cell>
          <cell r="CK30">
            <v>0</v>
          </cell>
          <cell r="CL30">
            <v>0</v>
          </cell>
          <cell r="CM30">
            <v>1</v>
          </cell>
          <cell r="CN30">
            <v>0</v>
          </cell>
          <cell r="CO30">
            <v>0</v>
          </cell>
          <cell r="CP30">
            <v>0</v>
          </cell>
          <cell r="CQ30">
            <v>0</v>
          </cell>
          <cell r="CR30">
            <v>0</v>
          </cell>
          <cell r="CS30">
            <v>1</v>
          </cell>
          <cell r="CT30">
            <v>0</v>
          </cell>
          <cell r="CU30">
            <v>0</v>
          </cell>
          <cell r="CV30">
            <v>0</v>
          </cell>
          <cell r="CW30">
            <v>1</v>
          </cell>
          <cell r="CX30">
            <v>0</v>
          </cell>
          <cell r="CY30">
            <v>0</v>
          </cell>
          <cell r="CZ30">
            <v>1</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20</v>
          </cell>
          <cell r="Q31">
            <v>3</v>
          </cell>
          <cell r="R31">
            <v>1</v>
          </cell>
          <cell r="S31">
            <v>0</v>
          </cell>
          <cell r="T31">
            <v>0</v>
          </cell>
          <cell r="U31">
            <v>0</v>
          </cell>
          <cell r="V31">
            <v>1433</v>
          </cell>
          <cell r="W31">
            <v>0</v>
          </cell>
          <cell r="X31">
            <v>7600</v>
          </cell>
          <cell r="Y31">
            <v>0</v>
          </cell>
          <cell r="Z31">
            <v>0</v>
          </cell>
          <cell r="AA31">
            <v>30000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1</v>
          </cell>
          <cell r="CP31">
            <v>0</v>
          </cell>
          <cell r="CQ31">
            <v>0</v>
          </cell>
          <cell r="CR31">
            <v>0</v>
          </cell>
          <cell r="CS31">
            <v>0</v>
          </cell>
          <cell r="CT31">
            <v>0</v>
          </cell>
          <cell r="CU31">
            <v>0</v>
          </cell>
          <cell r="CV31">
            <v>0</v>
          </cell>
          <cell r="CW31">
            <v>1</v>
          </cell>
          <cell r="CX31">
            <v>0</v>
          </cell>
          <cell r="CY31">
            <v>0</v>
          </cell>
          <cell r="CZ31">
            <v>1</v>
          </cell>
          <cell r="DA31">
            <v>0</v>
          </cell>
          <cell r="DB31">
            <v>0</v>
          </cell>
          <cell r="DC31">
            <v>0</v>
          </cell>
          <cell r="DD31">
            <v>0</v>
          </cell>
          <cell r="DE31">
            <v>0</v>
          </cell>
          <cell r="DF31">
            <v>0</v>
          </cell>
          <cell r="DG31">
            <v>1</v>
          </cell>
          <cell r="DH31">
            <v>0</v>
          </cell>
          <cell r="DI31">
            <v>0</v>
          </cell>
          <cell r="DJ31">
            <v>0</v>
          </cell>
          <cell r="DK31">
            <v>0</v>
          </cell>
          <cell r="DL31">
            <v>0</v>
          </cell>
          <cell r="DM31">
            <v>0</v>
          </cell>
          <cell r="DN31">
            <v>0</v>
          </cell>
          <cell r="DO31">
            <v>0</v>
          </cell>
          <cell r="DP31">
            <v>1</v>
          </cell>
          <cell r="DQ31">
            <v>0</v>
          </cell>
          <cell r="DR31">
            <v>0</v>
          </cell>
          <cell r="DS31">
            <v>1</v>
          </cell>
          <cell r="DT31">
            <v>1</v>
          </cell>
          <cell r="DU31">
            <v>0</v>
          </cell>
          <cell r="DV31">
            <v>1</v>
          </cell>
          <cell r="DW31">
            <v>0</v>
          </cell>
          <cell r="DX31">
            <v>0</v>
          </cell>
          <cell r="DY31">
            <v>1</v>
          </cell>
          <cell r="DZ31">
            <v>1</v>
          </cell>
          <cell r="EA31">
            <v>0</v>
          </cell>
          <cell r="EB31">
            <v>1</v>
          </cell>
          <cell r="EC31">
            <v>0</v>
          </cell>
          <cell r="ED31">
            <v>0</v>
          </cell>
          <cell r="EE31">
            <v>1</v>
          </cell>
          <cell r="EF31">
            <v>0</v>
          </cell>
          <cell r="EG31">
            <v>1</v>
          </cell>
          <cell r="EH31">
            <v>0</v>
          </cell>
          <cell r="EI31">
            <v>1</v>
          </cell>
          <cell r="EJ31">
            <v>0</v>
          </cell>
          <cell r="EK31">
            <v>1</v>
          </cell>
          <cell r="EL31">
            <v>0</v>
          </cell>
          <cell r="EM31">
            <v>0</v>
          </cell>
          <cell r="EN31">
            <v>8</v>
          </cell>
          <cell r="EO31">
            <v>0</v>
          </cell>
          <cell r="EP31">
            <v>2</v>
          </cell>
          <cell r="EQ31">
            <v>4</v>
          </cell>
          <cell r="ER31">
            <v>0</v>
          </cell>
          <cell r="ES31">
            <v>9</v>
          </cell>
          <cell r="ET31">
            <v>3</v>
          </cell>
          <cell r="EU31">
            <v>0</v>
          </cell>
          <cell r="EV31">
            <v>0</v>
          </cell>
          <cell r="EW31">
            <v>0</v>
          </cell>
          <cell r="EX31">
            <v>0</v>
          </cell>
          <cell r="EY31">
            <v>0</v>
          </cell>
          <cell r="EZ31">
            <v>143</v>
          </cell>
          <cell r="FA31">
            <v>0</v>
          </cell>
          <cell r="FB31">
            <v>230</v>
          </cell>
          <cell r="FC31">
            <v>4</v>
          </cell>
          <cell r="FD31">
            <v>0</v>
          </cell>
          <cell r="FE31">
            <v>778</v>
          </cell>
          <cell r="FF31">
            <v>62</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1</v>
          </cell>
          <cell r="P32">
            <v>6</v>
          </cell>
          <cell r="Q32">
            <v>2</v>
          </cell>
          <cell r="R32">
            <v>2</v>
          </cell>
          <cell r="S32">
            <v>3</v>
          </cell>
          <cell r="T32">
            <v>17</v>
          </cell>
          <cell r="U32">
            <v>0</v>
          </cell>
          <cell r="V32">
            <v>2000</v>
          </cell>
          <cell r="W32">
            <v>130</v>
          </cell>
          <cell r="X32">
            <v>284</v>
          </cell>
          <cell r="Y32">
            <v>0</v>
          </cell>
          <cell r="Z32">
            <v>0</v>
          </cell>
          <cell r="AA32">
            <v>125</v>
          </cell>
          <cell r="AB32">
            <v>0</v>
          </cell>
          <cell r="AC32">
            <v>50000</v>
          </cell>
          <cell r="AD32">
            <v>0</v>
          </cell>
          <cell r="AE32">
            <v>0</v>
          </cell>
          <cell r="AF32">
            <v>0</v>
          </cell>
          <cell r="AG32">
            <v>0</v>
          </cell>
          <cell r="AH32">
            <v>0</v>
          </cell>
          <cell r="AI32">
            <v>0</v>
          </cell>
          <cell r="AJ32">
            <v>0</v>
          </cell>
          <cell r="AK32">
            <v>0</v>
          </cell>
          <cell r="AL32">
            <v>6</v>
          </cell>
          <cell r="AM32">
            <v>0</v>
          </cell>
          <cell r="AN32">
            <v>0</v>
          </cell>
          <cell r="AO32">
            <v>0</v>
          </cell>
          <cell r="AP32">
            <v>0</v>
          </cell>
          <cell r="AQ32">
            <v>6</v>
          </cell>
          <cell r="AR32">
            <v>3</v>
          </cell>
          <cell r="AS32">
            <v>0</v>
          </cell>
          <cell r="AT32">
            <v>2</v>
          </cell>
          <cell r="AU32">
            <v>0</v>
          </cell>
          <cell r="AV32">
            <v>0</v>
          </cell>
          <cell r="AW32">
            <v>2</v>
          </cell>
          <cell r="AX32">
            <v>0</v>
          </cell>
          <cell r="AY32">
            <v>2</v>
          </cell>
          <cell r="AZ32">
            <v>1</v>
          </cell>
          <cell r="BA32">
            <v>0</v>
          </cell>
          <cell r="BB32">
            <v>0</v>
          </cell>
          <cell r="BC32">
            <v>1</v>
          </cell>
          <cell r="BD32">
            <v>3</v>
          </cell>
          <cell r="BE32">
            <v>2</v>
          </cell>
          <cell r="BF32">
            <v>0</v>
          </cell>
          <cell r="BG32">
            <v>0</v>
          </cell>
          <cell r="BH32">
            <v>0</v>
          </cell>
          <cell r="BI32">
            <v>0</v>
          </cell>
          <cell r="BJ32">
            <v>2</v>
          </cell>
          <cell r="BK32">
            <v>0</v>
          </cell>
          <cell r="BL32">
            <v>0</v>
          </cell>
          <cell r="BM32">
            <v>0</v>
          </cell>
          <cell r="BN32">
            <v>0</v>
          </cell>
          <cell r="BO32">
            <v>1</v>
          </cell>
          <cell r="BP32">
            <v>2</v>
          </cell>
          <cell r="BQ32">
            <v>0</v>
          </cell>
          <cell r="BR32">
            <v>0</v>
          </cell>
          <cell r="BS32">
            <v>0</v>
          </cell>
          <cell r="BT32">
            <v>0</v>
          </cell>
          <cell r="BU32">
            <v>0</v>
          </cell>
          <cell r="BV32">
            <v>0</v>
          </cell>
          <cell r="BW32">
            <v>0</v>
          </cell>
          <cell r="BX32">
            <v>0</v>
          </cell>
          <cell r="BY32">
            <v>0</v>
          </cell>
          <cell r="BZ32">
            <v>0</v>
          </cell>
          <cell r="CA32">
            <v>0</v>
          </cell>
          <cell r="CB32">
            <v>10</v>
          </cell>
          <cell r="CC32">
            <v>10</v>
          </cell>
          <cell r="CD32">
            <v>0</v>
          </cell>
          <cell r="CE32">
            <v>1</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490</v>
          </cell>
          <cell r="P33">
            <v>7612</v>
          </cell>
          <cell r="Q33">
            <v>24</v>
          </cell>
          <cell r="R33">
            <v>2</v>
          </cell>
          <cell r="S33">
            <v>6</v>
          </cell>
          <cell r="T33">
            <v>12976</v>
          </cell>
          <cell r="U33">
            <v>5000</v>
          </cell>
          <cell r="V33">
            <v>7000</v>
          </cell>
          <cell r="W33">
            <v>867</v>
          </cell>
          <cell r="X33">
            <v>0</v>
          </cell>
          <cell r="Y33">
            <v>4000</v>
          </cell>
          <cell r="Z33">
            <v>0</v>
          </cell>
          <cell r="AA33">
            <v>21000</v>
          </cell>
          <cell r="AB33">
            <v>0</v>
          </cell>
          <cell r="AC33">
            <v>50000</v>
          </cell>
          <cell r="AD33">
            <v>490</v>
          </cell>
          <cell r="AE33">
            <v>490</v>
          </cell>
          <cell r="AF33">
            <v>490</v>
          </cell>
          <cell r="AG33">
            <v>490</v>
          </cell>
          <cell r="AH33">
            <v>490</v>
          </cell>
          <cell r="AI33">
            <v>490</v>
          </cell>
          <cell r="AJ33">
            <v>489</v>
          </cell>
          <cell r="AK33">
            <v>0</v>
          </cell>
          <cell r="AL33">
            <v>0</v>
          </cell>
          <cell r="AM33">
            <v>0</v>
          </cell>
          <cell r="AN33">
            <v>0</v>
          </cell>
          <cell r="AO33">
            <v>0</v>
          </cell>
          <cell r="AP33">
            <v>7612</v>
          </cell>
          <cell r="AQ33">
            <v>7612</v>
          </cell>
          <cell r="AR33">
            <v>7612</v>
          </cell>
          <cell r="AS33">
            <v>0</v>
          </cell>
          <cell r="AT33">
            <v>0</v>
          </cell>
          <cell r="AU33">
            <v>0</v>
          </cell>
          <cell r="AV33">
            <v>0</v>
          </cell>
          <cell r="AW33">
            <v>0</v>
          </cell>
          <cell r="AX33">
            <v>0</v>
          </cell>
          <cell r="AY33">
            <v>12</v>
          </cell>
          <cell r="AZ33">
            <v>24</v>
          </cell>
          <cell r="BA33">
            <v>0</v>
          </cell>
          <cell r="BB33">
            <v>0</v>
          </cell>
          <cell r="BC33">
            <v>0</v>
          </cell>
          <cell r="BD33">
            <v>0</v>
          </cell>
          <cell r="BE33">
            <v>0</v>
          </cell>
          <cell r="BF33">
            <v>0</v>
          </cell>
          <cell r="BG33">
            <v>0</v>
          </cell>
          <cell r="BH33">
            <v>6</v>
          </cell>
          <cell r="BI33">
            <v>0</v>
          </cell>
          <cell r="BJ33">
            <v>0</v>
          </cell>
          <cell r="BK33">
            <v>2</v>
          </cell>
          <cell r="BL33">
            <v>2</v>
          </cell>
          <cell r="BM33">
            <v>2</v>
          </cell>
          <cell r="BN33">
            <v>2</v>
          </cell>
          <cell r="BO33">
            <v>2</v>
          </cell>
          <cell r="BP33">
            <v>2</v>
          </cell>
          <cell r="BQ33">
            <v>0</v>
          </cell>
          <cell r="BR33">
            <v>20151</v>
          </cell>
          <cell r="BS33">
            <v>12976</v>
          </cell>
          <cell r="BT33">
            <v>1300</v>
          </cell>
          <cell r="BU33">
            <v>701</v>
          </cell>
          <cell r="BV33">
            <v>302062</v>
          </cell>
          <cell r="BW33">
            <v>23.31</v>
          </cell>
          <cell r="BX33">
            <v>10</v>
          </cell>
          <cell r="BY33">
            <v>10</v>
          </cell>
          <cell r="BZ33">
            <v>20</v>
          </cell>
          <cell r="CA33">
            <v>2</v>
          </cell>
          <cell r="CB33">
            <v>15</v>
          </cell>
          <cell r="CC33">
            <v>20</v>
          </cell>
          <cell r="CD33">
            <v>0</v>
          </cell>
          <cell r="CE33">
            <v>0</v>
          </cell>
          <cell r="CF33">
            <v>0</v>
          </cell>
          <cell r="CG33">
            <v>0</v>
          </cell>
          <cell r="CH33">
            <v>0</v>
          </cell>
          <cell r="CI33">
            <v>0</v>
          </cell>
          <cell r="CJ33">
            <v>0</v>
          </cell>
          <cell r="CK33">
            <v>0</v>
          </cell>
          <cell r="CL33">
            <v>1</v>
          </cell>
          <cell r="CM33">
            <v>1</v>
          </cell>
          <cell r="CN33">
            <v>0</v>
          </cell>
          <cell r="CO33">
            <v>0</v>
          </cell>
          <cell r="CP33">
            <v>0</v>
          </cell>
          <cell r="CQ33">
            <v>0</v>
          </cell>
          <cell r="CR33">
            <v>0</v>
          </cell>
          <cell r="CS33">
            <v>0</v>
          </cell>
          <cell r="CT33">
            <v>0</v>
          </cell>
          <cell r="CU33">
            <v>1</v>
          </cell>
          <cell r="CV33">
            <v>1</v>
          </cell>
          <cell r="CW33">
            <v>0</v>
          </cell>
          <cell r="CX33">
            <v>0</v>
          </cell>
          <cell r="CY33">
            <v>0</v>
          </cell>
          <cell r="CZ33">
            <v>0</v>
          </cell>
          <cell r="DA33">
            <v>1</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83</v>
          </cell>
          <cell r="P34">
            <v>690</v>
          </cell>
          <cell r="Q34">
            <v>17</v>
          </cell>
          <cell r="R34">
            <v>17</v>
          </cell>
          <cell r="S34">
            <v>0</v>
          </cell>
          <cell r="T34">
            <v>0</v>
          </cell>
          <cell r="U34">
            <v>7314</v>
          </cell>
          <cell r="V34">
            <v>0</v>
          </cell>
          <cell r="W34">
            <v>13765</v>
          </cell>
          <cell r="X34">
            <v>0</v>
          </cell>
          <cell r="Y34">
            <v>10160</v>
          </cell>
          <cell r="Z34">
            <v>0</v>
          </cell>
          <cell r="AA34">
            <v>1135</v>
          </cell>
          <cell r="AB34">
            <v>0</v>
          </cell>
          <cell r="AC34">
            <v>0</v>
          </cell>
          <cell r="AD34">
            <v>0</v>
          </cell>
          <cell r="AE34">
            <v>0</v>
          </cell>
          <cell r="AF34">
            <v>0</v>
          </cell>
          <cell r="AG34">
            <v>0</v>
          </cell>
          <cell r="AH34">
            <v>0</v>
          </cell>
          <cell r="AI34">
            <v>0</v>
          </cell>
          <cell r="AJ34">
            <v>83</v>
          </cell>
          <cell r="AK34">
            <v>0</v>
          </cell>
          <cell r="AL34">
            <v>0</v>
          </cell>
          <cell r="AM34">
            <v>0</v>
          </cell>
          <cell r="AN34">
            <v>0</v>
          </cell>
          <cell r="AO34">
            <v>0</v>
          </cell>
          <cell r="AP34">
            <v>0</v>
          </cell>
          <cell r="AQ34">
            <v>0</v>
          </cell>
          <cell r="AR34">
            <v>690</v>
          </cell>
          <cell r="AS34">
            <v>0</v>
          </cell>
          <cell r="AT34">
            <v>0</v>
          </cell>
          <cell r="AU34">
            <v>0</v>
          </cell>
          <cell r="AV34">
            <v>0</v>
          </cell>
          <cell r="AW34">
            <v>0</v>
          </cell>
          <cell r="AX34">
            <v>0</v>
          </cell>
          <cell r="AY34">
            <v>0</v>
          </cell>
          <cell r="AZ34">
            <v>17</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16</v>
          </cell>
          <cell r="BQ34">
            <v>0</v>
          </cell>
          <cell r="BR34">
            <v>1485</v>
          </cell>
          <cell r="BS34">
            <v>848</v>
          </cell>
          <cell r="BT34">
            <v>105</v>
          </cell>
          <cell r="BU34">
            <v>96</v>
          </cell>
          <cell r="BV34">
            <v>7010</v>
          </cell>
          <cell r="BW34">
            <v>8.1999999999999993</v>
          </cell>
          <cell r="BX34">
            <v>0</v>
          </cell>
          <cell r="BY34">
            <v>0</v>
          </cell>
          <cell r="BZ34">
            <v>0</v>
          </cell>
          <cell r="CA34">
            <v>0</v>
          </cell>
          <cell r="CB34">
            <v>15</v>
          </cell>
          <cell r="CC34">
            <v>32</v>
          </cell>
          <cell r="CD34">
            <v>0</v>
          </cell>
          <cell r="CE34">
            <v>1</v>
          </cell>
          <cell r="CF34">
            <v>1</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1</v>
          </cell>
          <cell r="CW34">
            <v>0</v>
          </cell>
          <cell r="CX34">
            <v>0</v>
          </cell>
          <cell r="CY34">
            <v>0</v>
          </cell>
          <cell r="CZ34">
            <v>0</v>
          </cell>
          <cell r="DA34">
            <v>0</v>
          </cell>
          <cell r="DB34">
            <v>1</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v>
          </cell>
          <cell r="P35">
            <v>38</v>
          </cell>
          <cell r="Q35">
            <v>0</v>
          </cell>
          <cell r="R35">
            <v>0</v>
          </cell>
          <cell r="S35">
            <v>0</v>
          </cell>
          <cell r="T35">
            <v>140</v>
          </cell>
          <cell r="U35">
            <v>0</v>
          </cell>
          <cell r="V35">
            <v>15</v>
          </cell>
          <cell r="W35">
            <v>1060</v>
          </cell>
          <cell r="X35">
            <v>0</v>
          </cell>
          <cell r="Y35">
            <v>0</v>
          </cell>
          <cell r="Z35">
            <v>0</v>
          </cell>
          <cell r="AA35">
            <v>0</v>
          </cell>
          <cell r="AB35">
            <v>0</v>
          </cell>
          <cell r="AC35">
            <v>0</v>
          </cell>
          <cell r="AD35">
            <v>0</v>
          </cell>
          <cell r="AE35">
            <v>0</v>
          </cell>
          <cell r="AF35">
            <v>0</v>
          </cell>
          <cell r="AG35">
            <v>0</v>
          </cell>
          <cell r="AH35">
            <v>0</v>
          </cell>
          <cell r="AI35">
            <v>0</v>
          </cell>
          <cell r="AJ35">
            <v>1</v>
          </cell>
          <cell r="AK35">
            <v>0</v>
          </cell>
          <cell r="AL35">
            <v>0</v>
          </cell>
          <cell r="AM35">
            <v>0</v>
          </cell>
          <cell r="AN35">
            <v>0</v>
          </cell>
          <cell r="AO35">
            <v>0</v>
          </cell>
          <cell r="AP35">
            <v>0</v>
          </cell>
          <cell r="AQ35">
            <v>0</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155</v>
          </cell>
          <cell r="BS35">
            <v>78</v>
          </cell>
          <cell r="BT35">
            <v>62</v>
          </cell>
          <cell r="BU35">
            <v>0</v>
          </cell>
          <cell r="BV35">
            <v>468</v>
          </cell>
          <cell r="BW35">
            <v>3.34</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1</v>
          </cell>
          <cell r="DD35">
            <v>0</v>
          </cell>
          <cell r="DE35">
            <v>0</v>
          </cell>
          <cell r="DF35">
            <v>0</v>
          </cell>
          <cell r="DG35">
            <v>0</v>
          </cell>
          <cell r="DH35">
            <v>0</v>
          </cell>
          <cell r="DI35">
            <v>0</v>
          </cell>
          <cell r="DJ35">
            <v>0</v>
          </cell>
          <cell r="DK35">
            <v>0</v>
          </cell>
          <cell r="DL35">
            <v>66</v>
          </cell>
          <cell r="DM35">
            <v>0</v>
          </cell>
          <cell r="DN35">
            <v>36</v>
          </cell>
          <cell r="DO35">
            <v>4</v>
          </cell>
          <cell r="DP35">
            <v>1</v>
          </cell>
          <cell r="DQ35">
            <v>0</v>
          </cell>
          <cell r="DR35">
            <v>1</v>
          </cell>
          <cell r="DS35">
            <v>0</v>
          </cell>
          <cell r="DT35">
            <v>0</v>
          </cell>
          <cell r="DU35">
            <v>1</v>
          </cell>
          <cell r="DV35">
            <v>0</v>
          </cell>
          <cell r="DW35">
            <v>1</v>
          </cell>
          <cell r="DX35">
            <v>1</v>
          </cell>
          <cell r="DY35">
            <v>0</v>
          </cell>
          <cell r="DZ35">
            <v>0</v>
          </cell>
          <cell r="EA35">
            <v>1</v>
          </cell>
          <cell r="EB35">
            <v>1</v>
          </cell>
          <cell r="EC35">
            <v>0</v>
          </cell>
          <cell r="ED35">
            <v>0</v>
          </cell>
          <cell r="EE35">
            <v>1</v>
          </cell>
          <cell r="EF35">
            <v>1</v>
          </cell>
          <cell r="EG35">
            <v>0</v>
          </cell>
          <cell r="EH35">
            <v>0</v>
          </cell>
          <cell r="EI35">
            <v>1</v>
          </cell>
          <cell r="EJ35">
            <v>1</v>
          </cell>
          <cell r="EK35">
            <v>0</v>
          </cell>
          <cell r="EL35">
            <v>1</v>
          </cell>
          <cell r="EM35">
            <v>0</v>
          </cell>
          <cell r="EN35">
            <v>1644</v>
          </cell>
          <cell r="EO35">
            <v>10</v>
          </cell>
          <cell r="EP35">
            <v>0</v>
          </cell>
          <cell r="EQ35">
            <v>0</v>
          </cell>
          <cell r="ER35">
            <v>2</v>
          </cell>
          <cell r="ES35">
            <v>0</v>
          </cell>
          <cell r="ET35">
            <v>3</v>
          </cell>
          <cell r="EU35">
            <v>0</v>
          </cell>
          <cell r="EV35">
            <v>443</v>
          </cell>
          <cell r="EW35">
            <v>0</v>
          </cell>
          <cell r="EX35">
            <v>15</v>
          </cell>
          <cell r="EY35">
            <v>1509</v>
          </cell>
          <cell r="EZ35">
            <v>411</v>
          </cell>
          <cell r="FA35">
            <v>10</v>
          </cell>
          <cell r="FB35">
            <v>0</v>
          </cell>
          <cell r="FC35">
            <v>0</v>
          </cell>
          <cell r="FD35">
            <v>1</v>
          </cell>
          <cell r="FE35">
            <v>0</v>
          </cell>
          <cell r="FF35">
            <v>80</v>
          </cell>
          <cell r="FG35">
            <v>0</v>
          </cell>
          <cell r="FH35">
            <v>36</v>
          </cell>
          <cell r="FI35">
            <v>0</v>
          </cell>
          <cell r="FJ35">
            <v>9</v>
          </cell>
          <cell r="FK35">
            <v>9078</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200</v>
          </cell>
          <cell r="P36">
            <v>736</v>
          </cell>
          <cell r="Q36">
            <v>3</v>
          </cell>
          <cell r="R36">
            <v>1</v>
          </cell>
          <cell r="S36">
            <v>0</v>
          </cell>
          <cell r="T36">
            <v>110000</v>
          </cell>
          <cell r="U36">
            <v>205000</v>
          </cell>
          <cell r="V36">
            <v>0</v>
          </cell>
          <cell r="W36">
            <v>42550</v>
          </cell>
          <cell r="X36">
            <v>0</v>
          </cell>
          <cell r="Y36">
            <v>29000</v>
          </cell>
          <cell r="Z36">
            <v>157</v>
          </cell>
          <cell r="AA36">
            <v>757</v>
          </cell>
          <cell r="AB36">
            <v>0</v>
          </cell>
          <cell r="AC36">
            <v>0</v>
          </cell>
          <cell r="AD36">
            <v>0</v>
          </cell>
          <cell r="AE36">
            <v>1</v>
          </cell>
          <cell r="AF36">
            <v>1</v>
          </cell>
          <cell r="AG36">
            <v>0</v>
          </cell>
          <cell r="AH36">
            <v>200</v>
          </cell>
          <cell r="AI36">
            <v>200</v>
          </cell>
          <cell r="AJ36">
            <v>200</v>
          </cell>
          <cell r="AK36">
            <v>1</v>
          </cell>
          <cell r="AL36">
            <v>0</v>
          </cell>
          <cell r="AM36">
            <v>0</v>
          </cell>
          <cell r="AN36">
            <v>0</v>
          </cell>
          <cell r="AO36">
            <v>0</v>
          </cell>
          <cell r="AP36">
            <v>736</v>
          </cell>
          <cell r="AQ36">
            <v>0</v>
          </cell>
          <cell r="AR36">
            <v>736</v>
          </cell>
          <cell r="AS36">
            <v>0</v>
          </cell>
          <cell r="AT36">
            <v>0</v>
          </cell>
          <cell r="AU36">
            <v>0</v>
          </cell>
          <cell r="AV36">
            <v>0</v>
          </cell>
          <cell r="AW36">
            <v>0</v>
          </cell>
          <cell r="AX36">
            <v>3</v>
          </cell>
          <cell r="AY36">
            <v>0</v>
          </cell>
          <cell r="AZ36">
            <v>3</v>
          </cell>
          <cell r="BA36">
            <v>0</v>
          </cell>
          <cell r="BB36">
            <v>0</v>
          </cell>
          <cell r="BC36">
            <v>0</v>
          </cell>
          <cell r="BD36">
            <v>0</v>
          </cell>
          <cell r="BE36">
            <v>0</v>
          </cell>
          <cell r="BF36">
            <v>0</v>
          </cell>
          <cell r="BG36">
            <v>0</v>
          </cell>
          <cell r="BH36">
            <v>0</v>
          </cell>
          <cell r="BI36">
            <v>0</v>
          </cell>
          <cell r="BJ36">
            <v>0</v>
          </cell>
          <cell r="BK36">
            <v>0</v>
          </cell>
          <cell r="BL36">
            <v>0</v>
          </cell>
          <cell r="BM36">
            <v>0</v>
          </cell>
          <cell r="BN36">
            <v>1</v>
          </cell>
          <cell r="BO36">
            <v>2</v>
          </cell>
          <cell r="BP36">
            <v>757</v>
          </cell>
          <cell r="BQ36">
            <v>0</v>
          </cell>
          <cell r="BR36">
            <v>143264</v>
          </cell>
          <cell r="BS36">
            <v>99785</v>
          </cell>
          <cell r="BT36">
            <v>10107</v>
          </cell>
          <cell r="BU36">
            <v>0</v>
          </cell>
          <cell r="BV36">
            <v>2049296</v>
          </cell>
          <cell r="BW36">
            <v>20.54</v>
          </cell>
          <cell r="BX36">
            <v>2</v>
          </cell>
          <cell r="BY36">
            <v>2</v>
          </cell>
          <cell r="BZ36">
            <v>10</v>
          </cell>
          <cell r="CA36">
            <v>0</v>
          </cell>
          <cell r="CB36">
            <v>0</v>
          </cell>
          <cell r="CC36">
            <v>38</v>
          </cell>
          <cell r="CD36">
            <v>0</v>
          </cell>
          <cell r="CE36">
            <v>0</v>
          </cell>
          <cell r="CF36">
            <v>0</v>
          </cell>
          <cell r="CG36">
            <v>1</v>
          </cell>
          <cell r="CH36">
            <v>0</v>
          </cell>
          <cell r="CI36">
            <v>1</v>
          </cell>
          <cell r="CJ36">
            <v>0</v>
          </cell>
          <cell r="CK36">
            <v>0</v>
          </cell>
          <cell r="CL36">
            <v>1</v>
          </cell>
          <cell r="CM36">
            <v>1</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18</v>
          </cell>
          <cell r="Q37">
            <v>3</v>
          </cell>
          <cell r="R37">
            <v>2</v>
          </cell>
          <cell r="S37">
            <v>0</v>
          </cell>
          <cell r="T37">
            <v>0</v>
          </cell>
          <cell r="U37">
            <v>0</v>
          </cell>
          <cell r="V37">
            <v>247</v>
          </cell>
          <cell r="W37">
            <v>0</v>
          </cell>
          <cell r="X37">
            <v>369</v>
          </cell>
          <cell r="Y37">
            <v>0</v>
          </cell>
          <cell r="Z37">
            <v>277</v>
          </cell>
          <cell r="AA37">
            <v>3000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18</v>
          </cell>
          <cell r="AS37">
            <v>0</v>
          </cell>
          <cell r="AT37">
            <v>0</v>
          </cell>
          <cell r="AU37">
            <v>0</v>
          </cell>
          <cell r="AV37">
            <v>0</v>
          </cell>
          <cell r="AW37">
            <v>0</v>
          </cell>
          <cell r="AX37">
            <v>0</v>
          </cell>
          <cell r="AY37">
            <v>0</v>
          </cell>
          <cell r="AZ37">
            <v>3</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2</v>
          </cell>
          <cell r="BQ37">
            <v>0</v>
          </cell>
          <cell r="BR37">
            <v>0</v>
          </cell>
          <cell r="BS37">
            <v>0</v>
          </cell>
          <cell r="BT37">
            <v>0</v>
          </cell>
          <cell r="BU37">
            <v>0</v>
          </cell>
          <cell r="BV37">
            <v>0</v>
          </cell>
          <cell r="BW37">
            <v>0</v>
          </cell>
          <cell r="BX37">
            <v>5.5</v>
          </cell>
          <cell r="BY37">
            <v>0</v>
          </cell>
          <cell r="BZ37">
            <v>0</v>
          </cell>
          <cell r="CA37">
            <v>0</v>
          </cell>
          <cell r="CB37">
            <v>0</v>
          </cell>
          <cell r="CC37">
            <v>0</v>
          </cell>
          <cell r="CD37">
            <v>0</v>
          </cell>
          <cell r="CE37">
            <v>0</v>
          </cell>
          <cell r="CF37">
            <v>0</v>
          </cell>
          <cell r="CG37">
            <v>0</v>
          </cell>
          <cell r="CH37">
            <v>0</v>
          </cell>
          <cell r="CI37">
            <v>1</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18</v>
          </cell>
          <cell r="Q38">
            <v>2</v>
          </cell>
          <cell r="R38">
            <v>0</v>
          </cell>
          <cell r="S38">
            <v>0</v>
          </cell>
          <cell r="T38">
            <v>0</v>
          </cell>
          <cell r="U38">
            <v>0</v>
          </cell>
          <cell r="V38">
            <v>476</v>
          </cell>
          <cell r="W38">
            <v>0</v>
          </cell>
          <cell r="X38">
            <v>0</v>
          </cell>
          <cell r="Y38">
            <v>180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22</v>
          </cell>
          <cell r="AS38">
            <v>0</v>
          </cell>
          <cell r="AT38">
            <v>0</v>
          </cell>
          <cell r="AU38">
            <v>0</v>
          </cell>
          <cell r="AV38">
            <v>0</v>
          </cell>
          <cell r="AW38">
            <v>0</v>
          </cell>
          <cell r="AX38">
            <v>0</v>
          </cell>
          <cell r="AY38">
            <v>0</v>
          </cell>
          <cell r="AZ38">
            <v>2</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15</v>
          </cell>
          <cell r="BY38">
            <v>0</v>
          </cell>
          <cell r="BZ38">
            <v>30</v>
          </cell>
          <cell r="CA38">
            <v>0</v>
          </cell>
          <cell r="CB38">
            <v>30</v>
          </cell>
          <cell r="CC38">
            <v>60</v>
          </cell>
          <cell r="CD38">
            <v>0</v>
          </cell>
          <cell r="CE38">
            <v>1</v>
          </cell>
          <cell r="CF38">
            <v>1</v>
          </cell>
          <cell r="CG38">
            <v>0</v>
          </cell>
          <cell r="CH38">
            <v>0</v>
          </cell>
          <cell r="CI38">
            <v>1</v>
          </cell>
          <cell r="CJ38">
            <v>0</v>
          </cell>
          <cell r="CK38">
            <v>0</v>
          </cell>
          <cell r="CL38">
            <v>0</v>
          </cell>
          <cell r="CM38">
            <v>0</v>
          </cell>
          <cell r="CN38">
            <v>0</v>
          </cell>
          <cell r="CO38">
            <v>1</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23</v>
          </cell>
          <cell r="P39">
            <v>57</v>
          </cell>
          <cell r="Q39">
            <v>0</v>
          </cell>
          <cell r="R39">
            <v>0</v>
          </cell>
          <cell r="S39">
            <v>19</v>
          </cell>
          <cell r="T39">
            <v>312</v>
          </cell>
          <cell r="U39">
            <v>1435</v>
          </cell>
          <cell r="V39">
            <v>433</v>
          </cell>
          <cell r="W39">
            <v>212</v>
          </cell>
          <cell r="X39">
            <v>0</v>
          </cell>
          <cell r="Y39">
            <v>0</v>
          </cell>
          <cell r="Z39">
            <v>0</v>
          </cell>
          <cell r="AA39">
            <v>0</v>
          </cell>
          <cell r="AB39">
            <v>0</v>
          </cell>
          <cell r="AC39">
            <v>11200</v>
          </cell>
          <cell r="AD39">
            <v>0</v>
          </cell>
          <cell r="AE39">
            <v>2</v>
          </cell>
          <cell r="AF39">
            <v>0</v>
          </cell>
          <cell r="AG39">
            <v>0</v>
          </cell>
          <cell r="AH39">
            <v>0</v>
          </cell>
          <cell r="AI39">
            <v>0</v>
          </cell>
          <cell r="AJ39">
            <v>23</v>
          </cell>
          <cell r="AK39">
            <v>23</v>
          </cell>
          <cell r="AL39">
            <v>0</v>
          </cell>
          <cell r="AM39">
            <v>18</v>
          </cell>
          <cell r="AN39">
            <v>0</v>
          </cell>
          <cell r="AO39">
            <v>0</v>
          </cell>
          <cell r="AP39">
            <v>0</v>
          </cell>
          <cell r="AQ39">
            <v>0</v>
          </cell>
          <cell r="AR39">
            <v>57</v>
          </cell>
          <cell r="AS39">
            <v>57</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100</v>
          </cell>
          <cell r="BY39">
            <v>8</v>
          </cell>
          <cell r="BZ39">
            <v>85</v>
          </cell>
          <cell r="CA39">
            <v>0</v>
          </cell>
          <cell r="CB39">
            <v>12</v>
          </cell>
          <cell r="CC39">
            <v>68</v>
          </cell>
          <cell r="CD39">
            <v>0</v>
          </cell>
          <cell r="CE39">
            <v>0</v>
          </cell>
          <cell r="CF39">
            <v>0</v>
          </cell>
          <cell r="CG39">
            <v>0</v>
          </cell>
          <cell r="CH39">
            <v>0</v>
          </cell>
          <cell r="CI39">
            <v>1</v>
          </cell>
          <cell r="CJ39">
            <v>0</v>
          </cell>
          <cell r="CK39">
            <v>0</v>
          </cell>
          <cell r="CL39">
            <v>0</v>
          </cell>
          <cell r="CM39">
            <v>1</v>
          </cell>
          <cell r="CN39">
            <v>0</v>
          </cell>
          <cell r="CO39">
            <v>0</v>
          </cell>
          <cell r="CP39">
            <v>0</v>
          </cell>
          <cell r="CQ39">
            <v>0</v>
          </cell>
          <cell r="CR39">
            <v>0</v>
          </cell>
          <cell r="CS39">
            <v>0</v>
          </cell>
          <cell r="CT39">
            <v>1</v>
          </cell>
          <cell r="CU39">
            <v>1</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17</v>
          </cell>
          <cell r="P40">
            <v>179</v>
          </cell>
          <cell r="Q40">
            <v>3</v>
          </cell>
          <cell r="R40">
            <v>105</v>
          </cell>
          <cell r="S40">
            <v>2</v>
          </cell>
          <cell r="T40">
            <v>1246</v>
          </cell>
          <cell r="U40">
            <v>2700</v>
          </cell>
          <cell r="V40">
            <v>1027</v>
          </cell>
          <cell r="W40">
            <v>0</v>
          </cell>
          <cell r="X40">
            <v>0</v>
          </cell>
          <cell r="Y40">
            <v>8350</v>
          </cell>
          <cell r="Z40">
            <v>672</v>
          </cell>
          <cell r="AA40">
            <v>1600</v>
          </cell>
          <cell r="AB40">
            <v>0</v>
          </cell>
          <cell r="AC40">
            <v>750000</v>
          </cell>
          <cell r="AD40">
            <v>0</v>
          </cell>
          <cell r="AE40">
            <v>0</v>
          </cell>
          <cell r="AF40">
            <v>0</v>
          </cell>
          <cell r="AG40">
            <v>0</v>
          </cell>
          <cell r="AH40">
            <v>0</v>
          </cell>
          <cell r="AI40">
            <v>0</v>
          </cell>
          <cell r="AJ40">
            <v>17</v>
          </cell>
          <cell r="AK40">
            <v>7</v>
          </cell>
          <cell r="AL40">
            <v>0</v>
          </cell>
          <cell r="AM40">
            <v>0</v>
          </cell>
          <cell r="AN40">
            <v>0</v>
          </cell>
          <cell r="AO40">
            <v>0</v>
          </cell>
          <cell r="AP40">
            <v>0</v>
          </cell>
          <cell r="AQ40">
            <v>0</v>
          </cell>
          <cell r="AR40">
            <v>174</v>
          </cell>
          <cell r="AS40">
            <v>0</v>
          </cell>
          <cell r="AT40">
            <v>0</v>
          </cell>
          <cell r="AU40">
            <v>0</v>
          </cell>
          <cell r="AV40">
            <v>0</v>
          </cell>
          <cell r="AW40">
            <v>0</v>
          </cell>
          <cell r="AX40">
            <v>0</v>
          </cell>
          <cell r="AY40">
            <v>0</v>
          </cell>
          <cell r="AZ40">
            <v>3</v>
          </cell>
          <cell r="BA40">
            <v>3</v>
          </cell>
          <cell r="BB40">
            <v>1</v>
          </cell>
          <cell r="BC40">
            <v>0</v>
          </cell>
          <cell r="BD40">
            <v>0</v>
          </cell>
          <cell r="BE40">
            <v>0</v>
          </cell>
          <cell r="BF40">
            <v>0</v>
          </cell>
          <cell r="BG40">
            <v>0</v>
          </cell>
          <cell r="BH40">
            <v>2</v>
          </cell>
          <cell r="BI40">
            <v>1</v>
          </cell>
          <cell r="BJ40">
            <v>0</v>
          </cell>
          <cell r="BK40">
            <v>0</v>
          </cell>
          <cell r="BL40">
            <v>0</v>
          </cell>
          <cell r="BM40">
            <v>0</v>
          </cell>
          <cell r="BN40">
            <v>0</v>
          </cell>
          <cell r="BO40">
            <v>0</v>
          </cell>
          <cell r="BP40">
            <v>105</v>
          </cell>
          <cell r="BQ40">
            <v>104</v>
          </cell>
          <cell r="BR40">
            <v>0</v>
          </cell>
          <cell r="BS40">
            <v>0</v>
          </cell>
          <cell r="BT40">
            <v>0</v>
          </cell>
          <cell r="BU40">
            <v>0</v>
          </cell>
          <cell r="BV40">
            <v>0</v>
          </cell>
          <cell r="BW40">
            <v>0</v>
          </cell>
          <cell r="BX40">
            <v>1.6</v>
          </cell>
          <cell r="BY40">
            <v>30</v>
          </cell>
          <cell r="BZ40">
            <v>100</v>
          </cell>
          <cell r="CA40">
            <v>0</v>
          </cell>
          <cell r="CB40">
            <v>2.4</v>
          </cell>
          <cell r="CC40">
            <v>96</v>
          </cell>
          <cell r="CD40">
            <v>0</v>
          </cell>
          <cell r="CE40">
            <v>1</v>
          </cell>
          <cell r="CF40">
            <v>1</v>
          </cell>
          <cell r="CG40">
            <v>0</v>
          </cell>
          <cell r="CH40">
            <v>0</v>
          </cell>
          <cell r="CI40">
            <v>0</v>
          </cell>
          <cell r="CJ40">
            <v>0</v>
          </cell>
          <cell r="CK40">
            <v>0</v>
          </cell>
          <cell r="CL40">
            <v>0</v>
          </cell>
          <cell r="CM40">
            <v>1</v>
          </cell>
          <cell r="CN40">
            <v>0</v>
          </cell>
          <cell r="CO40">
            <v>0</v>
          </cell>
          <cell r="CP40">
            <v>0</v>
          </cell>
          <cell r="CQ40">
            <v>0</v>
          </cell>
          <cell r="CR40">
            <v>0</v>
          </cell>
          <cell r="CS40">
            <v>0</v>
          </cell>
          <cell r="CT40">
            <v>0</v>
          </cell>
          <cell r="CU40">
            <v>0</v>
          </cell>
          <cell r="CV40">
            <v>1</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8</v>
          </cell>
          <cell r="P41">
            <v>2</v>
          </cell>
          <cell r="Q41">
            <v>0</v>
          </cell>
          <cell r="R41">
            <v>0</v>
          </cell>
          <cell r="S41">
            <v>3</v>
          </cell>
          <cell r="T41">
            <v>1440</v>
          </cell>
          <cell r="U41">
            <v>660</v>
          </cell>
          <cell r="V41">
            <v>284</v>
          </cell>
          <cell r="W41">
            <v>0</v>
          </cell>
          <cell r="X41">
            <v>0</v>
          </cell>
          <cell r="Y41">
            <v>0</v>
          </cell>
          <cell r="Z41">
            <v>0</v>
          </cell>
          <cell r="AA41">
            <v>0</v>
          </cell>
          <cell r="AB41">
            <v>1724</v>
          </cell>
          <cell r="AC41">
            <v>660</v>
          </cell>
          <cell r="AD41">
            <v>0</v>
          </cell>
          <cell r="AE41">
            <v>0</v>
          </cell>
          <cell r="AF41">
            <v>0</v>
          </cell>
          <cell r="AG41">
            <v>0</v>
          </cell>
          <cell r="AH41">
            <v>0</v>
          </cell>
          <cell r="AI41">
            <v>0</v>
          </cell>
          <cell r="AJ41">
            <v>3</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1640</v>
          </cell>
          <cell r="BS41">
            <v>61</v>
          </cell>
          <cell r="BT41">
            <v>16</v>
          </cell>
          <cell r="BU41">
            <v>0</v>
          </cell>
          <cell r="BV41">
            <v>745.57</v>
          </cell>
          <cell r="BW41">
            <v>12.22</v>
          </cell>
          <cell r="BX41">
            <v>0</v>
          </cell>
          <cell r="BY41">
            <v>25</v>
          </cell>
          <cell r="BZ41">
            <v>25</v>
          </cell>
          <cell r="CA41">
            <v>0</v>
          </cell>
          <cell r="CB41">
            <v>0</v>
          </cell>
          <cell r="CC41">
            <v>66</v>
          </cell>
          <cell r="CD41">
            <v>0</v>
          </cell>
          <cell r="CE41">
            <v>1</v>
          </cell>
          <cell r="CF41">
            <v>1</v>
          </cell>
          <cell r="CG41">
            <v>0</v>
          </cell>
          <cell r="CH41">
            <v>0</v>
          </cell>
          <cell r="CI41">
            <v>0</v>
          </cell>
          <cell r="CJ41">
            <v>0</v>
          </cell>
          <cell r="CK41">
            <v>0</v>
          </cell>
          <cell r="CL41">
            <v>0</v>
          </cell>
          <cell r="CM41">
            <v>1</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76</v>
          </cell>
          <cell r="P42">
            <v>22</v>
          </cell>
          <cell r="Q42">
            <v>0</v>
          </cell>
          <cell r="R42">
            <v>0</v>
          </cell>
          <cell r="S42">
            <v>0</v>
          </cell>
          <cell r="T42">
            <v>5035</v>
          </cell>
          <cell r="U42">
            <v>0</v>
          </cell>
          <cell r="V42">
            <v>642</v>
          </cell>
          <cell r="W42">
            <v>0</v>
          </cell>
          <cell r="X42">
            <v>0</v>
          </cell>
          <cell r="Y42">
            <v>0</v>
          </cell>
          <cell r="Z42">
            <v>0</v>
          </cell>
          <cell r="AA42">
            <v>0</v>
          </cell>
          <cell r="AB42">
            <v>0</v>
          </cell>
          <cell r="AC42">
            <v>0</v>
          </cell>
          <cell r="AD42">
            <v>0</v>
          </cell>
          <cell r="AE42">
            <v>0</v>
          </cell>
          <cell r="AF42">
            <v>0</v>
          </cell>
          <cell r="AG42">
            <v>0</v>
          </cell>
          <cell r="AH42">
            <v>76</v>
          </cell>
          <cell r="AI42">
            <v>0</v>
          </cell>
          <cell r="AJ42">
            <v>76</v>
          </cell>
          <cell r="AK42">
            <v>76</v>
          </cell>
          <cell r="AL42">
            <v>0</v>
          </cell>
          <cell r="AM42">
            <v>0</v>
          </cell>
          <cell r="AN42">
            <v>0</v>
          </cell>
          <cell r="AO42">
            <v>0</v>
          </cell>
          <cell r="AP42">
            <v>0</v>
          </cell>
          <cell r="AQ42">
            <v>0</v>
          </cell>
          <cell r="AR42">
            <v>22</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4900</v>
          </cell>
          <cell r="BS42">
            <v>3631</v>
          </cell>
          <cell r="BT42">
            <v>233</v>
          </cell>
          <cell r="BU42">
            <v>0</v>
          </cell>
          <cell r="BV42">
            <v>0</v>
          </cell>
          <cell r="BW42">
            <v>0</v>
          </cell>
          <cell r="BX42">
            <v>0</v>
          </cell>
          <cell r="BY42">
            <v>0</v>
          </cell>
          <cell r="BZ42">
            <v>0</v>
          </cell>
          <cell r="CA42">
            <v>0</v>
          </cell>
          <cell r="CB42">
            <v>25</v>
          </cell>
          <cell r="CC42">
            <v>45</v>
          </cell>
          <cell r="CD42">
            <v>0</v>
          </cell>
          <cell r="CE42">
            <v>1</v>
          </cell>
          <cell r="CF42">
            <v>1</v>
          </cell>
          <cell r="CG42">
            <v>0</v>
          </cell>
          <cell r="CH42">
            <v>0</v>
          </cell>
          <cell r="CI42">
            <v>0</v>
          </cell>
          <cell r="CJ42">
            <v>0</v>
          </cell>
          <cell r="CK42">
            <v>0</v>
          </cell>
          <cell r="CL42">
            <v>1</v>
          </cell>
          <cell r="CM42">
            <v>1</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2</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10</v>
          </cell>
          <cell r="BY43">
            <v>0</v>
          </cell>
          <cell r="BZ43">
            <v>30</v>
          </cell>
          <cell r="CA43">
            <v>0</v>
          </cell>
          <cell r="CB43">
            <v>30</v>
          </cell>
          <cell r="CC43">
            <v>60</v>
          </cell>
          <cell r="CD43">
            <v>0</v>
          </cell>
          <cell r="CE43">
            <v>0</v>
          </cell>
          <cell r="CF43">
            <v>1</v>
          </cell>
          <cell r="CG43">
            <v>0</v>
          </cell>
          <cell r="CH43">
            <v>0</v>
          </cell>
          <cell r="CI43">
            <v>1</v>
          </cell>
          <cell r="CJ43">
            <v>0</v>
          </cell>
          <cell r="CK43">
            <v>0</v>
          </cell>
          <cell r="CL43">
            <v>0</v>
          </cell>
          <cell r="CM43">
            <v>1</v>
          </cell>
          <cell r="CN43">
            <v>0</v>
          </cell>
          <cell r="CO43">
            <v>0</v>
          </cell>
          <cell r="CP43">
            <v>0</v>
          </cell>
          <cell r="CQ43">
            <v>0</v>
          </cell>
          <cell r="CR43">
            <v>0</v>
          </cell>
          <cell r="CS43">
            <v>0</v>
          </cell>
          <cell r="CT43">
            <v>0</v>
          </cell>
          <cell r="CU43">
            <v>0</v>
          </cell>
          <cell r="CV43">
            <v>0</v>
          </cell>
          <cell r="CW43">
            <v>0</v>
          </cell>
          <cell r="CX43">
            <v>1</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1</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3</v>
          </cell>
          <cell r="P44">
            <v>5</v>
          </cell>
          <cell r="Q44">
            <v>1</v>
          </cell>
          <cell r="R44">
            <v>2</v>
          </cell>
          <cell r="S44">
            <v>0</v>
          </cell>
          <cell r="T44">
            <v>165</v>
          </cell>
          <cell r="U44">
            <v>120</v>
          </cell>
          <cell r="V44">
            <v>25</v>
          </cell>
          <cell r="W44">
            <v>15</v>
          </cell>
          <cell r="X44">
            <v>15</v>
          </cell>
          <cell r="Y44">
            <v>0</v>
          </cell>
          <cell r="Z44">
            <v>10595</v>
          </cell>
          <cell r="AA44">
            <v>5597</v>
          </cell>
          <cell r="AB44">
            <v>0</v>
          </cell>
          <cell r="AC44">
            <v>0</v>
          </cell>
          <cell r="AD44">
            <v>0</v>
          </cell>
          <cell r="AE44">
            <v>0</v>
          </cell>
          <cell r="AF44">
            <v>0</v>
          </cell>
          <cell r="AG44">
            <v>0</v>
          </cell>
          <cell r="AH44">
            <v>0</v>
          </cell>
          <cell r="AI44">
            <v>0</v>
          </cell>
          <cell r="AJ44">
            <v>34</v>
          </cell>
          <cell r="AK44">
            <v>0</v>
          </cell>
          <cell r="AL44">
            <v>0</v>
          </cell>
          <cell r="AM44">
            <v>0</v>
          </cell>
          <cell r="AN44">
            <v>0</v>
          </cell>
          <cell r="AO44">
            <v>0</v>
          </cell>
          <cell r="AP44">
            <v>0</v>
          </cell>
          <cell r="AQ44">
            <v>0</v>
          </cell>
          <cell r="AR44">
            <v>21</v>
          </cell>
          <cell r="AS44">
            <v>0</v>
          </cell>
          <cell r="AT44">
            <v>0</v>
          </cell>
          <cell r="AU44">
            <v>0</v>
          </cell>
          <cell r="AV44">
            <v>0</v>
          </cell>
          <cell r="AW44">
            <v>0</v>
          </cell>
          <cell r="AX44">
            <v>0</v>
          </cell>
          <cell r="AY44">
            <v>0</v>
          </cell>
          <cell r="AZ44">
            <v>1</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55</v>
          </cell>
          <cell r="BQ44">
            <v>0</v>
          </cell>
          <cell r="BR44">
            <v>10572</v>
          </cell>
          <cell r="BS44">
            <v>5115</v>
          </cell>
          <cell r="BT44">
            <v>722</v>
          </cell>
          <cell r="BU44">
            <v>374</v>
          </cell>
          <cell r="BV44">
            <v>43264</v>
          </cell>
          <cell r="BW44">
            <v>8.4600000000000009</v>
          </cell>
          <cell r="BX44">
            <v>0.97</v>
          </cell>
          <cell r="BY44">
            <v>0</v>
          </cell>
          <cell r="BZ44">
            <v>16.5</v>
          </cell>
          <cell r="CA44">
            <v>0</v>
          </cell>
          <cell r="CB44">
            <v>7.78</v>
          </cell>
          <cell r="CC44">
            <v>20.39</v>
          </cell>
          <cell r="CD44">
            <v>0</v>
          </cell>
          <cell r="CE44">
            <v>1</v>
          </cell>
          <cell r="CF44">
            <v>0</v>
          </cell>
          <cell r="CG44">
            <v>0</v>
          </cell>
          <cell r="CH44">
            <v>0</v>
          </cell>
          <cell r="CI44">
            <v>0</v>
          </cell>
          <cell r="CJ44">
            <v>0</v>
          </cell>
          <cell r="CK44">
            <v>0</v>
          </cell>
          <cell r="CL44">
            <v>1</v>
          </cell>
          <cell r="CM44">
            <v>0</v>
          </cell>
          <cell r="CN44">
            <v>0</v>
          </cell>
          <cell r="CO44">
            <v>0</v>
          </cell>
          <cell r="CP44">
            <v>1</v>
          </cell>
          <cell r="CQ44">
            <v>0</v>
          </cell>
          <cell r="CR44">
            <v>0</v>
          </cell>
          <cell r="CS44">
            <v>0</v>
          </cell>
          <cell r="CT44">
            <v>0</v>
          </cell>
          <cell r="CU44">
            <v>0</v>
          </cell>
          <cell r="CV44">
            <v>0</v>
          </cell>
          <cell r="CW44">
            <v>0</v>
          </cell>
          <cell r="CX44">
            <v>0</v>
          </cell>
          <cell r="CY44">
            <v>0</v>
          </cell>
          <cell r="CZ44">
            <v>1</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66</v>
          </cell>
          <cell r="P45">
            <v>1089</v>
          </cell>
          <cell r="Q45">
            <v>2</v>
          </cell>
          <cell r="R45">
            <v>1</v>
          </cell>
          <cell r="S45">
            <v>6</v>
          </cell>
          <cell r="T45">
            <v>2581</v>
          </cell>
          <cell r="U45">
            <v>0</v>
          </cell>
          <cell r="V45">
            <v>1923</v>
          </cell>
          <cell r="W45">
            <v>0</v>
          </cell>
          <cell r="X45">
            <v>730</v>
          </cell>
          <cell r="Y45">
            <v>200</v>
          </cell>
          <cell r="Z45">
            <v>853</v>
          </cell>
          <cell r="AA45">
            <v>0</v>
          </cell>
          <cell r="AB45">
            <v>7462</v>
          </cell>
          <cell r="AC45">
            <v>10000</v>
          </cell>
          <cell r="AD45">
            <v>0</v>
          </cell>
          <cell r="AE45">
            <v>0</v>
          </cell>
          <cell r="AF45">
            <v>0</v>
          </cell>
          <cell r="AG45">
            <v>0</v>
          </cell>
          <cell r="AH45">
            <v>0</v>
          </cell>
          <cell r="AI45">
            <v>0</v>
          </cell>
          <cell r="AJ45">
            <v>66</v>
          </cell>
          <cell r="AK45">
            <v>66</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2</v>
          </cell>
          <cell r="BA45">
            <v>2</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1</v>
          </cell>
          <cell r="BQ45">
            <v>1</v>
          </cell>
          <cell r="BR45">
            <v>1960</v>
          </cell>
          <cell r="BS45">
            <v>984</v>
          </cell>
          <cell r="BT45">
            <v>316</v>
          </cell>
          <cell r="BU45">
            <v>293</v>
          </cell>
          <cell r="BV45">
            <v>7323.6</v>
          </cell>
          <cell r="BW45">
            <v>7.44</v>
          </cell>
          <cell r="BX45">
            <v>18</v>
          </cell>
          <cell r="BY45">
            <v>0</v>
          </cell>
          <cell r="BZ45">
            <v>30</v>
          </cell>
          <cell r="CA45">
            <v>0</v>
          </cell>
          <cell r="CB45">
            <v>4</v>
          </cell>
          <cell r="CC45">
            <v>30</v>
          </cell>
          <cell r="CD45">
            <v>0</v>
          </cell>
          <cell r="CE45">
            <v>1</v>
          </cell>
          <cell r="CF45">
            <v>1</v>
          </cell>
          <cell r="CG45">
            <v>0</v>
          </cell>
          <cell r="CH45">
            <v>0</v>
          </cell>
          <cell r="CI45">
            <v>0</v>
          </cell>
          <cell r="CJ45">
            <v>0</v>
          </cell>
          <cell r="CK45">
            <v>0</v>
          </cell>
          <cell r="CL45">
            <v>1</v>
          </cell>
          <cell r="CM45">
            <v>1</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506</v>
          </cell>
          <cell r="P46">
            <v>151</v>
          </cell>
          <cell r="Q46">
            <v>0</v>
          </cell>
          <cell r="R46">
            <v>0</v>
          </cell>
          <cell r="S46">
            <v>0</v>
          </cell>
          <cell r="T46">
            <v>102438</v>
          </cell>
          <cell r="U46">
            <v>0</v>
          </cell>
          <cell r="V46">
            <v>1563</v>
          </cell>
          <cell r="W46">
            <v>0</v>
          </cell>
          <cell r="X46">
            <v>0</v>
          </cell>
          <cell r="Y46">
            <v>0</v>
          </cell>
          <cell r="Z46">
            <v>0</v>
          </cell>
          <cell r="AA46">
            <v>0</v>
          </cell>
          <cell r="AB46">
            <v>0</v>
          </cell>
          <cell r="AC46">
            <v>0</v>
          </cell>
          <cell r="AD46">
            <v>0</v>
          </cell>
          <cell r="AE46">
            <v>10</v>
          </cell>
          <cell r="AF46">
            <v>0</v>
          </cell>
          <cell r="AG46">
            <v>0</v>
          </cell>
          <cell r="AH46">
            <v>0</v>
          </cell>
          <cell r="AI46">
            <v>0</v>
          </cell>
          <cell r="AJ46">
            <v>400</v>
          </cell>
          <cell r="AK46">
            <v>0</v>
          </cell>
          <cell r="AL46">
            <v>0</v>
          </cell>
          <cell r="AM46">
            <v>0</v>
          </cell>
          <cell r="AN46">
            <v>0</v>
          </cell>
          <cell r="AO46">
            <v>0</v>
          </cell>
          <cell r="AP46">
            <v>0</v>
          </cell>
          <cell r="AQ46">
            <v>0</v>
          </cell>
          <cell r="AR46">
            <v>100</v>
          </cell>
          <cell r="AS46">
            <v>0</v>
          </cell>
          <cell r="AT46">
            <v>0</v>
          </cell>
          <cell r="AU46">
            <v>0</v>
          </cell>
          <cell r="AV46">
            <v>0</v>
          </cell>
          <cell r="AW46">
            <v>0</v>
          </cell>
          <cell r="AX46">
            <v>0</v>
          </cell>
          <cell r="AY46">
            <v>0</v>
          </cell>
          <cell r="AZ46">
            <v>30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35000</v>
          </cell>
          <cell r="BS46">
            <v>25000</v>
          </cell>
          <cell r="BT46">
            <v>10000</v>
          </cell>
          <cell r="BU46">
            <v>0</v>
          </cell>
          <cell r="BV46">
            <v>200839</v>
          </cell>
          <cell r="BW46">
            <v>8</v>
          </cell>
          <cell r="BX46">
            <v>5</v>
          </cell>
          <cell r="BY46">
            <v>5</v>
          </cell>
          <cell r="BZ46">
            <v>90</v>
          </cell>
          <cell r="CA46">
            <v>5</v>
          </cell>
          <cell r="CB46">
            <v>5</v>
          </cell>
          <cell r="CC46">
            <v>25</v>
          </cell>
          <cell r="CD46">
            <v>0</v>
          </cell>
          <cell r="CE46">
            <v>1</v>
          </cell>
          <cell r="CF46">
            <v>1</v>
          </cell>
          <cell r="CG46">
            <v>0</v>
          </cell>
          <cell r="CH46">
            <v>0</v>
          </cell>
          <cell r="CI46">
            <v>1</v>
          </cell>
          <cell r="CJ46">
            <v>0</v>
          </cell>
          <cell r="CK46">
            <v>0</v>
          </cell>
          <cell r="CL46">
            <v>0</v>
          </cell>
          <cell r="CM46">
            <v>0</v>
          </cell>
          <cell r="CN46">
            <v>0</v>
          </cell>
          <cell r="CO46">
            <v>0</v>
          </cell>
          <cell r="CP46">
            <v>0</v>
          </cell>
          <cell r="CQ46">
            <v>0</v>
          </cell>
          <cell r="CR46">
            <v>0</v>
          </cell>
          <cell r="CS46">
            <v>0</v>
          </cell>
          <cell r="CT46">
            <v>0</v>
          </cell>
          <cell r="CU46">
            <v>0</v>
          </cell>
          <cell r="CV46">
            <v>1</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4</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1</v>
          </cell>
          <cell r="AS47">
            <v>0</v>
          </cell>
          <cell r="AT47">
            <v>0</v>
          </cell>
          <cell r="AU47">
            <v>0</v>
          </cell>
          <cell r="AV47">
            <v>0</v>
          </cell>
          <cell r="AW47">
            <v>0</v>
          </cell>
          <cell r="AX47">
            <v>1</v>
          </cell>
          <cell r="AY47">
            <v>0</v>
          </cell>
          <cell r="AZ47">
            <v>1</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60</v>
          </cell>
          <cell r="CA47">
            <v>0</v>
          </cell>
          <cell r="CB47">
            <v>20</v>
          </cell>
          <cell r="CC47">
            <v>20</v>
          </cell>
          <cell r="CD47">
            <v>0</v>
          </cell>
          <cell r="CE47">
            <v>1</v>
          </cell>
          <cell r="CF47">
            <v>0</v>
          </cell>
          <cell r="CG47">
            <v>0</v>
          </cell>
          <cell r="CH47">
            <v>0</v>
          </cell>
          <cell r="CI47">
            <v>0</v>
          </cell>
          <cell r="CJ47">
            <v>0</v>
          </cell>
          <cell r="CK47">
            <v>1</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1</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1</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18</v>
          </cell>
          <cell r="P48">
            <v>3381</v>
          </cell>
          <cell r="Q48">
            <v>0</v>
          </cell>
          <cell r="R48">
            <v>0</v>
          </cell>
          <cell r="S48">
            <v>1</v>
          </cell>
          <cell r="T48">
            <v>1047</v>
          </cell>
          <cell r="U48">
            <v>650</v>
          </cell>
          <cell r="V48">
            <v>5403</v>
          </cell>
          <cell r="W48">
            <v>0</v>
          </cell>
          <cell r="X48">
            <v>0</v>
          </cell>
          <cell r="Y48">
            <v>0</v>
          </cell>
          <cell r="Z48">
            <v>0</v>
          </cell>
          <cell r="AA48">
            <v>0</v>
          </cell>
          <cell r="AB48">
            <v>0</v>
          </cell>
          <cell r="AC48">
            <v>20000</v>
          </cell>
          <cell r="AD48">
            <v>0</v>
          </cell>
          <cell r="AE48">
            <v>0</v>
          </cell>
          <cell r="AF48">
            <v>0</v>
          </cell>
          <cell r="AG48">
            <v>0</v>
          </cell>
          <cell r="AH48">
            <v>0</v>
          </cell>
          <cell r="AI48">
            <v>0</v>
          </cell>
          <cell r="AJ48">
            <v>10</v>
          </cell>
          <cell r="AK48">
            <v>0</v>
          </cell>
          <cell r="AL48">
            <v>0</v>
          </cell>
          <cell r="AM48">
            <v>0</v>
          </cell>
          <cell r="AN48">
            <v>0</v>
          </cell>
          <cell r="AO48">
            <v>0</v>
          </cell>
          <cell r="AP48">
            <v>0</v>
          </cell>
          <cell r="AQ48">
            <v>0</v>
          </cell>
          <cell r="AR48">
            <v>3381</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810</v>
          </cell>
          <cell r="BS48">
            <v>482</v>
          </cell>
          <cell r="BT48">
            <v>245</v>
          </cell>
          <cell r="BU48">
            <v>0</v>
          </cell>
          <cell r="BV48">
            <v>2566</v>
          </cell>
          <cell r="BW48">
            <v>5.32</v>
          </cell>
          <cell r="BX48">
            <v>10.53</v>
          </cell>
          <cell r="BY48">
            <v>0</v>
          </cell>
          <cell r="BZ48">
            <v>0</v>
          </cell>
          <cell r="CA48">
            <v>0</v>
          </cell>
          <cell r="CB48">
            <v>7.13</v>
          </cell>
          <cell r="CC48">
            <v>46.5</v>
          </cell>
          <cell r="CD48">
            <v>0</v>
          </cell>
          <cell r="CE48">
            <v>0</v>
          </cell>
          <cell r="CF48">
            <v>0</v>
          </cell>
          <cell r="CG48">
            <v>0</v>
          </cell>
          <cell r="CH48">
            <v>0</v>
          </cell>
          <cell r="CI48">
            <v>0</v>
          </cell>
          <cell r="CJ48">
            <v>0</v>
          </cell>
          <cell r="CK48">
            <v>0</v>
          </cell>
          <cell r="CL48">
            <v>0</v>
          </cell>
          <cell r="CM48">
            <v>1</v>
          </cell>
          <cell r="CN48">
            <v>0</v>
          </cell>
          <cell r="CO48">
            <v>0</v>
          </cell>
          <cell r="CP48">
            <v>0</v>
          </cell>
          <cell r="CQ48">
            <v>1</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84</v>
          </cell>
          <cell r="Q49">
            <v>29</v>
          </cell>
          <cell r="R49">
            <v>0</v>
          </cell>
          <cell r="S49">
            <v>0</v>
          </cell>
          <cell r="T49">
            <v>0</v>
          </cell>
          <cell r="U49">
            <v>0</v>
          </cell>
          <cell r="V49">
            <v>2729</v>
          </cell>
          <cell r="W49">
            <v>0</v>
          </cell>
          <cell r="X49">
            <v>38455</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54</v>
          </cell>
          <cell r="AQ49">
            <v>0</v>
          </cell>
          <cell r="AR49">
            <v>54</v>
          </cell>
          <cell r="AS49">
            <v>0</v>
          </cell>
          <cell r="AT49">
            <v>0</v>
          </cell>
          <cell r="AU49">
            <v>0</v>
          </cell>
          <cell r="AV49">
            <v>0</v>
          </cell>
          <cell r="AW49">
            <v>19</v>
          </cell>
          <cell r="AX49">
            <v>19</v>
          </cell>
          <cell r="AY49">
            <v>0</v>
          </cell>
          <cell r="AZ49">
            <v>19</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2</v>
          </cell>
          <cell r="BY49">
            <v>2</v>
          </cell>
          <cell r="BZ49">
            <v>30</v>
          </cell>
          <cell r="CA49">
            <v>0</v>
          </cell>
          <cell r="CB49">
            <v>2</v>
          </cell>
          <cell r="CC49">
            <v>15</v>
          </cell>
          <cell r="CD49">
            <v>1</v>
          </cell>
          <cell r="CE49">
            <v>1</v>
          </cell>
          <cell r="CF49">
            <v>1</v>
          </cell>
          <cell r="CG49">
            <v>0</v>
          </cell>
          <cell r="CH49">
            <v>0</v>
          </cell>
          <cell r="CI49">
            <v>0</v>
          </cell>
          <cell r="CJ49">
            <v>0</v>
          </cell>
          <cell r="CK49">
            <v>0</v>
          </cell>
          <cell r="CL49">
            <v>1</v>
          </cell>
          <cell r="CM49">
            <v>0</v>
          </cell>
          <cell r="CN49">
            <v>0</v>
          </cell>
          <cell r="CO49">
            <v>0</v>
          </cell>
          <cell r="CP49">
            <v>0</v>
          </cell>
          <cell r="CQ49">
            <v>0</v>
          </cell>
          <cell r="CR49">
            <v>0</v>
          </cell>
          <cell r="CS49">
            <v>0</v>
          </cell>
          <cell r="CT49">
            <v>1</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45</v>
          </cell>
          <cell r="P50">
            <v>500</v>
          </cell>
          <cell r="Q50">
            <v>2</v>
          </cell>
          <cell r="R50">
            <v>5</v>
          </cell>
          <cell r="S50">
            <v>6</v>
          </cell>
          <cell r="T50">
            <v>0</v>
          </cell>
          <cell r="U50">
            <v>69475</v>
          </cell>
          <cell r="V50">
            <v>7223</v>
          </cell>
          <cell r="W50">
            <v>0</v>
          </cell>
          <cell r="X50">
            <v>0</v>
          </cell>
          <cell r="Y50">
            <v>600</v>
          </cell>
          <cell r="Z50">
            <v>0</v>
          </cell>
          <cell r="AA50">
            <v>59000</v>
          </cell>
          <cell r="AB50">
            <v>0</v>
          </cell>
          <cell r="AC50">
            <v>200000</v>
          </cell>
          <cell r="AD50">
            <v>0</v>
          </cell>
          <cell r="AE50">
            <v>1</v>
          </cell>
          <cell r="AF50">
            <v>0</v>
          </cell>
          <cell r="AG50">
            <v>0</v>
          </cell>
          <cell r="AH50">
            <v>0</v>
          </cell>
          <cell r="AI50">
            <v>0</v>
          </cell>
          <cell r="AJ50">
            <v>45</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1</v>
          </cell>
          <cell r="BL50">
            <v>0</v>
          </cell>
          <cell r="BM50">
            <v>0</v>
          </cell>
          <cell r="BN50">
            <v>0</v>
          </cell>
          <cell r="BO50">
            <v>0</v>
          </cell>
          <cell r="BP50">
            <v>5</v>
          </cell>
          <cell r="BQ50">
            <v>0</v>
          </cell>
          <cell r="BR50">
            <v>0</v>
          </cell>
          <cell r="BS50">
            <v>0</v>
          </cell>
          <cell r="BT50">
            <v>0</v>
          </cell>
          <cell r="BU50">
            <v>0</v>
          </cell>
          <cell r="BV50">
            <v>0</v>
          </cell>
          <cell r="BW50">
            <v>0</v>
          </cell>
          <cell r="BX50">
            <v>5</v>
          </cell>
          <cell r="BY50">
            <v>10</v>
          </cell>
          <cell r="BZ50">
            <v>95</v>
          </cell>
          <cell r="CA50">
            <v>5</v>
          </cell>
          <cell r="CB50">
            <v>10</v>
          </cell>
          <cell r="CC50">
            <v>40</v>
          </cell>
          <cell r="CD50">
            <v>2</v>
          </cell>
          <cell r="CE50">
            <v>1</v>
          </cell>
          <cell r="CF50">
            <v>1</v>
          </cell>
          <cell r="CG50">
            <v>0</v>
          </cell>
          <cell r="CH50">
            <v>0</v>
          </cell>
          <cell r="CI50">
            <v>0</v>
          </cell>
          <cell r="CJ50">
            <v>0</v>
          </cell>
          <cell r="CK50">
            <v>1</v>
          </cell>
          <cell r="CL50">
            <v>0</v>
          </cell>
          <cell r="CM50">
            <v>1</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1</v>
          </cell>
          <cell r="FM50">
            <v>0</v>
          </cell>
          <cell r="FN50">
            <v>150</v>
          </cell>
          <cell r="FO50">
            <v>0</v>
          </cell>
          <cell r="FP50">
            <v>0</v>
          </cell>
          <cell r="FQ50">
            <v>0</v>
          </cell>
          <cell r="FR50">
            <v>0</v>
          </cell>
          <cell r="FS50">
            <v>0</v>
          </cell>
          <cell r="FT50">
            <v>0</v>
          </cell>
          <cell r="FU50">
            <v>1</v>
          </cell>
          <cell r="FV50">
            <v>0</v>
          </cell>
          <cell r="FW50">
            <v>0</v>
          </cell>
          <cell r="FX50">
            <v>0</v>
          </cell>
          <cell r="FY50">
            <v>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219</v>
          </cell>
          <cell r="P52">
            <v>259</v>
          </cell>
          <cell r="Q52">
            <v>0</v>
          </cell>
          <cell r="R52">
            <v>19</v>
          </cell>
          <cell r="S52">
            <v>0</v>
          </cell>
          <cell r="T52">
            <v>0</v>
          </cell>
          <cell r="U52">
            <v>336643</v>
          </cell>
          <cell r="V52">
            <v>2604</v>
          </cell>
          <cell r="W52">
            <v>0</v>
          </cell>
          <cell r="X52">
            <v>0</v>
          </cell>
          <cell r="Y52">
            <v>0</v>
          </cell>
          <cell r="Z52">
            <v>0</v>
          </cell>
          <cell r="AA52">
            <v>48450</v>
          </cell>
          <cell r="AB52">
            <v>0</v>
          </cell>
          <cell r="AC52">
            <v>0</v>
          </cell>
          <cell r="AD52">
            <v>0</v>
          </cell>
          <cell r="AE52">
            <v>0</v>
          </cell>
          <cell r="AF52">
            <v>0</v>
          </cell>
          <cell r="AG52">
            <v>0</v>
          </cell>
          <cell r="AH52">
            <v>0</v>
          </cell>
          <cell r="AI52">
            <v>0</v>
          </cell>
          <cell r="AJ52">
            <v>219</v>
          </cell>
          <cell r="AK52">
            <v>200</v>
          </cell>
          <cell r="AL52">
            <v>0</v>
          </cell>
          <cell r="AM52">
            <v>0</v>
          </cell>
          <cell r="AN52">
            <v>0</v>
          </cell>
          <cell r="AO52">
            <v>0</v>
          </cell>
          <cell r="AP52">
            <v>0</v>
          </cell>
          <cell r="AQ52">
            <v>0</v>
          </cell>
          <cell r="AR52">
            <v>259</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19</v>
          </cell>
          <cell r="BR52">
            <v>400</v>
          </cell>
          <cell r="BS52">
            <v>236</v>
          </cell>
          <cell r="BT52">
            <v>50</v>
          </cell>
          <cell r="BU52">
            <v>61</v>
          </cell>
          <cell r="BV52">
            <v>2056</v>
          </cell>
          <cell r="BW52">
            <v>8.7100000000000009</v>
          </cell>
          <cell r="BX52">
            <v>8</v>
          </cell>
          <cell r="BY52">
            <v>0</v>
          </cell>
          <cell r="BZ52">
            <v>25</v>
          </cell>
          <cell r="CA52">
            <v>5</v>
          </cell>
          <cell r="CB52">
            <v>0</v>
          </cell>
          <cell r="CC52">
            <v>60</v>
          </cell>
          <cell r="CD52">
            <v>0</v>
          </cell>
          <cell r="CE52">
            <v>0</v>
          </cell>
          <cell r="CF52">
            <v>1</v>
          </cell>
          <cell r="CG52">
            <v>1</v>
          </cell>
          <cell r="CH52">
            <v>0</v>
          </cell>
          <cell r="CI52">
            <v>1</v>
          </cell>
          <cell r="CJ52">
            <v>0</v>
          </cell>
          <cell r="CK52">
            <v>0</v>
          </cell>
          <cell r="CL52">
            <v>0</v>
          </cell>
          <cell r="CM52">
            <v>0</v>
          </cell>
          <cell r="CN52">
            <v>0</v>
          </cell>
          <cell r="CO52">
            <v>0</v>
          </cell>
          <cell r="CP52">
            <v>0</v>
          </cell>
          <cell r="CQ52">
            <v>1</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5</v>
          </cell>
          <cell r="P53">
            <v>1</v>
          </cell>
          <cell r="Q53">
            <v>0</v>
          </cell>
          <cell r="R53">
            <v>5</v>
          </cell>
          <cell r="S53">
            <v>1</v>
          </cell>
          <cell r="T53">
            <v>295</v>
          </cell>
          <cell r="U53">
            <v>0</v>
          </cell>
          <cell r="V53">
            <v>35</v>
          </cell>
          <cell r="W53">
            <v>0</v>
          </cell>
          <cell r="X53">
            <v>0</v>
          </cell>
          <cell r="Y53">
            <v>0</v>
          </cell>
          <cell r="Z53">
            <v>290</v>
          </cell>
          <cell r="AA53">
            <v>100</v>
          </cell>
          <cell r="AB53">
            <v>0</v>
          </cell>
          <cell r="AC53">
            <v>10000</v>
          </cell>
          <cell r="AD53">
            <v>0</v>
          </cell>
          <cell r="AE53">
            <v>0</v>
          </cell>
          <cell r="AF53">
            <v>0</v>
          </cell>
          <cell r="AG53">
            <v>0</v>
          </cell>
          <cell r="AH53">
            <v>0</v>
          </cell>
          <cell r="AI53">
            <v>0</v>
          </cell>
          <cell r="AJ53">
            <v>5</v>
          </cell>
          <cell r="AK53">
            <v>0</v>
          </cell>
          <cell r="AL53">
            <v>0</v>
          </cell>
          <cell r="AM53">
            <v>0</v>
          </cell>
          <cell r="AN53">
            <v>0</v>
          </cell>
          <cell r="AO53">
            <v>0</v>
          </cell>
          <cell r="AP53">
            <v>0</v>
          </cell>
          <cell r="AQ53">
            <v>0</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5</v>
          </cell>
          <cell r="BQ53">
            <v>0</v>
          </cell>
          <cell r="BR53">
            <v>0</v>
          </cell>
          <cell r="BS53">
            <v>0</v>
          </cell>
          <cell r="BT53">
            <v>0</v>
          </cell>
          <cell r="BU53">
            <v>0</v>
          </cell>
          <cell r="BV53">
            <v>0</v>
          </cell>
          <cell r="BW53">
            <v>0</v>
          </cell>
          <cell r="BX53">
            <v>0</v>
          </cell>
          <cell r="BY53">
            <v>24</v>
          </cell>
          <cell r="BZ53">
            <v>0</v>
          </cell>
          <cell r="CA53">
            <v>12</v>
          </cell>
          <cell r="CB53">
            <v>0</v>
          </cell>
          <cell r="CC53">
            <v>0</v>
          </cell>
          <cell r="CD53">
            <v>0</v>
          </cell>
          <cell r="CE53">
            <v>0</v>
          </cell>
          <cell r="CF53">
            <v>0</v>
          </cell>
          <cell r="CG53">
            <v>0</v>
          </cell>
          <cell r="CH53">
            <v>0</v>
          </cell>
          <cell r="CI53">
            <v>0</v>
          </cell>
          <cell r="CJ53">
            <v>0</v>
          </cell>
          <cell r="CK53">
            <v>0</v>
          </cell>
          <cell r="CL53">
            <v>1</v>
          </cell>
          <cell r="CM53">
            <v>0</v>
          </cell>
          <cell r="CN53">
            <v>0</v>
          </cell>
          <cell r="CO53">
            <v>0</v>
          </cell>
          <cell r="CP53">
            <v>0</v>
          </cell>
          <cell r="CQ53">
            <v>0</v>
          </cell>
          <cell r="CR53">
            <v>0</v>
          </cell>
          <cell r="CS53">
            <v>0</v>
          </cell>
          <cell r="CT53">
            <v>1</v>
          </cell>
          <cell r="CU53">
            <v>0</v>
          </cell>
          <cell r="CV53">
            <v>1</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2</v>
          </cell>
          <cell r="FM53">
            <v>3800</v>
          </cell>
          <cell r="FN53">
            <v>4000</v>
          </cell>
          <cell r="FO53">
            <v>0</v>
          </cell>
          <cell r="FP53">
            <v>0</v>
          </cell>
          <cell r="FQ53">
            <v>0</v>
          </cell>
          <cell r="FR53">
            <v>0</v>
          </cell>
          <cell r="FS53">
            <v>0</v>
          </cell>
          <cell r="FT53">
            <v>0</v>
          </cell>
          <cell r="FU53">
            <v>0</v>
          </cell>
          <cell r="FV53">
            <v>0</v>
          </cell>
          <cell r="FW53">
            <v>0</v>
          </cell>
          <cell r="FX53">
            <v>1</v>
          </cell>
          <cell r="FY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26</v>
          </cell>
          <cell r="P54">
            <v>9</v>
          </cell>
          <cell r="Q54">
            <v>24</v>
          </cell>
          <cell r="R54">
            <v>0</v>
          </cell>
          <cell r="S54">
            <v>507</v>
          </cell>
          <cell r="T54">
            <v>6065</v>
          </cell>
          <cell r="U54">
            <v>0</v>
          </cell>
          <cell r="V54">
            <v>112083</v>
          </cell>
          <cell r="W54">
            <v>0</v>
          </cell>
          <cell r="X54">
            <v>45720</v>
          </cell>
          <cell r="Y54">
            <v>0</v>
          </cell>
          <cell r="Z54">
            <v>0</v>
          </cell>
          <cell r="AA54">
            <v>0</v>
          </cell>
          <cell r="AB54">
            <v>608095</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115</v>
          </cell>
          <cell r="BS54">
            <v>0</v>
          </cell>
          <cell r="BT54">
            <v>115</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1</v>
          </cell>
          <cell r="CN54">
            <v>0</v>
          </cell>
          <cell r="CO54">
            <v>0</v>
          </cell>
          <cell r="CP54">
            <v>0</v>
          </cell>
          <cell r="CQ54">
            <v>0</v>
          </cell>
          <cell r="CR54">
            <v>0</v>
          </cell>
          <cell r="CS54">
            <v>0</v>
          </cell>
          <cell r="CT54">
            <v>0</v>
          </cell>
          <cell r="CU54">
            <v>0</v>
          </cell>
          <cell r="CV54">
            <v>1</v>
          </cell>
          <cell r="CW54">
            <v>0</v>
          </cell>
          <cell r="CX54">
            <v>0</v>
          </cell>
          <cell r="CY54">
            <v>0</v>
          </cell>
          <cell r="CZ54">
            <v>1</v>
          </cell>
          <cell r="DA54">
            <v>0</v>
          </cell>
          <cell r="DB54">
            <v>0</v>
          </cell>
          <cell r="DC54">
            <v>1</v>
          </cell>
          <cell r="DD54">
            <v>0</v>
          </cell>
          <cell r="DE54">
            <v>1</v>
          </cell>
          <cell r="DF54">
            <v>0</v>
          </cell>
          <cell r="DG54">
            <v>0</v>
          </cell>
          <cell r="DH54">
            <v>0</v>
          </cell>
          <cell r="DI54">
            <v>0</v>
          </cell>
          <cell r="DJ54">
            <v>0</v>
          </cell>
          <cell r="DK54">
            <v>0</v>
          </cell>
          <cell r="DL54">
            <v>0</v>
          </cell>
          <cell r="DM54">
            <v>0</v>
          </cell>
          <cell r="DN54">
            <v>0</v>
          </cell>
          <cell r="DO54">
            <v>0</v>
          </cell>
          <cell r="DP54">
            <v>1</v>
          </cell>
          <cell r="DQ54">
            <v>0</v>
          </cell>
          <cell r="DR54">
            <v>0</v>
          </cell>
          <cell r="DS54">
            <v>0</v>
          </cell>
          <cell r="DT54">
            <v>0</v>
          </cell>
          <cell r="DU54">
            <v>0</v>
          </cell>
          <cell r="DV54">
            <v>1</v>
          </cell>
          <cell r="DW54">
            <v>0</v>
          </cell>
          <cell r="DX54">
            <v>1</v>
          </cell>
          <cell r="DY54">
            <v>0</v>
          </cell>
          <cell r="DZ54">
            <v>1</v>
          </cell>
          <cell r="EA54">
            <v>0</v>
          </cell>
          <cell r="EB54">
            <v>1</v>
          </cell>
          <cell r="EC54">
            <v>0</v>
          </cell>
          <cell r="ED54">
            <v>1</v>
          </cell>
          <cell r="EE54">
            <v>0</v>
          </cell>
          <cell r="EF54">
            <v>1</v>
          </cell>
          <cell r="EG54">
            <v>0</v>
          </cell>
          <cell r="EH54">
            <v>0</v>
          </cell>
          <cell r="EI54">
            <v>1</v>
          </cell>
          <cell r="EJ54">
            <v>0</v>
          </cell>
          <cell r="EK54">
            <v>0</v>
          </cell>
          <cell r="EL54">
            <v>0</v>
          </cell>
          <cell r="EM54">
            <v>0</v>
          </cell>
          <cell r="EN54">
            <v>0</v>
          </cell>
          <cell r="EO54">
            <v>0</v>
          </cell>
          <cell r="EP54">
            <v>0</v>
          </cell>
          <cell r="EQ54">
            <v>1</v>
          </cell>
          <cell r="ER54">
            <v>9</v>
          </cell>
          <cell r="ES54">
            <v>2</v>
          </cell>
          <cell r="ET54">
            <v>0</v>
          </cell>
          <cell r="EU54">
            <v>3</v>
          </cell>
          <cell r="EV54">
            <v>7</v>
          </cell>
          <cell r="EW54">
            <v>0</v>
          </cell>
          <cell r="EX54">
            <v>0</v>
          </cell>
          <cell r="EY54">
            <v>0</v>
          </cell>
          <cell r="EZ54">
            <v>0</v>
          </cell>
          <cell r="FA54">
            <v>0</v>
          </cell>
          <cell r="FB54">
            <v>0</v>
          </cell>
          <cell r="FC54">
            <v>22</v>
          </cell>
          <cell r="FD54">
            <v>163868</v>
          </cell>
          <cell r="FE54">
            <v>0</v>
          </cell>
          <cell r="FF54">
            <v>0</v>
          </cell>
          <cell r="FG54">
            <v>0</v>
          </cell>
          <cell r="FH54">
            <v>7</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102</v>
          </cell>
          <cell r="P55">
            <v>127</v>
          </cell>
          <cell r="Q55">
            <v>0</v>
          </cell>
          <cell r="R55">
            <v>4</v>
          </cell>
          <cell r="S55">
            <v>0</v>
          </cell>
          <cell r="T55">
            <v>2459</v>
          </cell>
          <cell r="U55">
            <v>0</v>
          </cell>
          <cell r="V55">
            <v>1710</v>
          </cell>
          <cell r="W55">
            <v>0</v>
          </cell>
          <cell r="X55">
            <v>0</v>
          </cell>
          <cell r="Y55">
            <v>0</v>
          </cell>
          <cell r="Z55">
            <v>824</v>
          </cell>
          <cell r="AA55">
            <v>0</v>
          </cell>
          <cell r="AB55">
            <v>0</v>
          </cell>
          <cell r="AC55">
            <v>0</v>
          </cell>
          <cell r="AD55">
            <v>0</v>
          </cell>
          <cell r="AE55">
            <v>0</v>
          </cell>
          <cell r="AF55">
            <v>0</v>
          </cell>
          <cell r="AG55">
            <v>0</v>
          </cell>
          <cell r="AH55">
            <v>26</v>
          </cell>
          <cell r="AI55">
            <v>0</v>
          </cell>
          <cell r="AJ55">
            <v>86</v>
          </cell>
          <cell r="AK55">
            <v>40</v>
          </cell>
          <cell r="AL55">
            <v>0</v>
          </cell>
          <cell r="AM55">
            <v>0</v>
          </cell>
          <cell r="AN55">
            <v>0</v>
          </cell>
          <cell r="AO55">
            <v>0</v>
          </cell>
          <cell r="AP55">
            <v>47</v>
          </cell>
          <cell r="AQ55">
            <v>0</v>
          </cell>
          <cell r="AR55">
            <v>66</v>
          </cell>
          <cell r="AS55">
            <v>15</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3</v>
          </cell>
          <cell r="BO55">
            <v>1</v>
          </cell>
          <cell r="BP55">
            <v>4</v>
          </cell>
          <cell r="BQ55">
            <v>36</v>
          </cell>
          <cell r="BR55">
            <v>2170</v>
          </cell>
          <cell r="BS55">
            <v>1089</v>
          </cell>
          <cell r="BT55">
            <v>555</v>
          </cell>
          <cell r="BU55">
            <v>0</v>
          </cell>
          <cell r="BV55">
            <v>7649.61</v>
          </cell>
          <cell r="BW55">
            <v>7.02</v>
          </cell>
          <cell r="BX55">
            <v>0</v>
          </cell>
          <cell r="BY55">
            <v>0</v>
          </cell>
          <cell r="BZ55">
            <v>35</v>
          </cell>
          <cell r="CA55">
            <v>10</v>
          </cell>
          <cell r="CB55">
            <v>25</v>
          </cell>
          <cell r="CC55">
            <v>15</v>
          </cell>
          <cell r="CD55">
            <v>35</v>
          </cell>
          <cell r="CE55">
            <v>1</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1</v>
          </cell>
          <cell r="CU55">
            <v>0</v>
          </cell>
          <cell r="CV55">
            <v>1</v>
          </cell>
          <cell r="CW55">
            <v>0</v>
          </cell>
          <cell r="CX55">
            <v>0</v>
          </cell>
          <cell r="CY55">
            <v>0</v>
          </cell>
          <cell r="CZ55">
            <v>1</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76</v>
          </cell>
          <cell r="P56">
            <v>414</v>
          </cell>
          <cell r="Q56">
            <v>0</v>
          </cell>
          <cell r="R56">
            <v>0</v>
          </cell>
          <cell r="S56">
            <v>0</v>
          </cell>
          <cell r="T56">
            <v>0</v>
          </cell>
          <cell r="U56">
            <v>5426</v>
          </cell>
          <cell r="V56">
            <v>1661</v>
          </cell>
          <cell r="W56">
            <v>0</v>
          </cell>
          <cell r="X56">
            <v>0</v>
          </cell>
          <cell r="Y56">
            <v>0</v>
          </cell>
          <cell r="Z56">
            <v>0</v>
          </cell>
          <cell r="AA56">
            <v>0</v>
          </cell>
          <cell r="AB56">
            <v>0</v>
          </cell>
          <cell r="AC56">
            <v>0</v>
          </cell>
          <cell r="AD56">
            <v>0</v>
          </cell>
          <cell r="AE56">
            <v>2</v>
          </cell>
          <cell r="AF56">
            <v>0</v>
          </cell>
          <cell r="AG56">
            <v>0</v>
          </cell>
          <cell r="AH56">
            <v>0</v>
          </cell>
          <cell r="AI56">
            <v>0</v>
          </cell>
          <cell r="AJ56">
            <v>7</v>
          </cell>
          <cell r="AK56">
            <v>0</v>
          </cell>
          <cell r="AL56">
            <v>0</v>
          </cell>
          <cell r="AM56">
            <v>7</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60</v>
          </cell>
          <cell r="BY56">
            <v>0</v>
          </cell>
          <cell r="BZ56">
            <v>80</v>
          </cell>
          <cell r="CA56">
            <v>0</v>
          </cell>
          <cell r="CB56">
            <v>0</v>
          </cell>
          <cell r="CC56">
            <v>90</v>
          </cell>
          <cell r="CD56">
            <v>0</v>
          </cell>
          <cell r="CE56">
            <v>1</v>
          </cell>
          <cell r="CF56">
            <v>1</v>
          </cell>
          <cell r="CG56">
            <v>0</v>
          </cell>
          <cell r="CH56">
            <v>0</v>
          </cell>
          <cell r="CI56">
            <v>1</v>
          </cell>
          <cell r="CJ56">
            <v>0</v>
          </cell>
          <cell r="CK56">
            <v>0</v>
          </cell>
          <cell r="CL56">
            <v>0</v>
          </cell>
          <cell r="CM56">
            <v>1</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14</v>
          </cell>
          <cell r="P57">
            <v>68</v>
          </cell>
          <cell r="Q57">
            <v>0</v>
          </cell>
          <cell r="R57">
            <v>0</v>
          </cell>
          <cell r="S57">
            <v>0</v>
          </cell>
          <cell r="T57">
            <v>643</v>
          </cell>
          <cell r="U57">
            <v>1250</v>
          </cell>
          <cell r="V57">
            <v>558</v>
          </cell>
          <cell r="W57">
            <v>0</v>
          </cell>
          <cell r="X57">
            <v>0</v>
          </cell>
          <cell r="Y57">
            <v>0</v>
          </cell>
          <cell r="Z57">
            <v>0</v>
          </cell>
          <cell r="AA57">
            <v>0</v>
          </cell>
          <cell r="AB57">
            <v>0</v>
          </cell>
          <cell r="AC57">
            <v>0</v>
          </cell>
          <cell r="AD57">
            <v>0</v>
          </cell>
          <cell r="AE57">
            <v>0</v>
          </cell>
          <cell r="AF57">
            <v>0</v>
          </cell>
          <cell r="AG57">
            <v>4</v>
          </cell>
          <cell r="AH57">
            <v>0</v>
          </cell>
          <cell r="AI57">
            <v>4</v>
          </cell>
          <cell r="AJ57">
            <v>14</v>
          </cell>
          <cell r="AK57">
            <v>1</v>
          </cell>
          <cell r="AL57">
            <v>0</v>
          </cell>
          <cell r="AM57">
            <v>0</v>
          </cell>
          <cell r="AN57">
            <v>0</v>
          </cell>
          <cell r="AO57">
            <v>4</v>
          </cell>
          <cell r="AP57">
            <v>0</v>
          </cell>
          <cell r="AQ57">
            <v>4</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665</v>
          </cell>
          <cell r="BS57">
            <v>643</v>
          </cell>
          <cell r="BT57">
            <v>0</v>
          </cell>
          <cell r="BU57">
            <v>0</v>
          </cell>
          <cell r="BV57">
            <v>0</v>
          </cell>
          <cell r="BW57">
            <v>0</v>
          </cell>
          <cell r="BX57">
            <v>10</v>
          </cell>
          <cell r="BY57">
            <v>0</v>
          </cell>
          <cell r="BZ57">
            <v>0</v>
          </cell>
          <cell r="CA57">
            <v>0</v>
          </cell>
          <cell r="CB57">
            <v>10</v>
          </cell>
          <cell r="CC57">
            <v>35</v>
          </cell>
          <cell r="CD57">
            <v>0</v>
          </cell>
          <cell r="CE57">
            <v>0</v>
          </cell>
          <cell r="CF57">
            <v>0</v>
          </cell>
          <cell r="CG57">
            <v>0</v>
          </cell>
          <cell r="CH57">
            <v>0</v>
          </cell>
          <cell r="CI57">
            <v>1</v>
          </cell>
          <cell r="CJ57">
            <v>0</v>
          </cell>
          <cell r="CK57">
            <v>0</v>
          </cell>
          <cell r="CL57">
            <v>0</v>
          </cell>
          <cell r="CM57">
            <v>1</v>
          </cell>
          <cell r="CN57">
            <v>0</v>
          </cell>
          <cell r="CO57">
            <v>0</v>
          </cell>
          <cell r="CP57">
            <v>0</v>
          </cell>
          <cell r="CQ57">
            <v>1</v>
          </cell>
          <cell r="CR57">
            <v>0</v>
          </cell>
          <cell r="CS57">
            <v>0</v>
          </cell>
          <cell r="CT57">
            <v>0</v>
          </cell>
          <cell r="CU57">
            <v>0</v>
          </cell>
          <cell r="CV57">
            <v>0</v>
          </cell>
          <cell r="CW57">
            <v>0</v>
          </cell>
          <cell r="CX57">
            <v>0</v>
          </cell>
          <cell r="CY57">
            <v>0</v>
          </cell>
          <cell r="CZ57">
            <v>1</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0</v>
          </cell>
          <cell r="P58">
            <v>105</v>
          </cell>
          <cell r="Q58">
            <v>10</v>
          </cell>
          <cell r="R58">
            <v>0</v>
          </cell>
          <cell r="S58">
            <v>0</v>
          </cell>
          <cell r="T58">
            <v>0</v>
          </cell>
          <cell r="U58">
            <v>0</v>
          </cell>
          <cell r="V58">
            <v>6018</v>
          </cell>
          <cell r="W58">
            <v>0</v>
          </cell>
          <cell r="X58">
            <v>17595</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83</v>
          </cell>
          <cell r="AQ58">
            <v>0</v>
          </cell>
          <cell r="AR58">
            <v>83</v>
          </cell>
          <cell r="AS58">
            <v>0</v>
          </cell>
          <cell r="AT58">
            <v>0</v>
          </cell>
          <cell r="AU58">
            <v>0</v>
          </cell>
          <cell r="AV58">
            <v>0</v>
          </cell>
          <cell r="AW58">
            <v>0</v>
          </cell>
          <cell r="AX58">
            <v>10</v>
          </cell>
          <cell r="AY58">
            <v>0</v>
          </cell>
          <cell r="AZ58">
            <v>10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35</v>
          </cell>
          <cell r="BY58">
            <v>5</v>
          </cell>
          <cell r="BZ58">
            <v>15</v>
          </cell>
          <cell r="CA58">
            <v>0</v>
          </cell>
          <cell r="CB58">
            <v>20</v>
          </cell>
          <cell r="CC58">
            <v>80</v>
          </cell>
          <cell r="CD58">
            <v>0</v>
          </cell>
          <cell r="CE58">
            <v>0</v>
          </cell>
          <cell r="CF58">
            <v>1</v>
          </cell>
          <cell r="CG58">
            <v>0</v>
          </cell>
          <cell r="CH58">
            <v>0</v>
          </cell>
          <cell r="CI58">
            <v>1</v>
          </cell>
          <cell r="CJ58">
            <v>0</v>
          </cell>
          <cell r="CK58">
            <v>0</v>
          </cell>
          <cell r="CL58">
            <v>0</v>
          </cell>
          <cell r="CM58">
            <v>0</v>
          </cell>
          <cell r="CN58">
            <v>0</v>
          </cell>
          <cell r="CO58">
            <v>1</v>
          </cell>
          <cell r="CP58">
            <v>1</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101</v>
          </cell>
          <cell r="P59">
            <v>30</v>
          </cell>
          <cell r="Q59">
            <v>0</v>
          </cell>
          <cell r="R59">
            <v>1</v>
          </cell>
          <cell r="S59">
            <v>30</v>
          </cell>
          <cell r="T59">
            <v>9803</v>
          </cell>
          <cell r="U59">
            <v>0</v>
          </cell>
          <cell r="V59">
            <v>956</v>
          </cell>
          <cell r="W59">
            <v>0</v>
          </cell>
          <cell r="X59">
            <v>0</v>
          </cell>
          <cell r="Y59">
            <v>0</v>
          </cell>
          <cell r="Z59">
            <v>895</v>
          </cell>
          <cell r="AA59">
            <v>0</v>
          </cell>
          <cell r="AB59">
            <v>0</v>
          </cell>
          <cell r="AC59">
            <v>400000</v>
          </cell>
          <cell r="AD59">
            <v>0</v>
          </cell>
          <cell r="AE59">
            <v>0</v>
          </cell>
          <cell r="AF59">
            <v>0</v>
          </cell>
          <cell r="AG59">
            <v>0</v>
          </cell>
          <cell r="AH59">
            <v>0</v>
          </cell>
          <cell r="AI59">
            <v>0</v>
          </cell>
          <cell r="AJ59">
            <v>101</v>
          </cell>
          <cell r="AK59">
            <v>0</v>
          </cell>
          <cell r="AL59">
            <v>0</v>
          </cell>
          <cell r="AM59">
            <v>0</v>
          </cell>
          <cell r="AN59">
            <v>0</v>
          </cell>
          <cell r="AO59">
            <v>0</v>
          </cell>
          <cell r="AP59">
            <v>0</v>
          </cell>
          <cell r="AQ59">
            <v>0</v>
          </cell>
          <cell r="AR59">
            <v>30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1</v>
          </cell>
          <cell r="BQ59">
            <v>0</v>
          </cell>
          <cell r="BR59">
            <v>2191</v>
          </cell>
          <cell r="BS59">
            <v>1819</v>
          </cell>
          <cell r="BT59">
            <v>372</v>
          </cell>
          <cell r="BU59">
            <v>471</v>
          </cell>
          <cell r="BV59">
            <v>17722</v>
          </cell>
          <cell r="BW59">
            <v>6.79</v>
          </cell>
          <cell r="BX59">
            <v>10</v>
          </cell>
          <cell r="BY59">
            <v>10</v>
          </cell>
          <cell r="BZ59">
            <v>30</v>
          </cell>
          <cell r="CA59">
            <v>10</v>
          </cell>
          <cell r="CB59">
            <v>30</v>
          </cell>
          <cell r="CC59">
            <v>30</v>
          </cell>
          <cell r="CD59">
            <v>0</v>
          </cell>
          <cell r="CE59">
            <v>1</v>
          </cell>
          <cell r="CF59">
            <v>0</v>
          </cell>
          <cell r="CG59">
            <v>0</v>
          </cell>
          <cell r="CH59">
            <v>0</v>
          </cell>
          <cell r="CI59">
            <v>0</v>
          </cell>
          <cell r="CJ59">
            <v>0</v>
          </cell>
          <cell r="CK59">
            <v>1</v>
          </cell>
          <cell r="CL59">
            <v>0</v>
          </cell>
          <cell r="CM59">
            <v>1</v>
          </cell>
          <cell r="CN59">
            <v>0</v>
          </cell>
          <cell r="CO59">
            <v>0</v>
          </cell>
          <cell r="CP59">
            <v>0</v>
          </cell>
          <cell r="CQ59">
            <v>0</v>
          </cell>
          <cell r="CR59">
            <v>0</v>
          </cell>
          <cell r="CS59">
            <v>0</v>
          </cell>
          <cell r="CT59">
            <v>0</v>
          </cell>
          <cell r="CU59">
            <v>0</v>
          </cell>
          <cell r="CV59">
            <v>1</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14</v>
          </cell>
          <cell r="P60">
            <v>456</v>
          </cell>
          <cell r="Q60">
            <v>20</v>
          </cell>
          <cell r="R60">
            <v>0</v>
          </cell>
          <cell r="S60">
            <v>3</v>
          </cell>
          <cell r="T60">
            <v>2746</v>
          </cell>
          <cell r="U60">
            <v>0</v>
          </cell>
          <cell r="V60">
            <v>4886</v>
          </cell>
          <cell r="W60">
            <v>0</v>
          </cell>
          <cell r="X60">
            <v>881</v>
          </cell>
          <cell r="Y60">
            <v>24021</v>
          </cell>
          <cell r="Z60">
            <v>0</v>
          </cell>
          <cell r="AA60">
            <v>0</v>
          </cell>
          <cell r="AB60">
            <v>0</v>
          </cell>
          <cell r="AC60">
            <v>553500</v>
          </cell>
          <cell r="AD60">
            <v>0</v>
          </cell>
          <cell r="AE60">
            <v>0</v>
          </cell>
          <cell r="AF60">
            <v>0</v>
          </cell>
          <cell r="AG60">
            <v>0</v>
          </cell>
          <cell r="AH60">
            <v>0</v>
          </cell>
          <cell r="AI60">
            <v>0</v>
          </cell>
          <cell r="AJ60">
            <v>8</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19</v>
          </cell>
          <cell r="BA60">
            <v>0</v>
          </cell>
          <cell r="BB60">
            <v>0</v>
          </cell>
          <cell r="BC60">
            <v>2</v>
          </cell>
          <cell r="BD60">
            <v>0</v>
          </cell>
          <cell r="BE60">
            <v>0</v>
          </cell>
          <cell r="BF60">
            <v>0</v>
          </cell>
          <cell r="BG60">
            <v>0</v>
          </cell>
          <cell r="BH60">
            <v>0</v>
          </cell>
          <cell r="BI60">
            <v>0</v>
          </cell>
          <cell r="BJ60">
            <v>0</v>
          </cell>
          <cell r="BK60">
            <v>0</v>
          </cell>
          <cell r="BL60">
            <v>0</v>
          </cell>
          <cell r="BM60">
            <v>0</v>
          </cell>
          <cell r="BN60">
            <v>0</v>
          </cell>
          <cell r="BO60">
            <v>0</v>
          </cell>
          <cell r="BP60">
            <v>1</v>
          </cell>
          <cell r="BQ60">
            <v>0</v>
          </cell>
          <cell r="BR60">
            <v>0</v>
          </cell>
          <cell r="BS60">
            <v>0</v>
          </cell>
          <cell r="BT60">
            <v>0</v>
          </cell>
          <cell r="BU60">
            <v>0</v>
          </cell>
          <cell r="BV60">
            <v>0</v>
          </cell>
          <cell r="BW60">
            <v>0</v>
          </cell>
          <cell r="BX60">
            <v>21</v>
          </cell>
          <cell r="BY60">
            <v>14</v>
          </cell>
          <cell r="BZ60">
            <v>75</v>
          </cell>
          <cell r="CA60">
            <v>2</v>
          </cell>
          <cell r="CB60">
            <v>9</v>
          </cell>
          <cell r="CC60">
            <v>56</v>
          </cell>
          <cell r="CD60">
            <v>0</v>
          </cell>
          <cell r="CE60">
            <v>1</v>
          </cell>
          <cell r="CF60">
            <v>1</v>
          </cell>
          <cell r="CG60">
            <v>0</v>
          </cell>
          <cell r="CH60">
            <v>0</v>
          </cell>
          <cell r="CI60">
            <v>1</v>
          </cell>
          <cell r="CJ60">
            <v>0</v>
          </cell>
          <cell r="CK60">
            <v>0</v>
          </cell>
          <cell r="CL60">
            <v>0</v>
          </cell>
          <cell r="CM60">
            <v>0</v>
          </cell>
          <cell r="CN60">
            <v>0</v>
          </cell>
          <cell r="CO60">
            <v>1</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1</v>
          </cell>
          <cell r="DK60">
            <v>0</v>
          </cell>
          <cell r="DL60">
            <v>0</v>
          </cell>
          <cell r="DM60">
            <v>0</v>
          </cell>
          <cell r="DN60">
            <v>0</v>
          </cell>
          <cell r="DO60">
            <v>0</v>
          </cell>
          <cell r="DP60">
            <v>1</v>
          </cell>
          <cell r="DQ60">
            <v>0</v>
          </cell>
          <cell r="DR60">
            <v>0</v>
          </cell>
          <cell r="DS60">
            <v>1</v>
          </cell>
          <cell r="DT60">
            <v>1</v>
          </cell>
          <cell r="DU60">
            <v>0</v>
          </cell>
          <cell r="DV60">
            <v>1</v>
          </cell>
          <cell r="DW60">
            <v>0</v>
          </cell>
          <cell r="DX60">
            <v>1</v>
          </cell>
          <cell r="DY60">
            <v>0</v>
          </cell>
          <cell r="DZ60">
            <v>1</v>
          </cell>
          <cell r="EA60">
            <v>0</v>
          </cell>
          <cell r="EB60">
            <v>1</v>
          </cell>
          <cell r="EC60">
            <v>0</v>
          </cell>
          <cell r="ED60">
            <v>1</v>
          </cell>
          <cell r="EE60">
            <v>0</v>
          </cell>
          <cell r="EF60">
            <v>1</v>
          </cell>
          <cell r="EG60">
            <v>0</v>
          </cell>
          <cell r="EH60">
            <v>1</v>
          </cell>
          <cell r="EI60">
            <v>0</v>
          </cell>
          <cell r="EJ60">
            <v>1</v>
          </cell>
          <cell r="EK60">
            <v>0</v>
          </cell>
          <cell r="EL60">
            <v>0</v>
          </cell>
          <cell r="EM60">
            <v>0</v>
          </cell>
          <cell r="EN60">
            <v>50</v>
          </cell>
          <cell r="EO60">
            <v>0</v>
          </cell>
          <cell r="EP60">
            <v>12016</v>
          </cell>
          <cell r="EQ60">
            <v>10</v>
          </cell>
          <cell r="ER60">
            <v>1</v>
          </cell>
          <cell r="ES60">
            <v>2</v>
          </cell>
          <cell r="ET60">
            <v>11</v>
          </cell>
          <cell r="EU60">
            <v>3</v>
          </cell>
          <cell r="EV60">
            <v>10</v>
          </cell>
          <cell r="EW60">
            <v>136</v>
          </cell>
          <cell r="EX60">
            <v>20</v>
          </cell>
          <cell r="EY60">
            <v>0</v>
          </cell>
          <cell r="EZ60">
            <v>0</v>
          </cell>
          <cell r="FA60">
            <v>0</v>
          </cell>
          <cell r="FB60">
            <v>9553778</v>
          </cell>
          <cell r="FC60">
            <v>1219</v>
          </cell>
          <cell r="FD60">
            <v>9530000</v>
          </cell>
          <cell r="FE60">
            <v>160</v>
          </cell>
          <cell r="FF60">
            <v>171</v>
          </cell>
          <cell r="FG60">
            <v>3410</v>
          </cell>
          <cell r="FH60">
            <v>111</v>
          </cell>
          <cell r="FI60">
            <v>5022</v>
          </cell>
          <cell r="FJ60">
            <v>91</v>
          </cell>
          <cell r="FK60">
            <v>0</v>
          </cell>
          <cell r="FL60">
            <v>3</v>
          </cell>
          <cell r="FM60">
            <v>116</v>
          </cell>
          <cell r="FN60">
            <v>0</v>
          </cell>
          <cell r="FO60">
            <v>0</v>
          </cell>
          <cell r="FP60">
            <v>0</v>
          </cell>
          <cell r="FQ60">
            <v>0</v>
          </cell>
          <cell r="FR60">
            <v>0</v>
          </cell>
          <cell r="FS60">
            <v>0</v>
          </cell>
          <cell r="FT60">
            <v>0</v>
          </cell>
          <cell r="FU60">
            <v>0</v>
          </cell>
          <cell r="FV60">
            <v>1</v>
          </cell>
          <cell r="FW60">
            <v>0</v>
          </cell>
          <cell r="FX60">
            <v>1</v>
          </cell>
          <cell r="FY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15</v>
          </cell>
          <cell r="P61">
            <v>1051</v>
          </cell>
          <cell r="Q61">
            <v>0</v>
          </cell>
          <cell r="R61">
            <v>4</v>
          </cell>
          <cell r="S61">
            <v>0</v>
          </cell>
          <cell r="T61">
            <v>1656</v>
          </cell>
          <cell r="U61">
            <v>250</v>
          </cell>
          <cell r="V61">
            <v>3747</v>
          </cell>
          <cell r="W61">
            <v>0</v>
          </cell>
          <cell r="X61">
            <v>0</v>
          </cell>
          <cell r="Y61">
            <v>0</v>
          </cell>
          <cell r="Z61">
            <v>4202</v>
          </cell>
          <cell r="AA61">
            <v>4300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4850</v>
          </cell>
          <cell r="BS61">
            <v>3028</v>
          </cell>
          <cell r="BT61">
            <v>1822</v>
          </cell>
          <cell r="BU61">
            <v>0</v>
          </cell>
          <cell r="BV61">
            <v>4695</v>
          </cell>
          <cell r="BW61">
            <v>1.5</v>
          </cell>
          <cell r="BX61">
            <v>3</v>
          </cell>
          <cell r="BY61">
            <v>0</v>
          </cell>
          <cell r="BZ61">
            <v>0</v>
          </cell>
          <cell r="CA61">
            <v>0</v>
          </cell>
          <cell r="CB61">
            <v>1</v>
          </cell>
          <cell r="CC61">
            <v>99</v>
          </cell>
          <cell r="CD61">
            <v>0</v>
          </cell>
          <cell r="CE61">
            <v>1</v>
          </cell>
          <cell r="CF61">
            <v>1</v>
          </cell>
          <cell r="CG61">
            <v>0</v>
          </cell>
          <cell r="CH61">
            <v>0</v>
          </cell>
          <cell r="CI61">
            <v>1</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18</v>
          </cell>
          <cell r="P62">
            <v>10</v>
          </cell>
          <cell r="Q62">
            <v>0</v>
          </cell>
          <cell r="R62">
            <v>0</v>
          </cell>
          <cell r="S62">
            <v>0</v>
          </cell>
          <cell r="T62">
            <v>4402</v>
          </cell>
          <cell r="U62">
            <v>1310</v>
          </cell>
          <cell r="V62">
            <v>240</v>
          </cell>
          <cell r="W62">
            <v>140</v>
          </cell>
          <cell r="X62">
            <v>0</v>
          </cell>
          <cell r="Y62">
            <v>0</v>
          </cell>
          <cell r="Z62">
            <v>0</v>
          </cell>
          <cell r="AA62">
            <v>0</v>
          </cell>
          <cell r="AB62">
            <v>0</v>
          </cell>
          <cell r="AC62">
            <v>0</v>
          </cell>
          <cell r="AD62">
            <v>0</v>
          </cell>
          <cell r="AE62">
            <v>0</v>
          </cell>
          <cell r="AF62">
            <v>0</v>
          </cell>
          <cell r="AG62">
            <v>0</v>
          </cell>
          <cell r="AH62">
            <v>0</v>
          </cell>
          <cell r="AI62">
            <v>0</v>
          </cell>
          <cell r="AJ62">
            <v>1</v>
          </cell>
          <cell r="AK62">
            <v>0</v>
          </cell>
          <cell r="AL62">
            <v>0</v>
          </cell>
          <cell r="AM62">
            <v>0</v>
          </cell>
          <cell r="AN62">
            <v>0</v>
          </cell>
          <cell r="AO62">
            <v>0</v>
          </cell>
          <cell r="AP62">
            <v>0</v>
          </cell>
          <cell r="AQ62">
            <v>0</v>
          </cell>
          <cell r="AR62">
            <v>1</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6587</v>
          </cell>
          <cell r="BS62">
            <v>5052</v>
          </cell>
          <cell r="BT62">
            <v>264</v>
          </cell>
          <cell r="BU62">
            <v>300</v>
          </cell>
          <cell r="BV62">
            <v>0</v>
          </cell>
          <cell r="BW62">
            <v>0</v>
          </cell>
          <cell r="BX62">
            <v>0</v>
          </cell>
          <cell r="BY62">
            <v>0</v>
          </cell>
          <cell r="BZ62">
            <v>0</v>
          </cell>
          <cell r="CA62">
            <v>0</v>
          </cell>
          <cell r="CB62">
            <v>0</v>
          </cell>
          <cell r="CC62">
            <v>60</v>
          </cell>
          <cell r="CD62">
            <v>0</v>
          </cell>
          <cell r="CE62">
            <v>1</v>
          </cell>
          <cell r="CF62">
            <v>0</v>
          </cell>
          <cell r="CG62">
            <v>0</v>
          </cell>
          <cell r="CH62">
            <v>0</v>
          </cell>
          <cell r="CI62">
            <v>0</v>
          </cell>
          <cell r="CJ62">
            <v>0</v>
          </cell>
          <cell r="CK62">
            <v>0</v>
          </cell>
          <cell r="CL62">
            <v>0</v>
          </cell>
          <cell r="CM62">
            <v>0</v>
          </cell>
          <cell r="CN62">
            <v>0</v>
          </cell>
          <cell r="CO62">
            <v>1</v>
          </cell>
          <cell r="CP62">
            <v>0</v>
          </cell>
          <cell r="CQ62">
            <v>1</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144</v>
          </cell>
          <cell r="P63">
            <v>806</v>
          </cell>
          <cell r="Q63">
            <v>33</v>
          </cell>
          <cell r="R63">
            <v>8</v>
          </cell>
          <cell r="S63">
            <v>0</v>
          </cell>
          <cell r="T63">
            <v>9917</v>
          </cell>
          <cell r="U63">
            <v>0</v>
          </cell>
          <cell r="V63">
            <v>1400</v>
          </cell>
          <cell r="W63">
            <v>0</v>
          </cell>
          <cell r="X63">
            <v>0</v>
          </cell>
          <cell r="Y63">
            <v>7630</v>
          </cell>
          <cell r="Z63">
            <v>0</v>
          </cell>
          <cell r="AA63">
            <v>4061</v>
          </cell>
          <cell r="AB63">
            <v>0</v>
          </cell>
          <cell r="AC63">
            <v>0</v>
          </cell>
          <cell r="AD63">
            <v>20</v>
          </cell>
          <cell r="AE63">
            <v>20</v>
          </cell>
          <cell r="AF63">
            <v>20</v>
          </cell>
          <cell r="AG63">
            <v>10</v>
          </cell>
          <cell r="AH63">
            <v>144</v>
          </cell>
          <cell r="AI63">
            <v>0</v>
          </cell>
          <cell r="AJ63">
            <v>144</v>
          </cell>
          <cell r="AK63">
            <v>0</v>
          </cell>
          <cell r="AL63">
            <v>5</v>
          </cell>
          <cell r="AM63">
            <v>30</v>
          </cell>
          <cell r="AN63">
            <v>30</v>
          </cell>
          <cell r="AO63">
            <v>0</v>
          </cell>
          <cell r="AP63">
            <v>40</v>
          </cell>
          <cell r="AQ63">
            <v>0</v>
          </cell>
          <cell r="AR63">
            <v>806</v>
          </cell>
          <cell r="AS63">
            <v>0</v>
          </cell>
          <cell r="AT63">
            <v>0</v>
          </cell>
          <cell r="AU63">
            <v>0</v>
          </cell>
          <cell r="AV63">
            <v>0</v>
          </cell>
          <cell r="AW63">
            <v>0</v>
          </cell>
          <cell r="AX63">
            <v>0</v>
          </cell>
          <cell r="AY63">
            <v>0</v>
          </cell>
          <cell r="AZ63">
            <v>33</v>
          </cell>
          <cell r="BA63">
            <v>0</v>
          </cell>
          <cell r="BB63">
            <v>0</v>
          </cell>
          <cell r="BC63">
            <v>0</v>
          </cell>
          <cell r="BD63">
            <v>0</v>
          </cell>
          <cell r="BE63">
            <v>0</v>
          </cell>
          <cell r="BF63">
            <v>2</v>
          </cell>
          <cell r="BG63">
            <v>0</v>
          </cell>
          <cell r="BH63">
            <v>2</v>
          </cell>
          <cell r="BI63">
            <v>0</v>
          </cell>
          <cell r="BJ63">
            <v>0</v>
          </cell>
          <cell r="BK63">
            <v>0</v>
          </cell>
          <cell r="BL63">
            <v>0</v>
          </cell>
          <cell r="BM63">
            <v>0</v>
          </cell>
          <cell r="BN63">
            <v>8</v>
          </cell>
          <cell r="BO63">
            <v>0</v>
          </cell>
          <cell r="BP63">
            <v>8</v>
          </cell>
          <cell r="BQ63">
            <v>0</v>
          </cell>
          <cell r="BR63">
            <v>11845</v>
          </cell>
          <cell r="BS63">
            <v>5830</v>
          </cell>
          <cell r="BT63">
            <v>905</v>
          </cell>
          <cell r="BU63">
            <v>1136</v>
          </cell>
          <cell r="BV63">
            <v>50772</v>
          </cell>
          <cell r="BW63">
            <v>7.54</v>
          </cell>
          <cell r="BX63">
            <v>15</v>
          </cell>
          <cell r="BY63">
            <v>5</v>
          </cell>
          <cell r="BZ63">
            <v>60</v>
          </cell>
          <cell r="CA63">
            <v>10</v>
          </cell>
          <cell r="CB63">
            <v>35</v>
          </cell>
          <cell r="CC63">
            <v>40</v>
          </cell>
          <cell r="CD63">
            <v>10</v>
          </cell>
          <cell r="CE63">
            <v>0</v>
          </cell>
          <cell r="CF63">
            <v>0</v>
          </cell>
          <cell r="CG63">
            <v>0</v>
          </cell>
          <cell r="CH63">
            <v>0</v>
          </cell>
          <cell r="CI63">
            <v>1</v>
          </cell>
          <cell r="CJ63">
            <v>0</v>
          </cell>
          <cell r="CK63">
            <v>0</v>
          </cell>
          <cell r="CL63">
            <v>0</v>
          </cell>
          <cell r="CM63">
            <v>1</v>
          </cell>
          <cell r="CN63">
            <v>1</v>
          </cell>
          <cell r="CO63">
            <v>0</v>
          </cell>
          <cell r="CP63">
            <v>0</v>
          </cell>
          <cell r="CQ63">
            <v>0</v>
          </cell>
          <cell r="CR63">
            <v>0</v>
          </cell>
          <cell r="CS63">
            <v>0</v>
          </cell>
          <cell r="CT63">
            <v>0</v>
          </cell>
          <cell r="CU63">
            <v>0</v>
          </cell>
          <cell r="CV63">
            <v>1</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3</v>
          </cell>
          <cell r="P64">
            <v>12</v>
          </cell>
          <cell r="Q64">
            <v>0</v>
          </cell>
          <cell r="R64">
            <v>1</v>
          </cell>
          <cell r="S64">
            <v>0</v>
          </cell>
          <cell r="T64">
            <v>0</v>
          </cell>
          <cell r="U64">
            <v>200</v>
          </cell>
          <cell r="V64">
            <v>0</v>
          </cell>
          <cell r="W64">
            <v>700</v>
          </cell>
          <cell r="X64">
            <v>0</v>
          </cell>
          <cell r="Y64">
            <v>0</v>
          </cell>
          <cell r="Z64">
            <v>0</v>
          </cell>
          <cell r="AA64">
            <v>395</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8</v>
          </cell>
          <cell r="BY64">
            <v>0</v>
          </cell>
          <cell r="BZ64">
            <v>0</v>
          </cell>
          <cell r="CA64">
            <v>0</v>
          </cell>
          <cell r="CB64">
            <v>0</v>
          </cell>
          <cell r="CC64">
            <v>0</v>
          </cell>
          <cell r="CD64">
            <v>0</v>
          </cell>
          <cell r="CE64">
            <v>0</v>
          </cell>
          <cell r="CF64">
            <v>1</v>
          </cell>
          <cell r="CG64">
            <v>0</v>
          </cell>
          <cell r="CH64">
            <v>0</v>
          </cell>
          <cell r="CI64">
            <v>0</v>
          </cell>
          <cell r="CJ64">
            <v>0</v>
          </cell>
          <cell r="CK64">
            <v>0</v>
          </cell>
          <cell r="CL64">
            <v>0</v>
          </cell>
          <cell r="CM64">
            <v>1</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0</v>
          </cell>
          <cell r="P65">
            <v>425</v>
          </cell>
          <cell r="Q65">
            <v>0</v>
          </cell>
          <cell r="R65">
            <v>0</v>
          </cell>
          <cell r="S65">
            <v>806</v>
          </cell>
          <cell r="T65">
            <v>0</v>
          </cell>
          <cell r="U65">
            <v>0</v>
          </cell>
          <cell r="V65">
            <v>1967</v>
          </cell>
          <cell r="W65">
            <v>0</v>
          </cell>
          <cell r="X65">
            <v>0</v>
          </cell>
          <cell r="Y65">
            <v>0</v>
          </cell>
          <cell r="Z65">
            <v>0</v>
          </cell>
          <cell r="AA65">
            <v>0</v>
          </cell>
          <cell r="AB65">
            <v>1000000</v>
          </cell>
          <cell r="AC65">
            <v>0</v>
          </cell>
          <cell r="AD65">
            <v>0</v>
          </cell>
          <cell r="AE65">
            <v>0</v>
          </cell>
          <cell r="AF65">
            <v>0</v>
          </cell>
          <cell r="AG65">
            <v>0</v>
          </cell>
          <cell r="AH65">
            <v>0</v>
          </cell>
          <cell r="AI65">
            <v>0</v>
          </cell>
          <cell r="AJ65">
            <v>0</v>
          </cell>
          <cell r="AK65">
            <v>0</v>
          </cell>
          <cell r="AL65">
            <v>2</v>
          </cell>
          <cell r="AM65">
            <v>1</v>
          </cell>
          <cell r="AN65">
            <v>0</v>
          </cell>
          <cell r="AO65">
            <v>0</v>
          </cell>
          <cell r="AP65">
            <v>0</v>
          </cell>
          <cell r="AQ65">
            <v>0</v>
          </cell>
          <cell r="AR65">
            <v>208</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5</v>
          </cell>
          <cell r="BY65">
            <v>10</v>
          </cell>
          <cell r="BZ65">
            <v>70</v>
          </cell>
          <cell r="CA65">
            <v>5</v>
          </cell>
          <cell r="CB65">
            <v>20</v>
          </cell>
          <cell r="CC65">
            <v>20</v>
          </cell>
          <cell r="CD65">
            <v>0</v>
          </cell>
          <cell r="CE65">
            <v>1</v>
          </cell>
          <cell r="CF65">
            <v>0</v>
          </cell>
          <cell r="CG65">
            <v>0</v>
          </cell>
          <cell r="CH65">
            <v>0</v>
          </cell>
          <cell r="CI65">
            <v>0</v>
          </cell>
          <cell r="CJ65">
            <v>0</v>
          </cell>
          <cell r="CK65">
            <v>0</v>
          </cell>
          <cell r="CL65">
            <v>0</v>
          </cell>
          <cell r="CM65">
            <v>1</v>
          </cell>
          <cell r="CN65">
            <v>0</v>
          </cell>
          <cell r="CO65">
            <v>0</v>
          </cell>
          <cell r="CP65">
            <v>0</v>
          </cell>
          <cell r="CQ65">
            <v>0</v>
          </cell>
          <cell r="CR65">
            <v>0</v>
          </cell>
          <cell r="CS65">
            <v>1</v>
          </cell>
          <cell r="CT65">
            <v>0</v>
          </cell>
          <cell r="CU65">
            <v>0</v>
          </cell>
          <cell r="CV65">
            <v>0</v>
          </cell>
          <cell r="CW65">
            <v>0</v>
          </cell>
          <cell r="CX65">
            <v>0</v>
          </cell>
          <cell r="CY65">
            <v>0</v>
          </cell>
          <cell r="CZ65">
            <v>1</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122</v>
          </cell>
          <cell r="P66">
            <v>254</v>
          </cell>
          <cell r="Q66">
            <v>4</v>
          </cell>
          <cell r="R66">
            <v>27</v>
          </cell>
          <cell r="S66">
            <v>46</v>
          </cell>
          <cell r="T66">
            <v>1233</v>
          </cell>
          <cell r="U66">
            <v>15000</v>
          </cell>
          <cell r="V66">
            <v>2230</v>
          </cell>
          <cell r="W66">
            <v>3000</v>
          </cell>
          <cell r="X66">
            <v>0</v>
          </cell>
          <cell r="Y66">
            <v>5000</v>
          </cell>
          <cell r="Z66">
            <v>1500</v>
          </cell>
          <cell r="AA66">
            <v>3500</v>
          </cell>
          <cell r="AB66">
            <v>1000000</v>
          </cell>
          <cell r="AC66">
            <v>0</v>
          </cell>
          <cell r="AD66">
            <v>0</v>
          </cell>
          <cell r="AE66">
            <v>0</v>
          </cell>
          <cell r="AF66">
            <v>0</v>
          </cell>
          <cell r="AG66">
            <v>0</v>
          </cell>
          <cell r="AH66">
            <v>0</v>
          </cell>
          <cell r="AI66">
            <v>1</v>
          </cell>
          <cell r="AJ66">
            <v>122</v>
          </cell>
          <cell r="AK66">
            <v>40</v>
          </cell>
          <cell r="AL66">
            <v>0</v>
          </cell>
          <cell r="AM66">
            <v>0</v>
          </cell>
          <cell r="AN66">
            <v>0</v>
          </cell>
          <cell r="AO66">
            <v>0</v>
          </cell>
          <cell r="AP66">
            <v>0</v>
          </cell>
          <cell r="AQ66">
            <v>1</v>
          </cell>
          <cell r="AR66">
            <v>254</v>
          </cell>
          <cell r="AS66">
            <v>200</v>
          </cell>
          <cell r="AT66">
            <v>4</v>
          </cell>
          <cell r="AU66">
            <v>0</v>
          </cell>
          <cell r="AV66">
            <v>0</v>
          </cell>
          <cell r="AW66">
            <v>0</v>
          </cell>
          <cell r="AX66">
            <v>0</v>
          </cell>
          <cell r="AY66">
            <v>0</v>
          </cell>
          <cell r="AZ66">
            <v>4</v>
          </cell>
          <cell r="BA66">
            <v>4</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27</v>
          </cell>
          <cell r="BQ66">
            <v>12</v>
          </cell>
          <cell r="BR66">
            <v>12500</v>
          </cell>
          <cell r="BS66">
            <v>4117</v>
          </cell>
          <cell r="BT66">
            <v>2000</v>
          </cell>
          <cell r="BU66">
            <v>0</v>
          </cell>
          <cell r="BV66">
            <v>14117</v>
          </cell>
          <cell r="BW66">
            <v>0</v>
          </cell>
          <cell r="BX66">
            <v>6</v>
          </cell>
          <cell r="BY66">
            <v>3</v>
          </cell>
          <cell r="BZ66">
            <v>10</v>
          </cell>
          <cell r="CA66">
            <v>5</v>
          </cell>
          <cell r="CB66">
            <v>16</v>
          </cell>
          <cell r="CC66">
            <v>35</v>
          </cell>
          <cell r="CD66">
            <v>2</v>
          </cell>
          <cell r="CE66">
            <v>1</v>
          </cell>
          <cell r="CF66">
            <v>1</v>
          </cell>
          <cell r="CG66">
            <v>0</v>
          </cell>
          <cell r="CH66">
            <v>0</v>
          </cell>
          <cell r="CI66">
            <v>0</v>
          </cell>
          <cell r="CJ66">
            <v>0</v>
          </cell>
          <cell r="CK66">
            <v>0</v>
          </cell>
          <cell r="CL66">
            <v>1</v>
          </cell>
          <cell r="CM66">
            <v>1</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11</v>
          </cell>
          <cell r="P67">
            <v>451</v>
          </cell>
          <cell r="Q67">
            <v>3</v>
          </cell>
          <cell r="R67">
            <v>0</v>
          </cell>
          <cell r="S67">
            <v>0</v>
          </cell>
          <cell r="T67">
            <v>0</v>
          </cell>
          <cell r="U67">
            <v>2000</v>
          </cell>
          <cell r="V67">
            <v>5233</v>
          </cell>
          <cell r="W67">
            <v>0</v>
          </cell>
          <cell r="X67">
            <v>0</v>
          </cell>
          <cell r="Y67">
            <v>1000</v>
          </cell>
          <cell r="Z67">
            <v>0</v>
          </cell>
          <cell r="AA67">
            <v>0</v>
          </cell>
          <cell r="AB67">
            <v>0</v>
          </cell>
          <cell r="AC67">
            <v>0</v>
          </cell>
          <cell r="AD67">
            <v>0</v>
          </cell>
          <cell r="AE67">
            <v>1</v>
          </cell>
          <cell r="AF67">
            <v>0</v>
          </cell>
          <cell r="AG67">
            <v>1</v>
          </cell>
          <cell r="AH67">
            <v>0</v>
          </cell>
          <cell r="AI67">
            <v>1</v>
          </cell>
          <cell r="AJ67">
            <v>11</v>
          </cell>
          <cell r="AK67">
            <v>0</v>
          </cell>
          <cell r="AL67">
            <v>0</v>
          </cell>
          <cell r="AM67">
            <v>451</v>
          </cell>
          <cell r="AN67">
            <v>451</v>
          </cell>
          <cell r="AO67">
            <v>451</v>
          </cell>
          <cell r="AP67">
            <v>89</v>
          </cell>
          <cell r="AQ67">
            <v>451</v>
          </cell>
          <cell r="AR67">
            <v>451</v>
          </cell>
          <cell r="AS67">
            <v>12</v>
          </cell>
          <cell r="AT67">
            <v>0</v>
          </cell>
          <cell r="AU67">
            <v>0</v>
          </cell>
          <cell r="AV67">
            <v>0</v>
          </cell>
          <cell r="AW67">
            <v>3</v>
          </cell>
          <cell r="AX67">
            <v>0</v>
          </cell>
          <cell r="AY67">
            <v>3</v>
          </cell>
          <cell r="AZ67">
            <v>3</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100</v>
          </cell>
          <cell r="BY67">
            <v>0</v>
          </cell>
          <cell r="BZ67">
            <v>0</v>
          </cell>
          <cell r="CA67">
            <v>0</v>
          </cell>
          <cell r="CB67">
            <v>0</v>
          </cell>
          <cell r="CC67">
            <v>0</v>
          </cell>
          <cell r="CD67">
            <v>0</v>
          </cell>
          <cell r="CE67">
            <v>0</v>
          </cell>
          <cell r="CF67">
            <v>0</v>
          </cell>
          <cell r="CG67">
            <v>0</v>
          </cell>
          <cell r="CH67">
            <v>0</v>
          </cell>
          <cell r="CI67">
            <v>1</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20</v>
          </cell>
          <cell r="P68">
            <v>1</v>
          </cell>
          <cell r="Q68">
            <v>0</v>
          </cell>
          <cell r="R68">
            <v>1</v>
          </cell>
          <cell r="S68">
            <v>0</v>
          </cell>
          <cell r="T68">
            <v>4641</v>
          </cell>
          <cell r="U68">
            <v>0</v>
          </cell>
          <cell r="V68">
            <v>85</v>
          </cell>
          <cell r="W68">
            <v>0</v>
          </cell>
          <cell r="X68">
            <v>0</v>
          </cell>
          <cell r="Y68">
            <v>0</v>
          </cell>
          <cell r="Z68">
            <v>6843</v>
          </cell>
          <cell r="AA68">
            <v>13360</v>
          </cell>
          <cell r="AB68">
            <v>0</v>
          </cell>
          <cell r="AC68">
            <v>0</v>
          </cell>
          <cell r="AD68">
            <v>0</v>
          </cell>
          <cell r="AE68">
            <v>0</v>
          </cell>
          <cell r="AF68">
            <v>0</v>
          </cell>
          <cell r="AG68">
            <v>0</v>
          </cell>
          <cell r="AH68">
            <v>0</v>
          </cell>
          <cell r="AI68">
            <v>0</v>
          </cell>
          <cell r="AJ68">
            <v>19</v>
          </cell>
          <cell r="AK68">
            <v>0</v>
          </cell>
          <cell r="AL68">
            <v>0</v>
          </cell>
          <cell r="AM68">
            <v>0</v>
          </cell>
          <cell r="AN68">
            <v>0</v>
          </cell>
          <cell r="AO68">
            <v>0</v>
          </cell>
          <cell r="AP68">
            <v>0</v>
          </cell>
          <cell r="AQ68">
            <v>0</v>
          </cell>
          <cell r="AR68">
            <v>1</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1</v>
          </cell>
          <cell r="BQ68">
            <v>0</v>
          </cell>
          <cell r="BR68">
            <v>12370</v>
          </cell>
          <cell r="BS68">
            <v>11117</v>
          </cell>
          <cell r="BT68">
            <v>305</v>
          </cell>
          <cell r="BU68">
            <v>45</v>
          </cell>
          <cell r="BV68">
            <v>246107</v>
          </cell>
          <cell r="BW68">
            <v>22</v>
          </cell>
          <cell r="BX68">
            <v>0</v>
          </cell>
          <cell r="BY68">
            <v>0</v>
          </cell>
          <cell r="BZ68">
            <v>0</v>
          </cell>
          <cell r="CA68">
            <v>0</v>
          </cell>
          <cell r="CB68">
            <v>0</v>
          </cell>
          <cell r="CC68">
            <v>19</v>
          </cell>
          <cell r="CD68">
            <v>0</v>
          </cell>
          <cell r="CE68">
            <v>1</v>
          </cell>
          <cell r="CF68">
            <v>0</v>
          </cell>
          <cell r="CG68">
            <v>0</v>
          </cell>
          <cell r="CH68">
            <v>0</v>
          </cell>
          <cell r="CI68">
            <v>0</v>
          </cell>
          <cell r="CJ68">
            <v>0</v>
          </cell>
          <cell r="CK68">
            <v>1</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1</v>
          </cell>
          <cell r="R69">
            <v>0</v>
          </cell>
          <cell r="S69">
            <v>0</v>
          </cell>
          <cell r="T69">
            <v>0</v>
          </cell>
          <cell r="U69">
            <v>0</v>
          </cell>
          <cell r="V69">
            <v>0</v>
          </cell>
          <cell r="W69">
            <v>0</v>
          </cell>
          <cell r="X69">
            <v>0</v>
          </cell>
          <cell r="Y69">
            <v>250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1</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10</v>
          </cell>
          <cell r="BY69">
            <v>10</v>
          </cell>
          <cell r="BZ69">
            <v>50</v>
          </cell>
          <cell r="CA69">
            <v>10</v>
          </cell>
          <cell r="CB69">
            <v>50</v>
          </cell>
          <cell r="CC69">
            <v>50</v>
          </cell>
          <cell r="CD69">
            <v>10</v>
          </cell>
          <cell r="CE69">
            <v>1</v>
          </cell>
          <cell r="CF69">
            <v>1</v>
          </cell>
          <cell r="CG69">
            <v>0</v>
          </cell>
          <cell r="CH69">
            <v>0</v>
          </cell>
          <cell r="CI69">
            <v>0</v>
          </cell>
          <cell r="CJ69">
            <v>0</v>
          </cell>
          <cell r="CK69">
            <v>0</v>
          </cell>
          <cell r="CL69">
            <v>0</v>
          </cell>
          <cell r="CM69">
            <v>1</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15</v>
          </cell>
          <cell r="P70">
            <v>59</v>
          </cell>
          <cell r="Q70">
            <v>0</v>
          </cell>
          <cell r="R70">
            <v>1</v>
          </cell>
          <cell r="S70">
            <v>0</v>
          </cell>
          <cell r="T70">
            <v>0</v>
          </cell>
          <cell r="U70">
            <v>1500</v>
          </cell>
          <cell r="V70">
            <v>100</v>
          </cell>
          <cell r="W70">
            <v>0</v>
          </cell>
          <cell r="X70">
            <v>0</v>
          </cell>
          <cell r="Y70">
            <v>0</v>
          </cell>
          <cell r="Z70">
            <v>0</v>
          </cell>
          <cell r="AA70">
            <v>10000</v>
          </cell>
          <cell r="AB70">
            <v>0</v>
          </cell>
          <cell r="AC70">
            <v>0</v>
          </cell>
          <cell r="AD70">
            <v>0</v>
          </cell>
          <cell r="AE70">
            <v>0</v>
          </cell>
          <cell r="AF70">
            <v>0</v>
          </cell>
          <cell r="AG70">
            <v>0</v>
          </cell>
          <cell r="AH70">
            <v>0</v>
          </cell>
          <cell r="AI70">
            <v>15</v>
          </cell>
          <cell r="AJ70">
            <v>15</v>
          </cell>
          <cell r="AK70">
            <v>0</v>
          </cell>
          <cell r="AL70">
            <v>0</v>
          </cell>
          <cell r="AM70">
            <v>0</v>
          </cell>
          <cell r="AN70">
            <v>0</v>
          </cell>
          <cell r="AO70">
            <v>0</v>
          </cell>
          <cell r="AP70">
            <v>0</v>
          </cell>
          <cell r="AQ70">
            <v>59</v>
          </cell>
          <cell r="AR70">
            <v>1</v>
          </cell>
          <cell r="AS70">
            <v>0</v>
          </cell>
          <cell r="AT70">
            <v>0</v>
          </cell>
          <cell r="AU70">
            <v>0</v>
          </cell>
          <cell r="AV70">
            <v>0</v>
          </cell>
          <cell r="AW70">
            <v>0</v>
          </cell>
          <cell r="AX70">
            <v>0</v>
          </cell>
          <cell r="AY70">
            <v>0</v>
          </cell>
          <cell r="AZ70">
            <v>0</v>
          </cell>
          <cell r="BA70">
            <v>0</v>
          </cell>
          <cell r="BB70">
            <v>0</v>
          </cell>
          <cell r="BC70">
            <v>0</v>
          </cell>
          <cell r="BD70">
            <v>0</v>
          </cell>
          <cell r="BE70">
            <v>60</v>
          </cell>
          <cell r="BF70">
            <v>0</v>
          </cell>
          <cell r="BG70">
            <v>0</v>
          </cell>
          <cell r="BH70">
            <v>0</v>
          </cell>
          <cell r="BI70">
            <v>0</v>
          </cell>
          <cell r="BJ70">
            <v>0</v>
          </cell>
          <cell r="BK70">
            <v>0</v>
          </cell>
          <cell r="BL70">
            <v>0</v>
          </cell>
          <cell r="BM70">
            <v>0</v>
          </cell>
          <cell r="BN70">
            <v>0</v>
          </cell>
          <cell r="BO70">
            <v>1</v>
          </cell>
          <cell r="BP70">
            <v>1</v>
          </cell>
          <cell r="BQ70">
            <v>0</v>
          </cell>
          <cell r="BR70">
            <v>4000</v>
          </cell>
          <cell r="BS70">
            <v>2500</v>
          </cell>
          <cell r="BT70">
            <v>1180</v>
          </cell>
          <cell r="BU70">
            <v>0</v>
          </cell>
          <cell r="BV70">
            <v>19618</v>
          </cell>
          <cell r="BW70">
            <v>7.84</v>
          </cell>
          <cell r="BX70">
            <v>0</v>
          </cell>
          <cell r="BY70">
            <v>0</v>
          </cell>
          <cell r="BZ70">
            <v>20</v>
          </cell>
          <cell r="CA70">
            <v>0</v>
          </cell>
          <cell r="CB70">
            <v>0</v>
          </cell>
          <cell r="CC70">
            <v>20</v>
          </cell>
          <cell r="CD70">
            <v>0</v>
          </cell>
          <cell r="CE70">
            <v>1</v>
          </cell>
          <cell r="CF70">
            <v>1</v>
          </cell>
          <cell r="CG70">
            <v>0</v>
          </cell>
          <cell r="CH70">
            <v>0</v>
          </cell>
          <cell r="CI70">
            <v>0</v>
          </cell>
          <cell r="CJ70">
            <v>0</v>
          </cell>
          <cell r="CK70">
            <v>0</v>
          </cell>
          <cell r="CL70">
            <v>0</v>
          </cell>
          <cell r="CM70">
            <v>1</v>
          </cell>
          <cell r="CN70">
            <v>0</v>
          </cell>
          <cell r="CO70">
            <v>0</v>
          </cell>
          <cell r="CP70">
            <v>0</v>
          </cell>
          <cell r="CQ70">
            <v>0</v>
          </cell>
          <cell r="CR70">
            <v>0</v>
          </cell>
          <cell r="CS70">
            <v>0</v>
          </cell>
          <cell r="CT70">
            <v>0</v>
          </cell>
          <cell r="CU70">
            <v>0</v>
          </cell>
          <cell r="CV70">
            <v>0</v>
          </cell>
          <cell r="CW70">
            <v>0</v>
          </cell>
          <cell r="CX70">
            <v>0</v>
          </cell>
          <cell r="CY70">
            <v>0</v>
          </cell>
          <cell r="CZ70">
            <v>1</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1</v>
          </cell>
          <cell r="P71">
            <v>11</v>
          </cell>
          <cell r="Q71">
            <v>14</v>
          </cell>
          <cell r="R71">
            <v>2</v>
          </cell>
          <cell r="S71">
            <v>0</v>
          </cell>
          <cell r="T71">
            <v>83</v>
          </cell>
          <cell r="U71">
            <v>0</v>
          </cell>
          <cell r="V71">
            <v>525</v>
          </cell>
          <cell r="W71">
            <v>4000</v>
          </cell>
          <cell r="X71">
            <v>1643</v>
          </cell>
          <cell r="Y71">
            <v>0</v>
          </cell>
          <cell r="Z71">
            <v>1255</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11</v>
          </cell>
          <cell r="CA71">
            <v>19</v>
          </cell>
          <cell r="CB71">
            <v>0</v>
          </cell>
          <cell r="CC71">
            <v>7</v>
          </cell>
          <cell r="CD71">
            <v>4</v>
          </cell>
          <cell r="CE71">
            <v>0</v>
          </cell>
          <cell r="CF71">
            <v>0</v>
          </cell>
          <cell r="CG71">
            <v>1</v>
          </cell>
          <cell r="CH71">
            <v>0</v>
          </cell>
          <cell r="CI71">
            <v>0</v>
          </cell>
          <cell r="CJ71">
            <v>1</v>
          </cell>
          <cell r="CK71">
            <v>0</v>
          </cell>
          <cell r="CL71">
            <v>0</v>
          </cell>
          <cell r="CM71">
            <v>0</v>
          </cell>
          <cell r="CN71">
            <v>0</v>
          </cell>
          <cell r="CO71">
            <v>0</v>
          </cell>
          <cell r="CP71">
            <v>1</v>
          </cell>
          <cell r="CQ71">
            <v>0</v>
          </cell>
          <cell r="CR71">
            <v>0</v>
          </cell>
          <cell r="CS71">
            <v>0</v>
          </cell>
          <cell r="CT71">
            <v>0</v>
          </cell>
          <cell r="CU71">
            <v>0</v>
          </cell>
          <cell r="CV71">
            <v>1</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7</v>
          </cell>
          <cell r="P72">
            <v>61</v>
          </cell>
          <cell r="Q72">
            <v>0</v>
          </cell>
          <cell r="R72">
            <v>0</v>
          </cell>
          <cell r="S72">
            <v>0</v>
          </cell>
          <cell r="T72">
            <v>27</v>
          </cell>
          <cell r="U72">
            <v>895</v>
          </cell>
          <cell r="V72">
            <v>276</v>
          </cell>
          <cell r="W72">
            <v>0</v>
          </cell>
          <cell r="X72">
            <v>0</v>
          </cell>
          <cell r="Y72">
            <v>0</v>
          </cell>
          <cell r="Z72">
            <v>0</v>
          </cell>
          <cell r="AA72">
            <v>0</v>
          </cell>
          <cell r="AB72">
            <v>0</v>
          </cell>
          <cell r="AC72">
            <v>0</v>
          </cell>
          <cell r="AD72">
            <v>0</v>
          </cell>
          <cell r="AE72">
            <v>0</v>
          </cell>
          <cell r="AF72">
            <v>0</v>
          </cell>
          <cell r="AG72">
            <v>0</v>
          </cell>
          <cell r="AH72">
            <v>0</v>
          </cell>
          <cell r="AI72">
            <v>0</v>
          </cell>
          <cell r="AJ72">
            <v>7</v>
          </cell>
          <cell r="AK72">
            <v>7</v>
          </cell>
          <cell r="AL72">
            <v>0</v>
          </cell>
          <cell r="AM72">
            <v>0</v>
          </cell>
          <cell r="AN72">
            <v>0</v>
          </cell>
          <cell r="AO72">
            <v>0</v>
          </cell>
          <cell r="AP72">
            <v>0</v>
          </cell>
          <cell r="AQ72">
            <v>0</v>
          </cell>
          <cell r="AR72">
            <v>61</v>
          </cell>
          <cell r="AS72">
            <v>61</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20</v>
          </cell>
          <cell r="BY72">
            <v>35</v>
          </cell>
          <cell r="BZ72">
            <v>100</v>
          </cell>
          <cell r="CA72">
            <v>0</v>
          </cell>
          <cell r="CB72">
            <v>20</v>
          </cell>
          <cell r="CC72">
            <v>65</v>
          </cell>
          <cell r="CD72">
            <v>15</v>
          </cell>
          <cell r="CE72">
            <v>1</v>
          </cell>
          <cell r="CF72">
            <v>1</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1</v>
          </cell>
          <cell r="CW72">
            <v>1</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40</v>
          </cell>
          <cell r="P73">
            <v>0</v>
          </cell>
          <cell r="Q73">
            <v>0</v>
          </cell>
          <cell r="R73">
            <v>0</v>
          </cell>
          <cell r="S73">
            <v>0</v>
          </cell>
          <cell r="T73">
            <v>6924</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20</v>
          </cell>
          <cell r="CD73">
            <v>0</v>
          </cell>
          <cell r="CE73">
            <v>0</v>
          </cell>
          <cell r="CF73">
            <v>0</v>
          </cell>
          <cell r="CG73">
            <v>0</v>
          </cell>
          <cell r="CH73">
            <v>0</v>
          </cell>
          <cell r="CI73">
            <v>0</v>
          </cell>
          <cell r="CJ73">
            <v>0</v>
          </cell>
          <cell r="CK73">
            <v>0</v>
          </cell>
          <cell r="CL73">
            <v>0</v>
          </cell>
          <cell r="CM73">
            <v>1</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4</v>
          </cell>
          <cell r="FM73">
            <v>0</v>
          </cell>
          <cell r="FN73">
            <v>0</v>
          </cell>
          <cell r="FO73">
            <v>0</v>
          </cell>
          <cell r="FP73">
            <v>0</v>
          </cell>
          <cell r="FQ73">
            <v>0</v>
          </cell>
          <cell r="FR73">
            <v>4</v>
          </cell>
          <cell r="FS73">
            <v>0</v>
          </cell>
          <cell r="FT73">
            <v>2079</v>
          </cell>
          <cell r="FU73">
            <v>0</v>
          </cell>
          <cell r="FV73">
            <v>0</v>
          </cell>
          <cell r="FW73">
            <v>0</v>
          </cell>
          <cell r="FX73">
            <v>0</v>
          </cell>
          <cell r="FY73">
            <v>1</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80</v>
          </cell>
          <cell r="Q74">
            <v>4</v>
          </cell>
          <cell r="R74">
            <v>78</v>
          </cell>
          <cell r="S74">
            <v>0</v>
          </cell>
          <cell r="T74">
            <v>0</v>
          </cell>
          <cell r="U74">
            <v>0</v>
          </cell>
          <cell r="V74">
            <v>1760</v>
          </cell>
          <cell r="W74">
            <v>14235</v>
          </cell>
          <cell r="X74">
            <v>322</v>
          </cell>
          <cell r="Y74">
            <v>1370</v>
          </cell>
          <cell r="Z74">
            <v>1250</v>
          </cell>
          <cell r="AA74">
            <v>1900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80</v>
          </cell>
          <cell r="AS74">
            <v>0</v>
          </cell>
          <cell r="AT74">
            <v>0</v>
          </cell>
          <cell r="AU74">
            <v>0</v>
          </cell>
          <cell r="AV74">
            <v>0</v>
          </cell>
          <cell r="AW74">
            <v>0</v>
          </cell>
          <cell r="AX74">
            <v>0</v>
          </cell>
          <cell r="AY74">
            <v>0</v>
          </cell>
          <cell r="AZ74">
            <v>4</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60</v>
          </cell>
          <cell r="BQ74">
            <v>0</v>
          </cell>
          <cell r="BR74">
            <v>1617</v>
          </cell>
          <cell r="BS74">
            <v>95</v>
          </cell>
          <cell r="BT74">
            <v>1477</v>
          </cell>
          <cell r="BU74">
            <v>0</v>
          </cell>
          <cell r="BV74">
            <v>0</v>
          </cell>
          <cell r="BW74">
            <v>5</v>
          </cell>
          <cell r="BX74">
            <v>0</v>
          </cell>
          <cell r="BY74">
            <v>5</v>
          </cell>
          <cell r="BZ74">
            <v>50</v>
          </cell>
          <cell r="CA74">
            <v>0</v>
          </cell>
          <cell r="CB74">
            <v>5</v>
          </cell>
          <cell r="CC74">
            <v>10</v>
          </cell>
          <cell r="CD74">
            <v>1</v>
          </cell>
          <cell r="CE74">
            <v>1</v>
          </cell>
          <cell r="CF74">
            <v>0</v>
          </cell>
          <cell r="CG74">
            <v>0</v>
          </cell>
          <cell r="CH74">
            <v>0</v>
          </cell>
          <cell r="CI74">
            <v>0</v>
          </cell>
          <cell r="CJ74">
            <v>0</v>
          </cell>
          <cell r="CK74">
            <v>0</v>
          </cell>
          <cell r="CL74">
            <v>0</v>
          </cell>
          <cell r="CM74">
            <v>1</v>
          </cell>
          <cell r="CN74">
            <v>0</v>
          </cell>
          <cell r="CO74">
            <v>0</v>
          </cell>
          <cell r="CP74">
            <v>0</v>
          </cell>
          <cell r="CQ74">
            <v>0</v>
          </cell>
          <cell r="CR74">
            <v>0</v>
          </cell>
          <cell r="CS74">
            <v>0</v>
          </cell>
          <cell r="CT74">
            <v>0</v>
          </cell>
          <cell r="CU74">
            <v>0</v>
          </cell>
          <cell r="CV74">
            <v>1</v>
          </cell>
          <cell r="CW74">
            <v>0</v>
          </cell>
          <cell r="CX74">
            <v>0</v>
          </cell>
          <cell r="CY74">
            <v>0</v>
          </cell>
          <cell r="CZ74">
            <v>1</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69</v>
          </cell>
          <cell r="Q75">
            <v>0</v>
          </cell>
          <cell r="R75">
            <v>17</v>
          </cell>
          <cell r="S75">
            <v>0</v>
          </cell>
          <cell r="T75">
            <v>0</v>
          </cell>
          <cell r="U75">
            <v>0</v>
          </cell>
          <cell r="V75">
            <v>2135</v>
          </cell>
          <cell r="W75">
            <v>0</v>
          </cell>
          <cell r="X75">
            <v>0</v>
          </cell>
          <cell r="Y75">
            <v>0</v>
          </cell>
          <cell r="Z75">
            <v>0</v>
          </cell>
          <cell r="AA75">
            <v>35000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95</v>
          </cell>
          <cell r="CA75">
            <v>0</v>
          </cell>
          <cell r="CB75">
            <v>10</v>
          </cell>
          <cell r="CC75">
            <v>90</v>
          </cell>
          <cell r="CD75">
            <v>0</v>
          </cell>
          <cell r="CE75">
            <v>1</v>
          </cell>
          <cell r="CF75">
            <v>1</v>
          </cell>
          <cell r="CG75">
            <v>0</v>
          </cell>
          <cell r="CH75">
            <v>0</v>
          </cell>
          <cell r="CI75">
            <v>0</v>
          </cell>
          <cell r="CJ75">
            <v>0</v>
          </cell>
          <cell r="CK75">
            <v>0</v>
          </cell>
          <cell r="CL75">
            <v>0</v>
          </cell>
          <cell r="CM75">
            <v>1</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3</v>
          </cell>
          <cell r="P76">
            <v>58</v>
          </cell>
          <cell r="Q76">
            <v>0</v>
          </cell>
          <cell r="R76">
            <v>0</v>
          </cell>
          <cell r="S76">
            <v>0</v>
          </cell>
          <cell r="T76">
            <v>320</v>
          </cell>
          <cell r="U76">
            <v>0</v>
          </cell>
          <cell r="V76">
            <v>5200</v>
          </cell>
          <cell r="W76">
            <v>0</v>
          </cell>
          <cell r="X76">
            <v>0</v>
          </cell>
          <cell r="Y76">
            <v>0</v>
          </cell>
          <cell r="Z76">
            <v>0</v>
          </cell>
          <cell r="AA76">
            <v>0</v>
          </cell>
          <cell r="AB76">
            <v>0</v>
          </cell>
          <cell r="AC76">
            <v>25000</v>
          </cell>
          <cell r="AD76">
            <v>0</v>
          </cell>
          <cell r="AE76">
            <v>0</v>
          </cell>
          <cell r="AF76">
            <v>0</v>
          </cell>
          <cell r="AG76">
            <v>0</v>
          </cell>
          <cell r="AH76">
            <v>0</v>
          </cell>
          <cell r="AI76">
            <v>0</v>
          </cell>
          <cell r="AJ76">
            <v>3</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500</v>
          </cell>
          <cell r="BS76">
            <v>320</v>
          </cell>
          <cell r="BT76">
            <v>30</v>
          </cell>
          <cell r="BU76">
            <v>30</v>
          </cell>
          <cell r="BV76">
            <v>0</v>
          </cell>
          <cell r="BW76">
            <v>0</v>
          </cell>
          <cell r="BX76">
            <v>0</v>
          </cell>
          <cell r="BY76">
            <v>0</v>
          </cell>
          <cell r="BZ76">
            <v>5</v>
          </cell>
          <cell r="CA76">
            <v>0</v>
          </cell>
          <cell r="CB76">
            <v>0</v>
          </cell>
          <cell r="CC76">
            <v>90</v>
          </cell>
          <cell r="CD76">
            <v>0</v>
          </cell>
          <cell r="CE76">
            <v>1</v>
          </cell>
          <cell r="CF76">
            <v>1</v>
          </cell>
          <cell r="CG76">
            <v>0</v>
          </cell>
          <cell r="CH76">
            <v>0</v>
          </cell>
          <cell r="CI76">
            <v>0</v>
          </cell>
          <cell r="CJ76">
            <v>0</v>
          </cell>
          <cell r="CK76">
            <v>0</v>
          </cell>
          <cell r="CL76">
            <v>0</v>
          </cell>
          <cell r="CM76">
            <v>1</v>
          </cell>
          <cell r="CN76">
            <v>0</v>
          </cell>
          <cell r="CO76">
            <v>0</v>
          </cell>
          <cell r="CP76">
            <v>0</v>
          </cell>
          <cell r="CQ76">
            <v>0</v>
          </cell>
          <cell r="CR76">
            <v>0</v>
          </cell>
          <cell r="CS76">
            <v>0</v>
          </cell>
          <cell r="CT76">
            <v>0</v>
          </cell>
          <cell r="CU76">
            <v>0</v>
          </cell>
          <cell r="CV76">
            <v>1</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5</v>
          </cell>
          <cell r="FM76">
            <v>5800</v>
          </cell>
          <cell r="FN76">
            <v>0</v>
          </cell>
          <cell r="FO76">
            <v>2</v>
          </cell>
          <cell r="FP76">
            <v>640</v>
          </cell>
          <cell r="FQ76">
            <v>0</v>
          </cell>
          <cell r="FR76">
            <v>1</v>
          </cell>
          <cell r="FS76">
            <v>10</v>
          </cell>
          <cell r="FT76">
            <v>0</v>
          </cell>
          <cell r="FU76">
            <v>0</v>
          </cell>
          <cell r="FV76">
            <v>0</v>
          </cell>
          <cell r="FW76">
            <v>0</v>
          </cell>
          <cell r="FX76">
            <v>0</v>
          </cell>
          <cell r="FY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44</v>
          </cell>
          <cell r="P77">
            <v>247</v>
          </cell>
          <cell r="Q77">
            <v>0</v>
          </cell>
          <cell r="R77">
            <v>0</v>
          </cell>
          <cell r="S77">
            <v>0</v>
          </cell>
          <cell r="T77">
            <v>5020</v>
          </cell>
          <cell r="U77">
            <v>0</v>
          </cell>
          <cell r="V77">
            <v>729</v>
          </cell>
          <cell r="W77">
            <v>0</v>
          </cell>
          <cell r="X77">
            <v>0</v>
          </cell>
          <cell r="Y77">
            <v>0</v>
          </cell>
          <cell r="Z77">
            <v>0</v>
          </cell>
          <cell r="AA77">
            <v>0</v>
          </cell>
          <cell r="AB77">
            <v>0</v>
          </cell>
          <cell r="AC77">
            <v>0</v>
          </cell>
          <cell r="AD77">
            <v>1</v>
          </cell>
          <cell r="AE77">
            <v>0</v>
          </cell>
          <cell r="AF77">
            <v>0</v>
          </cell>
          <cell r="AG77">
            <v>1</v>
          </cell>
          <cell r="AH77">
            <v>0</v>
          </cell>
          <cell r="AI77">
            <v>0</v>
          </cell>
          <cell r="AJ77">
            <v>3</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7803</v>
          </cell>
          <cell r="BS77">
            <v>0</v>
          </cell>
          <cell r="BT77">
            <v>0</v>
          </cell>
          <cell r="BU77">
            <v>0</v>
          </cell>
          <cell r="BV77">
            <v>0</v>
          </cell>
          <cell r="BW77">
            <v>0</v>
          </cell>
          <cell r="BX77">
            <v>20</v>
          </cell>
          <cell r="BY77">
            <v>7</v>
          </cell>
          <cell r="BZ77">
            <v>75</v>
          </cell>
          <cell r="CA77">
            <v>30</v>
          </cell>
          <cell r="CB77">
            <v>40</v>
          </cell>
          <cell r="CC77">
            <v>25</v>
          </cell>
          <cell r="CD77">
            <v>0</v>
          </cell>
          <cell r="CE77">
            <v>0</v>
          </cell>
          <cell r="CF77">
            <v>0</v>
          </cell>
          <cell r="CG77">
            <v>1</v>
          </cell>
          <cell r="CH77">
            <v>0</v>
          </cell>
          <cell r="CI77">
            <v>1</v>
          </cell>
          <cell r="CJ77">
            <v>0</v>
          </cell>
          <cell r="CK77">
            <v>0</v>
          </cell>
          <cell r="CL77">
            <v>0</v>
          </cell>
          <cell r="CM77">
            <v>0</v>
          </cell>
          <cell r="CN77">
            <v>0</v>
          </cell>
          <cell r="CO77">
            <v>0</v>
          </cell>
          <cell r="CP77">
            <v>0</v>
          </cell>
          <cell r="CQ77">
            <v>0</v>
          </cell>
          <cell r="CR77">
            <v>0</v>
          </cell>
          <cell r="CS77">
            <v>0</v>
          </cell>
          <cell r="CT77">
            <v>0</v>
          </cell>
          <cell r="CU77">
            <v>0</v>
          </cell>
          <cell r="CV77">
            <v>1</v>
          </cell>
          <cell r="CW77">
            <v>0</v>
          </cell>
          <cell r="CX77">
            <v>0</v>
          </cell>
          <cell r="CY77">
            <v>1</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84</v>
          </cell>
          <cell r="P78">
            <v>1223</v>
          </cell>
          <cell r="Q78">
            <v>19</v>
          </cell>
          <cell r="R78">
            <v>0</v>
          </cell>
          <cell r="S78">
            <v>0</v>
          </cell>
          <cell r="T78">
            <v>976</v>
          </cell>
          <cell r="U78">
            <v>0</v>
          </cell>
          <cell r="V78">
            <v>6802</v>
          </cell>
          <cell r="W78">
            <v>0</v>
          </cell>
          <cell r="X78">
            <v>510</v>
          </cell>
          <cell r="Y78">
            <v>19110</v>
          </cell>
          <cell r="Z78">
            <v>0</v>
          </cell>
          <cell r="AA78">
            <v>0</v>
          </cell>
          <cell r="AB78">
            <v>0</v>
          </cell>
          <cell r="AC78">
            <v>0</v>
          </cell>
          <cell r="AD78">
            <v>0</v>
          </cell>
          <cell r="AE78">
            <v>0</v>
          </cell>
          <cell r="AF78">
            <v>0</v>
          </cell>
          <cell r="AG78">
            <v>0</v>
          </cell>
          <cell r="AH78">
            <v>0</v>
          </cell>
          <cell r="AI78">
            <v>0</v>
          </cell>
          <cell r="AJ78">
            <v>84</v>
          </cell>
          <cell r="AK78">
            <v>0</v>
          </cell>
          <cell r="AL78">
            <v>0</v>
          </cell>
          <cell r="AM78">
            <v>0</v>
          </cell>
          <cell r="AN78">
            <v>0</v>
          </cell>
          <cell r="AO78">
            <v>0</v>
          </cell>
          <cell r="AP78">
            <v>0</v>
          </cell>
          <cell r="AQ78">
            <v>1</v>
          </cell>
          <cell r="AR78">
            <v>1223</v>
          </cell>
          <cell r="AS78">
            <v>0</v>
          </cell>
          <cell r="AT78">
            <v>0</v>
          </cell>
          <cell r="AU78">
            <v>0</v>
          </cell>
          <cell r="AV78">
            <v>0</v>
          </cell>
          <cell r="AW78">
            <v>0</v>
          </cell>
          <cell r="AX78">
            <v>0</v>
          </cell>
          <cell r="AY78">
            <v>0</v>
          </cell>
          <cell r="AZ78">
            <v>19</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30</v>
          </cell>
          <cell r="BZ78">
            <v>0</v>
          </cell>
          <cell r="CA78">
            <v>0</v>
          </cell>
          <cell r="CB78">
            <v>0</v>
          </cell>
          <cell r="CC78">
            <v>21</v>
          </cell>
          <cell r="CD78">
            <v>100</v>
          </cell>
          <cell r="CE78">
            <v>1</v>
          </cell>
          <cell r="CF78">
            <v>0</v>
          </cell>
          <cell r="CG78">
            <v>0</v>
          </cell>
          <cell r="CH78">
            <v>0</v>
          </cell>
          <cell r="CI78">
            <v>0</v>
          </cell>
          <cell r="CJ78">
            <v>1</v>
          </cell>
          <cell r="CK78">
            <v>0</v>
          </cell>
          <cell r="CL78">
            <v>0</v>
          </cell>
          <cell r="CM78">
            <v>0</v>
          </cell>
          <cell r="CN78">
            <v>1</v>
          </cell>
          <cell r="CO78">
            <v>0</v>
          </cell>
          <cell r="CP78">
            <v>0</v>
          </cell>
          <cell r="CQ78">
            <v>0</v>
          </cell>
          <cell r="CR78">
            <v>0</v>
          </cell>
          <cell r="CS78">
            <v>0</v>
          </cell>
          <cell r="CT78">
            <v>0</v>
          </cell>
          <cell r="CU78">
            <v>0</v>
          </cell>
          <cell r="CV78">
            <v>0</v>
          </cell>
          <cell r="CW78">
            <v>0</v>
          </cell>
          <cell r="CX78">
            <v>0</v>
          </cell>
          <cell r="CY78">
            <v>1</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11</v>
          </cell>
          <cell r="P79">
            <v>26</v>
          </cell>
          <cell r="Q79">
            <v>7</v>
          </cell>
          <cell r="R79">
            <v>5</v>
          </cell>
          <cell r="S79">
            <v>18</v>
          </cell>
          <cell r="T79">
            <v>346</v>
          </cell>
          <cell r="U79">
            <v>400</v>
          </cell>
          <cell r="V79">
            <v>26</v>
          </cell>
          <cell r="W79">
            <v>26</v>
          </cell>
          <cell r="X79">
            <v>1370</v>
          </cell>
          <cell r="Y79">
            <v>2000</v>
          </cell>
          <cell r="Z79">
            <v>291</v>
          </cell>
          <cell r="AA79">
            <v>500</v>
          </cell>
          <cell r="AB79">
            <v>1123</v>
          </cell>
          <cell r="AC79">
            <v>4000</v>
          </cell>
          <cell r="AD79">
            <v>0</v>
          </cell>
          <cell r="AE79">
            <v>0</v>
          </cell>
          <cell r="AF79">
            <v>0</v>
          </cell>
          <cell r="AG79">
            <v>0</v>
          </cell>
          <cell r="AH79">
            <v>0</v>
          </cell>
          <cell r="AI79">
            <v>0</v>
          </cell>
          <cell r="AJ79">
            <v>11</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7</v>
          </cell>
          <cell r="BA79">
            <v>0</v>
          </cell>
          <cell r="BB79">
            <v>0</v>
          </cell>
          <cell r="BC79">
            <v>0</v>
          </cell>
          <cell r="BD79">
            <v>0</v>
          </cell>
          <cell r="BE79">
            <v>0</v>
          </cell>
          <cell r="BF79">
            <v>0</v>
          </cell>
          <cell r="BG79">
            <v>0</v>
          </cell>
          <cell r="BH79">
            <v>11</v>
          </cell>
          <cell r="BI79">
            <v>0</v>
          </cell>
          <cell r="BJ79">
            <v>0</v>
          </cell>
          <cell r="BK79">
            <v>0</v>
          </cell>
          <cell r="BL79">
            <v>0</v>
          </cell>
          <cell r="BM79">
            <v>0</v>
          </cell>
          <cell r="BN79">
            <v>0</v>
          </cell>
          <cell r="BO79">
            <v>0</v>
          </cell>
          <cell r="BP79">
            <v>5</v>
          </cell>
          <cell r="BQ79">
            <v>0</v>
          </cell>
          <cell r="BR79">
            <v>0</v>
          </cell>
          <cell r="BS79">
            <v>0</v>
          </cell>
          <cell r="BT79">
            <v>0</v>
          </cell>
          <cell r="BU79">
            <v>0</v>
          </cell>
          <cell r="BV79">
            <v>0</v>
          </cell>
          <cell r="BW79">
            <v>0</v>
          </cell>
          <cell r="BX79">
            <v>5</v>
          </cell>
          <cell r="BY79">
            <v>0</v>
          </cell>
          <cell r="BZ79">
            <v>0</v>
          </cell>
          <cell r="CA79">
            <v>10</v>
          </cell>
          <cell r="CB79">
            <v>10</v>
          </cell>
          <cell r="CC79">
            <v>10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1</v>
          </cell>
          <cell r="CW79">
            <v>0</v>
          </cell>
          <cell r="CX79">
            <v>0</v>
          </cell>
          <cell r="CY79">
            <v>0</v>
          </cell>
          <cell r="CZ79">
            <v>1</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256</v>
          </cell>
          <cell r="P80">
            <v>275</v>
          </cell>
          <cell r="Q80">
            <v>0</v>
          </cell>
          <cell r="R80">
            <v>0</v>
          </cell>
          <cell r="S80">
            <v>0</v>
          </cell>
          <cell r="T80">
            <v>2612</v>
          </cell>
          <cell r="U80">
            <v>16331</v>
          </cell>
          <cell r="V80">
            <v>711</v>
          </cell>
          <cell r="W80">
            <v>2293</v>
          </cell>
          <cell r="X80">
            <v>0</v>
          </cell>
          <cell r="Y80">
            <v>0</v>
          </cell>
          <cell r="Z80">
            <v>0</v>
          </cell>
          <cell r="AA80">
            <v>0</v>
          </cell>
          <cell r="AB80">
            <v>0</v>
          </cell>
          <cell r="AC80">
            <v>0</v>
          </cell>
          <cell r="AD80">
            <v>0</v>
          </cell>
          <cell r="AE80">
            <v>0</v>
          </cell>
          <cell r="AF80">
            <v>0</v>
          </cell>
          <cell r="AG80">
            <v>0</v>
          </cell>
          <cell r="AH80">
            <v>0</v>
          </cell>
          <cell r="AI80">
            <v>0</v>
          </cell>
          <cell r="AJ80">
            <v>131</v>
          </cell>
          <cell r="AK80">
            <v>131</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25</v>
          </cell>
          <cell r="BY80">
            <v>0</v>
          </cell>
          <cell r="BZ80">
            <v>29</v>
          </cell>
          <cell r="CA80">
            <v>0</v>
          </cell>
          <cell r="CB80">
            <v>0</v>
          </cell>
          <cell r="CC80">
            <v>100</v>
          </cell>
          <cell r="CD80">
            <v>0</v>
          </cell>
          <cell r="CE80">
            <v>0</v>
          </cell>
          <cell r="CF80">
            <v>1</v>
          </cell>
          <cell r="CG80">
            <v>0</v>
          </cell>
          <cell r="CH80">
            <v>0</v>
          </cell>
          <cell r="CI80">
            <v>1</v>
          </cell>
          <cell r="CJ80">
            <v>0</v>
          </cell>
          <cell r="CK80">
            <v>0</v>
          </cell>
          <cell r="CL80">
            <v>0</v>
          </cell>
          <cell r="CM80">
            <v>1</v>
          </cell>
          <cell r="CN80">
            <v>0</v>
          </cell>
          <cell r="CO80">
            <v>0</v>
          </cell>
          <cell r="CP80">
            <v>0</v>
          </cell>
          <cell r="CQ80">
            <v>1</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155</v>
          </cell>
          <cell r="Q81">
            <v>15</v>
          </cell>
          <cell r="R81">
            <v>0</v>
          </cell>
          <cell r="S81">
            <v>0</v>
          </cell>
          <cell r="T81">
            <v>0</v>
          </cell>
          <cell r="U81">
            <v>0</v>
          </cell>
          <cell r="V81">
            <v>2749</v>
          </cell>
          <cell r="W81">
            <v>0</v>
          </cell>
          <cell r="X81">
            <v>51000</v>
          </cell>
          <cell r="Y81">
            <v>72658</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155</v>
          </cell>
          <cell r="AS81">
            <v>0</v>
          </cell>
          <cell r="AT81">
            <v>0</v>
          </cell>
          <cell r="AU81">
            <v>0</v>
          </cell>
          <cell r="AV81">
            <v>0</v>
          </cell>
          <cell r="AW81">
            <v>0</v>
          </cell>
          <cell r="AX81">
            <v>0</v>
          </cell>
          <cell r="AY81">
            <v>0</v>
          </cell>
          <cell r="AZ81">
            <v>15</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12.3</v>
          </cell>
          <cell r="BY81">
            <v>1.7</v>
          </cell>
          <cell r="BZ81">
            <v>0</v>
          </cell>
          <cell r="CA81">
            <v>0</v>
          </cell>
          <cell r="CB81">
            <v>9.4</v>
          </cell>
          <cell r="CC81">
            <v>31</v>
          </cell>
          <cell r="CD81">
            <v>0</v>
          </cell>
          <cell r="CE81">
            <v>0</v>
          </cell>
          <cell r="CF81">
            <v>1</v>
          </cell>
          <cell r="CG81">
            <v>0</v>
          </cell>
          <cell r="CH81">
            <v>0</v>
          </cell>
          <cell r="CI81">
            <v>1</v>
          </cell>
          <cell r="CJ81">
            <v>0</v>
          </cell>
          <cell r="CK81">
            <v>0</v>
          </cell>
          <cell r="CL81">
            <v>0</v>
          </cell>
          <cell r="CM81">
            <v>1</v>
          </cell>
          <cell r="CN81">
            <v>0</v>
          </cell>
          <cell r="CO81">
            <v>0</v>
          </cell>
          <cell r="CP81">
            <v>0</v>
          </cell>
          <cell r="CQ81">
            <v>0</v>
          </cell>
          <cell r="CR81">
            <v>0</v>
          </cell>
          <cell r="CS81">
            <v>0</v>
          </cell>
          <cell r="CT81">
            <v>0</v>
          </cell>
          <cell r="CU81">
            <v>1</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26</v>
          </cell>
          <cell r="P82">
            <v>4</v>
          </cell>
          <cell r="Q82">
            <v>0</v>
          </cell>
          <cell r="R82">
            <v>0</v>
          </cell>
          <cell r="S82">
            <v>0</v>
          </cell>
          <cell r="T82">
            <v>1747</v>
          </cell>
          <cell r="U82">
            <v>0</v>
          </cell>
          <cell r="V82">
            <v>22</v>
          </cell>
          <cell r="W82">
            <v>0</v>
          </cell>
          <cell r="X82">
            <v>0</v>
          </cell>
          <cell r="Y82">
            <v>0</v>
          </cell>
          <cell r="Z82">
            <v>0</v>
          </cell>
          <cell r="AA82">
            <v>0</v>
          </cell>
          <cell r="AB82">
            <v>0</v>
          </cell>
          <cell r="AC82">
            <v>0</v>
          </cell>
          <cell r="AD82">
            <v>0</v>
          </cell>
          <cell r="AE82">
            <v>0</v>
          </cell>
          <cell r="AF82">
            <v>0</v>
          </cell>
          <cell r="AG82">
            <v>0</v>
          </cell>
          <cell r="AH82">
            <v>0</v>
          </cell>
          <cell r="AI82">
            <v>0</v>
          </cell>
          <cell r="AJ82">
            <v>26</v>
          </cell>
          <cell r="AK82">
            <v>0</v>
          </cell>
          <cell r="AL82">
            <v>0</v>
          </cell>
          <cell r="AM82">
            <v>0</v>
          </cell>
          <cell r="AN82">
            <v>0</v>
          </cell>
          <cell r="AO82">
            <v>0</v>
          </cell>
          <cell r="AP82">
            <v>0</v>
          </cell>
          <cell r="AQ82">
            <v>0</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450</v>
          </cell>
          <cell r="BS82">
            <v>162</v>
          </cell>
          <cell r="BT82">
            <v>29</v>
          </cell>
          <cell r="BU82">
            <v>41</v>
          </cell>
          <cell r="BV82">
            <v>1155</v>
          </cell>
          <cell r="BW82">
            <v>5.68</v>
          </cell>
          <cell r="BX82">
            <v>0</v>
          </cell>
          <cell r="BY82">
            <v>20</v>
          </cell>
          <cell r="BZ82">
            <v>20</v>
          </cell>
          <cell r="CA82">
            <v>20</v>
          </cell>
          <cell r="CB82">
            <v>7</v>
          </cell>
          <cell r="CC82">
            <v>36</v>
          </cell>
          <cell r="CD82">
            <v>0</v>
          </cell>
          <cell r="CE82">
            <v>1</v>
          </cell>
          <cell r="CF82">
            <v>0</v>
          </cell>
          <cell r="CG82">
            <v>1</v>
          </cell>
          <cell r="CH82">
            <v>1</v>
          </cell>
          <cell r="CI82">
            <v>0</v>
          </cell>
          <cell r="CJ82">
            <v>1</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86</v>
          </cell>
          <cell r="P83">
            <v>230</v>
          </cell>
          <cell r="Q83">
            <v>7</v>
          </cell>
          <cell r="R83">
            <v>0</v>
          </cell>
          <cell r="S83">
            <v>0</v>
          </cell>
          <cell r="T83">
            <v>10845</v>
          </cell>
          <cell r="U83">
            <v>0</v>
          </cell>
          <cell r="V83">
            <v>8639</v>
          </cell>
          <cell r="W83">
            <v>0</v>
          </cell>
          <cell r="X83">
            <v>881</v>
          </cell>
          <cell r="Y83">
            <v>0</v>
          </cell>
          <cell r="Z83">
            <v>0</v>
          </cell>
          <cell r="AA83">
            <v>0</v>
          </cell>
          <cell r="AB83">
            <v>0</v>
          </cell>
          <cell r="AC83">
            <v>0</v>
          </cell>
          <cell r="AD83">
            <v>0</v>
          </cell>
          <cell r="AE83">
            <v>0</v>
          </cell>
          <cell r="AF83">
            <v>0</v>
          </cell>
          <cell r="AG83">
            <v>0</v>
          </cell>
          <cell r="AH83">
            <v>0</v>
          </cell>
          <cell r="AI83">
            <v>0</v>
          </cell>
          <cell r="AJ83">
            <v>86</v>
          </cell>
          <cell r="AK83">
            <v>0</v>
          </cell>
          <cell r="AL83">
            <v>0</v>
          </cell>
          <cell r="AM83">
            <v>0</v>
          </cell>
          <cell r="AN83">
            <v>0</v>
          </cell>
          <cell r="AO83">
            <v>0</v>
          </cell>
          <cell r="AP83">
            <v>0</v>
          </cell>
          <cell r="AQ83">
            <v>0</v>
          </cell>
          <cell r="AR83">
            <v>230</v>
          </cell>
          <cell r="AS83">
            <v>0</v>
          </cell>
          <cell r="AT83">
            <v>0</v>
          </cell>
          <cell r="AU83">
            <v>0</v>
          </cell>
          <cell r="AV83">
            <v>0</v>
          </cell>
          <cell r="AW83">
            <v>0</v>
          </cell>
          <cell r="AX83">
            <v>0</v>
          </cell>
          <cell r="AY83">
            <v>0</v>
          </cell>
          <cell r="AZ83">
            <v>7</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40</v>
          </cell>
          <cell r="BY83">
            <v>20</v>
          </cell>
          <cell r="BZ83">
            <v>80</v>
          </cell>
          <cell r="CA83">
            <v>5</v>
          </cell>
          <cell r="CB83">
            <v>40</v>
          </cell>
          <cell r="CC83">
            <v>50</v>
          </cell>
          <cell r="CD83">
            <v>40</v>
          </cell>
          <cell r="CE83">
            <v>0</v>
          </cell>
          <cell r="CF83">
            <v>1</v>
          </cell>
          <cell r="CG83">
            <v>0</v>
          </cell>
          <cell r="CH83">
            <v>0</v>
          </cell>
          <cell r="CI83">
            <v>1</v>
          </cell>
          <cell r="CJ83">
            <v>0</v>
          </cell>
          <cell r="CK83">
            <v>0</v>
          </cell>
          <cell r="CL83">
            <v>0</v>
          </cell>
          <cell r="CM83">
            <v>1</v>
          </cell>
          <cell r="CN83">
            <v>1</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48</v>
          </cell>
          <cell r="P84">
            <v>208</v>
          </cell>
          <cell r="Q84">
            <v>1</v>
          </cell>
          <cell r="R84">
            <v>8</v>
          </cell>
          <cell r="S84">
            <v>4</v>
          </cell>
          <cell r="T84">
            <v>0</v>
          </cell>
          <cell r="U84">
            <v>9000</v>
          </cell>
          <cell r="V84">
            <v>0</v>
          </cell>
          <cell r="W84">
            <v>24960</v>
          </cell>
          <cell r="X84">
            <v>0</v>
          </cell>
          <cell r="Y84">
            <v>5000</v>
          </cell>
          <cell r="Z84">
            <v>0</v>
          </cell>
          <cell r="AA84">
            <v>2000</v>
          </cell>
          <cell r="AB84">
            <v>0</v>
          </cell>
          <cell r="AC84">
            <v>780000</v>
          </cell>
          <cell r="AD84">
            <v>0</v>
          </cell>
          <cell r="AE84">
            <v>0</v>
          </cell>
          <cell r="AF84">
            <v>0</v>
          </cell>
          <cell r="AG84">
            <v>0</v>
          </cell>
          <cell r="AH84">
            <v>0</v>
          </cell>
          <cell r="AI84">
            <v>0</v>
          </cell>
          <cell r="AJ84">
            <v>5</v>
          </cell>
          <cell r="AK84">
            <v>23</v>
          </cell>
          <cell r="AL84">
            <v>0</v>
          </cell>
          <cell r="AM84">
            <v>0</v>
          </cell>
          <cell r="AN84">
            <v>0</v>
          </cell>
          <cell r="AO84">
            <v>0</v>
          </cell>
          <cell r="AP84">
            <v>0</v>
          </cell>
          <cell r="AQ84">
            <v>0</v>
          </cell>
          <cell r="AR84">
            <v>0</v>
          </cell>
          <cell r="AS84">
            <v>208</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4</v>
          </cell>
          <cell r="BJ84">
            <v>0</v>
          </cell>
          <cell r="BK84">
            <v>0</v>
          </cell>
          <cell r="BL84">
            <v>0</v>
          </cell>
          <cell r="BM84">
            <v>0</v>
          </cell>
          <cell r="BN84">
            <v>0</v>
          </cell>
          <cell r="BO84">
            <v>0</v>
          </cell>
          <cell r="BP84">
            <v>5</v>
          </cell>
          <cell r="BQ84">
            <v>8</v>
          </cell>
          <cell r="BR84">
            <v>6000</v>
          </cell>
          <cell r="BS84">
            <v>5000</v>
          </cell>
          <cell r="BT84">
            <v>200</v>
          </cell>
          <cell r="BU84">
            <v>800</v>
          </cell>
          <cell r="BV84">
            <v>46000</v>
          </cell>
          <cell r="BW84">
            <v>5</v>
          </cell>
          <cell r="BX84">
            <v>20</v>
          </cell>
          <cell r="BY84">
            <v>30</v>
          </cell>
          <cell r="BZ84">
            <v>40</v>
          </cell>
          <cell r="CA84">
            <v>0</v>
          </cell>
          <cell r="CB84">
            <v>10</v>
          </cell>
          <cell r="CC84">
            <v>90</v>
          </cell>
          <cell r="CD84">
            <v>0</v>
          </cell>
          <cell r="CE84">
            <v>0</v>
          </cell>
          <cell r="CF84">
            <v>0</v>
          </cell>
          <cell r="CG84">
            <v>0</v>
          </cell>
          <cell r="CH84">
            <v>1</v>
          </cell>
          <cell r="CI84">
            <v>1</v>
          </cell>
          <cell r="CJ84">
            <v>0</v>
          </cell>
          <cell r="CK84">
            <v>0</v>
          </cell>
          <cell r="CL84">
            <v>0</v>
          </cell>
          <cell r="CM84">
            <v>0</v>
          </cell>
          <cell r="CN84">
            <v>0</v>
          </cell>
          <cell r="CO84">
            <v>1</v>
          </cell>
          <cell r="CP84">
            <v>0</v>
          </cell>
          <cell r="CQ84">
            <v>0</v>
          </cell>
          <cell r="CR84">
            <v>0</v>
          </cell>
          <cell r="CS84">
            <v>1</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46</v>
          </cell>
          <cell r="P85">
            <v>642</v>
          </cell>
          <cell r="Q85">
            <v>0</v>
          </cell>
          <cell r="R85">
            <v>0</v>
          </cell>
          <cell r="S85">
            <v>0</v>
          </cell>
          <cell r="T85">
            <v>1697</v>
          </cell>
          <cell r="U85">
            <v>340000</v>
          </cell>
          <cell r="V85">
            <v>9927</v>
          </cell>
          <cell r="W85">
            <v>4930</v>
          </cell>
          <cell r="X85">
            <v>0</v>
          </cell>
          <cell r="Y85">
            <v>0</v>
          </cell>
          <cell r="Z85">
            <v>0</v>
          </cell>
          <cell r="AA85">
            <v>0</v>
          </cell>
          <cell r="AB85">
            <v>0</v>
          </cell>
          <cell r="AC85">
            <v>0</v>
          </cell>
          <cell r="AD85">
            <v>0</v>
          </cell>
          <cell r="AE85">
            <v>0</v>
          </cell>
          <cell r="AF85">
            <v>0</v>
          </cell>
          <cell r="AG85">
            <v>0</v>
          </cell>
          <cell r="AH85">
            <v>0</v>
          </cell>
          <cell r="AI85">
            <v>0</v>
          </cell>
          <cell r="AJ85">
            <v>0</v>
          </cell>
          <cell r="AK85">
            <v>46</v>
          </cell>
          <cell r="AL85">
            <v>0</v>
          </cell>
          <cell r="AM85">
            <v>0</v>
          </cell>
          <cell r="AN85">
            <v>0</v>
          </cell>
          <cell r="AO85">
            <v>0</v>
          </cell>
          <cell r="AP85">
            <v>0</v>
          </cell>
          <cell r="AQ85">
            <v>0</v>
          </cell>
          <cell r="AR85">
            <v>642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60</v>
          </cell>
          <cell r="BY85">
            <v>0</v>
          </cell>
          <cell r="BZ85">
            <v>70</v>
          </cell>
          <cell r="CA85">
            <v>0</v>
          </cell>
          <cell r="CB85">
            <v>15</v>
          </cell>
          <cell r="CC85">
            <v>35</v>
          </cell>
          <cell r="CD85">
            <v>0</v>
          </cell>
          <cell r="CE85">
            <v>0</v>
          </cell>
          <cell r="CF85">
            <v>1</v>
          </cell>
          <cell r="CG85">
            <v>0</v>
          </cell>
          <cell r="CH85">
            <v>0</v>
          </cell>
          <cell r="CI85">
            <v>1</v>
          </cell>
          <cell r="CJ85">
            <v>0</v>
          </cell>
          <cell r="CK85">
            <v>0</v>
          </cell>
          <cell r="CL85">
            <v>0</v>
          </cell>
          <cell r="CM85">
            <v>0</v>
          </cell>
          <cell r="CN85">
            <v>0</v>
          </cell>
          <cell r="CO85">
            <v>0</v>
          </cell>
          <cell r="CP85">
            <v>0</v>
          </cell>
          <cell r="CQ85">
            <v>1</v>
          </cell>
          <cell r="CR85">
            <v>0</v>
          </cell>
          <cell r="CS85">
            <v>0</v>
          </cell>
          <cell r="CT85">
            <v>0</v>
          </cell>
          <cell r="CU85">
            <v>0</v>
          </cell>
          <cell r="CV85">
            <v>0</v>
          </cell>
          <cell r="CW85">
            <v>0</v>
          </cell>
          <cell r="CX85">
            <v>0</v>
          </cell>
          <cell r="CY85">
            <v>0</v>
          </cell>
          <cell r="CZ85">
            <v>0</v>
          </cell>
          <cell r="DA85">
            <v>0</v>
          </cell>
          <cell r="DB85">
            <v>1</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35</v>
          </cell>
          <cell r="P86">
            <v>182</v>
          </cell>
          <cell r="Q86">
            <v>0</v>
          </cell>
          <cell r="R86">
            <v>0</v>
          </cell>
          <cell r="S86">
            <v>0</v>
          </cell>
          <cell r="T86">
            <v>588</v>
          </cell>
          <cell r="U86">
            <v>23</v>
          </cell>
          <cell r="V86">
            <v>1389</v>
          </cell>
          <cell r="W86">
            <v>0</v>
          </cell>
          <cell r="X86">
            <v>0</v>
          </cell>
          <cell r="Y86">
            <v>0</v>
          </cell>
          <cell r="Z86">
            <v>0</v>
          </cell>
          <cell r="AA86">
            <v>0</v>
          </cell>
          <cell r="AB86">
            <v>0</v>
          </cell>
          <cell r="AC86">
            <v>0</v>
          </cell>
          <cell r="AD86">
            <v>0</v>
          </cell>
          <cell r="AE86">
            <v>0</v>
          </cell>
          <cell r="AF86">
            <v>0</v>
          </cell>
          <cell r="AG86">
            <v>0</v>
          </cell>
          <cell r="AH86">
            <v>0</v>
          </cell>
          <cell r="AI86">
            <v>0</v>
          </cell>
          <cell r="AJ86">
            <v>35</v>
          </cell>
          <cell r="AK86">
            <v>0</v>
          </cell>
          <cell r="AL86">
            <v>0</v>
          </cell>
          <cell r="AM86">
            <v>0</v>
          </cell>
          <cell r="AN86">
            <v>0</v>
          </cell>
          <cell r="AO86">
            <v>0</v>
          </cell>
          <cell r="AP86">
            <v>0</v>
          </cell>
          <cell r="AQ86">
            <v>0</v>
          </cell>
          <cell r="AR86">
            <v>140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983</v>
          </cell>
          <cell r="BS86">
            <v>145</v>
          </cell>
          <cell r="BT86">
            <v>600</v>
          </cell>
          <cell r="BU86">
            <v>26</v>
          </cell>
          <cell r="BV86">
            <v>690</v>
          </cell>
          <cell r="BW86">
            <v>9.24</v>
          </cell>
          <cell r="BX86">
            <v>10</v>
          </cell>
          <cell r="BY86">
            <v>60</v>
          </cell>
          <cell r="BZ86">
            <v>20</v>
          </cell>
          <cell r="CA86">
            <v>2</v>
          </cell>
          <cell r="CB86">
            <v>10</v>
          </cell>
          <cell r="CC86">
            <v>25</v>
          </cell>
          <cell r="CD86">
            <v>0</v>
          </cell>
          <cell r="CE86">
            <v>1</v>
          </cell>
          <cell r="CF86">
            <v>0</v>
          </cell>
          <cell r="CG86">
            <v>0</v>
          </cell>
          <cell r="CH86">
            <v>0</v>
          </cell>
          <cell r="CI86">
            <v>0</v>
          </cell>
          <cell r="CJ86">
            <v>0</v>
          </cell>
          <cell r="CK86">
            <v>0</v>
          </cell>
          <cell r="CL86">
            <v>0</v>
          </cell>
          <cell r="CM86">
            <v>1</v>
          </cell>
          <cell r="CN86">
            <v>0</v>
          </cell>
          <cell r="CO86">
            <v>0</v>
          </cell>
          <cell r="CP86">
            <v>0</v>
          </cell>
          <cell r="CQ86">
            <v>0</v>
          </cell>
          <cell r="CR86">
            <v>0</v>
          </cell>
          <cell r="CS86">
            <v>0</v>
          </cell>
          <cell r="CT86">
            <v>1</v>
          </cell>
          <cell r="CU86">
            <v>0</v>
          </cell>
          <cell r="CV86">
            <v>0</v>
          </cell>
          <cell r="CW86">
            <v>0</v>
          </cell>
          <cell r="CX86">
            <v>0</v>
          </cell>
          <cell r="CY86">
            <v>0</v>
          </cell>
          <cell r="CZ86">
            <v>0</v>
          </cell>
          <cell r="DA86">
            <v>0</v>
          </cell>
          <cell r="DB86">
            <v>1</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428</v>
          </cell>
          <cell r="P87">
            <v>140</v>
          </cell>
          <cell r="Q87">
            <v>12</v>
          </cell>
          <cell r="R87">
            <v>14</v>
          </cell>
          <cell r="S87">
            <v>0</v>
          </cell>
          <cell r="T87">
            <v>20054</v>
          </cell>
          <cell r="U87">
            <v>0</v>
          </cell>
          <cell r="V87">
            <v>0</v>
          </cell>
          <cell r="W87">
            <v>5200</v>
          </cell>
          <cell r="X87">
            <v>0</v>
          </cell>
          <cell r="Y87">
            <v>10520</v>
          </cell>
          <cell r="Z87">
            <v>0</v>
          </cell>
          <cell r="AA87">
            <v>13362</v>
          </cell>
          <cell r="AB87">
            <v>0</v>
          </cell>
          <cell r="AC87">
            <v>0</v>
          </cell>
          <cell r="AD87">
            <v>0</v>
          </cell>
          <cell r="AE87">
            <v>0</v>
          </cell>
          <cell r="AF87">
            <v>0</v>
          </cell>
          <cell r="AG87">
            <v>0</v>
          </cell>
          <cell r="AH87">
            <v>0</v>
          </cell>
          <cell r="AI87">
            <v>0</v>
          </cell>
          <cell r="AJ87">
            <v>428</v>
          </cell>
          <cell r="AK87">
            <v>19</v>
          </cell>
          <cell r="AL87">
            <v>0</v>
          </cell>
          <cell r="AM87">
            <v>0</v>
          </cell>
          <cell r="AN87">
            <v>0</v>
          </cell>
          <cell r="AO87">
            <v>0</v>
          </cell>
          <cell r="AP87">
            <v>0</v>
          </cell>
          <cell r="AQ87">
            <v>0</v>
          </cell>
          <cell r="AR87">
            <v>140</v>
          </cell>
          <cell r="AS87">
            <v>140</v>
          </cell>
          <cell r="AT87">
            <v>0</v>
          </cell>
          <cell r="AU87">
            <v>0</v>
          </cell>
          <cell r="AV87">
            <v>0</v>
          </cell>
          <cell r="AW87">
            <v>0</v>
          </cell>
          <cell r="AX87">
            <v>0</v>
          </cell>
          <cell r="AY87">
            <v>0</v>
          </cell>
          <cell r="AZ87">
            <v>12</v>
          </cell>
          <cell r="BA87">
            <v>12</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14</v>
          </cell>
          <cell r="BQ87">
            <v>2</v>
          </cell>
          <cell r="BR87">
            <v>5650</v>
          </cell>
          <cell r="BS87">
            <v>3866</v>
          </cell>
          <cell r="BT87">
            <v>0</v>
          </cell>
          <cell r="BU87">
            <v>0</v>
          </cell>
          <cell r="BV87">
            <v>30870</v>
          </cell>
          <cell r="BW87">
            <v>7.98</v>
          </cell>
          <cell r="BX87">
            <v>20</v>
          </cell>
          <cell r="BY87">
            <v>0</v>
          </cell>
          <cell r="BZ87">
            <v>0</v>
          </cell>
          <cell r="CA87">
            <v>15</v>
          </cell>
          <cell r="CB87">
            <v>15</v>
          </cell>
          <cell r="CC87">
            <v>10</v>
          </cell>
          <cell r="CD87">
            <v>0</v>
          </cell>
          <cell r="CE87">
            <v>1</v>
          </cell>
          <cell r="CF87">
            <v>0</v>
          </cell>
          <cell r="CG87">
            <v>1</v>
          </cell>
          <cell r="CH87">
            <v>0</v>
          </cell>
          <cell r="CI87">
            <v>1</v>
          </cell>
          <cell r="CJ87">
            <v>0</v>
          </cell>
          <cell r="CK87">
            <v>0</v>
          </cell>
          <cell r="CL87">
            <v>1</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18</v>
          </cell>
          <cell r="P88">
            <v>15</v>
          </cell>
          <cell r="Q88">
            <v>6</v>
          </cell>
          <cell r="R88">
            <v>0</v>
          </cell>
          <cell r="S88">
            <v>7</v>
          </cell>
          <cell r="T88">
            <v>1190</v>
          </cell>
          <cell r="U88">
            <v>0</v>
          </cell>
          <cell r="V88">
            <v>192</v>
          </cell>
          <cell r="W88">
            <v>0</v>
          </cell>
          <cell r="X88">
            <v>300</v>
          </cell>
          <cell r="Y88">
            <v>0</v>
          </cell>
          <cell r="Z88">
            <v>0</v>
          </cell>
          <cell r="AA88">
            <v>0</v>
          </cell>
          <cell r="AB88">
            <v>0</v>
          </cell>
          <cell r="AC88">
            <v>100000</v>
          </cell>
          <cell r="AD88">
            <v>0</v>
          </cell>
          <cell r="AE88">
            <v>0</v>
          </cell>
          <cell r="AF88">
            <v>0</v>
          </cell>
          <cell r="AG88">
            <v>0</v>
          </cell>
          <cell r="AH88">
            <v>0</v>
          </cell>
          <cell r="AI88">
            <v>0</v>
          </cell>
          <cell r="AJ88">
            <v>18</v>
          </cell>
          <cell r="AK88">
            <v>0</v>
          </cell>
          <cell r="AL88">
            <v>0</v>
          </cell>
          <cell r="AM88">
            <v>0</v>
          </cell>
          <cell r="AN88">
            <v>0</v>
          </cell>
          <cell r="AO88">
            <v>0</v>
          </cell>
          <cell r="AP88">
            <v>0</v>
          </cell>
          <cell r="AQ88">
            <v>0</v>
          </cell>
          <cell r="AR88">
            <v>15</v>
          </cell>
          <cell r="AS88">
            <v>0</v>
          </cell>
          <cell r="AT88">
            <v>0</v>
          </cell>
          <cell r="AU88">
            <v>0</v>
          </cell>
          <cell r="AV88">
            <v>0</v>
          </cell>
          <cell r="AW88">
            <v>0</v>
          </cell>
          <cell r="AX88">
            <v>0</v>
          </cell>
          <cell r="AY88">
            <v>0</v>
          </cell>
          <cell r="AZ88">
            <v>6</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5</v>
          </cell>
          <cell r="CA88">
            <v>0</v>
          </cell>
          <cell r="CB88">
            <v>0</v>
          </cell>
          <cell r="CC88">
            <v>5</v>
          </cell>
          <cell r="CD88">
            <v>0</v>
          </cell>
          <cell r="CE88">
            <v>0</v>
          </cell>
          <cell r="CF88">
            <v>1</v>
          </cell>
          <cell r="CG88">
            <v>0</v>
          </cell>
          <cell r="CH88">
            <v>0</v>
          </cell>
          <cell r="CI88">
            <v>0</v>
          </cell>
          <cell r="CJ88">
            <v>0</v>
          </cell>
          <cell r="CK88">
            <v>0</v>
          </cell>
          <cell r="CL88">
            <v>0</v>
          </cell>
          <cell r="CM88">
            <v>1</v>
          </cell>
          <cell r="CN88">
            <v>0</v>
          </cell>
          <cell r="CO88">
            <v>0</v>
          </cell>
          <cell r="CP88">
            <v>0</v>
          </cell>
          <cell r="CQ88">
            <v>0</v>
          </cell>
          <cell r="CR88">
            <v>0</v>
          </cell>
          <cell r="CS88">
            <v>0</v>
          </cell>
          <cell r="CT88">
            <v>0</v>
          </cell>
          <cell r="CU88">
            <v>0</v>
          </cell>
          <cell r="CV88">
            <v>0</v>
          </cell>
          <cell r="CW88">
            <v>0</v>
          </cell>
          <cell r="CX88">
            <v>0</v>
          </cell>
          <cell r="CY88">
            <v>0</v>
          </cell>
          <cell r="CZ88">
            <v>1</v>
          </cell>
          <cell r="DA88">
            <v>1</v>
          </cell>
          <cell r="DB88">
            <v>0</v>
          </cell>
          <cell r="DC88">
            <v>0</v>
          </cell>
          <cell r="DD88">
            <v>0</v>
          </cell>
          <cell r="DE88">
            <v>1</v>
          </cell>
          <cell r="DF88">
            <v>0</v>
          </cell>
          <cell r="DG88">
            <v>0</v>
          </cell>
          <cell r="DH88">
            <v>0</v>
          </cell>
          <cell r="DI88">
            <v>0</v>
          </cell>
          <cell r="DJ88">
            <v>0</v>
          </cell>
          <cell r="DK88">
            <v>0</v>
          </cell>
          <cell r="DL88">
            <v>0</v>
          </cell>
          <cell r="DM88">
            <v>0</v>
          </cell>
          <cell r="DN88">
            <v>0</v>
          </cell>
          <cell r="DO88">
            <v>186</v>
          </cell>
          <cell r="DP88">
            <v>1</v>
          </cell>
          <cell r="DQ88">
            <v>0</v>
          </cell>
          <cell r="DR88">
            <v>1</v>
          </cell>
          <cell r="DS88">
            <v>0</v>
          </cell>
          <cell r="DT88">
            <v>1</v>
          </cell>
          <cell r="DU88">
            <v>0</v>
          </cell>
          <cell r="DV88">
            <v>1</v>
          </cell>
          <cell r="DW88">
            <v>0</v>
          </cell>
          <cell r="DX88">
            <v>1</v>
          </cell>
          <cell r="DY88">
            <v>0</v>
          </cell>
          <cell r="DZ88">
            <v>1</v>
          </cell>
          <cell r="EA88">
            <v>0</v>
          </cell>
          <cell r="EB88">
            <v>1</v>
          </cell>
          <cell r="EC88">
            <v>0</v>
          </cell>
          <cell r="ED88">
            <v>0</v>
          </cell>
          <cell r="EE88">
            <v>1</v>
          </cell>
          <cell r="EF88">
            <v>1</v>
          </cell>
          <cell r="EG88">
            <v>0</v>
          </cell>
          <cell r="EH88">
            <v>1</v>
          </cell>
          <cell r="EI88">
            <v>0</v>
          </cell>
          <cell r="EJ88">
            <v>0</v>
          </cell>
          <cell r="EK88">
            <v>1</v>
          </cell>
          <cell r="EL88">
            <v>0</v>
          </cell>
          <cell r="EM88">
            <v>0</v>
          </cell>
          <cell r="EN88">
            <v>3</v>
          </cell>
          <cell r="EO88">
            <v>3</v>
          </cell>
          <cell r="EP88">
            <v>3</v>
          </cell>
          <cell r="EQ88">
            <v>3</v>
          </cell>
          <cell r="ER88">
            <v>5</v>
          </cell>
          <cell r="ES88">
            <v>27</v>
          </cell>
          <cell r="ET88">
            <v>7</v>
          </cell>
          <cell r="EU88">
            <v>0</v>
          </cell>
          <cell r="EV88">
            <v>3</v>
          </cell>
          <cell r="EW88">
            <v>5</v>
          </cell>
          <cell r="EX88">
            <v>0</v>
          </cell>
          <cell r="EY88">
            <v>0</v>
          </cell>
          <cell r="EZ88">
            <v>186</v>
          </cell>
          <cell r="FA88">
            <v>186</v>
          </cell>
          <cell r="FB88">
            <v>186</v>
          </cell>
          <cell r="FC88">
            <v>186</v>
          </cell>
          <cell r="FD88">
            <v>186</v>
          </cell>
          <cell r="FE88">
            <v>63</v>
          </cell>
          <cell r="FF88">
            <v>72</v>
          </cell>
          <cell r="FG88">
            <v>0</v>
          </cell>
          <cell r="FH88">
            <v>60</v>
          </cell>
          <cell r="FI88">
            <v>5</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397</v>
          </cell>
          <cell r="P89">
            <v>32</v>
          </cell>
          <cell r="Q89">
            <v>0</v>
          </cell>
          <cell r="R89">
            <v>0</v>
          </cell>
          <cell r="S89">
            <v>0</v>
          </cell>
          <cell r="T89">
            <v>268602</v>
          </cell>
          <cell r="U89">
            <v>1000</v>
          </cell>
          <cell r="V89">
            <v>974</v>
          </cell>
          <cell r="W89">
            <v>0</v>
          </cell>
          <cell r="X89">
            <v>0</v>
          </cell>
          <cell r="Y89">
            <v>0</v>
          </cell>
          <cell r="Z89">
            <v>0</v>
          </cell>
          <cell r="AA89">
            <v>0</v>
          </cell>
          <cell r="AB89">
            <v>0</v>
          </cell>
          <cell r="AC89">
            <v>0</v>
          </cell>
          <cell r="AD89">
            <v>5</v>
          </cell>
          <cell r="AE89">
            <v>5</v>
          </cell>
          <cell r="AF89">
            <v>0</v>
          </cell>
          <cell r="AG89">
            <v>7</v>
          </cell>
          <cell r="AH89">
            <v>397</v>
          </cell>
          <cell r="AI89">
            <v>0</v>
          </cell>
          <cell r="AJ89">
            <v>397</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354098</v>
          </cell>
          <cell r="BS89">
            <v>249200</v>
          </cell>
          <cell r="BT89">
            <v>19402</v>
          </cell>
          <cell r="BU89">
            <v>77724</v>
          </cell>
          <cell r="BV89">
            <v>6539781.6299999999</v>
          </cell>
          <cell r="BW89">
            <v>26.24</v>
          </cell>
          <cell r="BX89">
            <v>2</v>
          </cell>
          <cell r="BY89">
            <v>0</v>
          </cell>
          <cell r="BZ89">
            <v>0</v>
          </cell>
          <cell r="CA89">
            <v>0</v>
          </cell>
          <cell r="CB89">
            <v>0</v>
          </cell>
          <cell r="CC89">
            <v>40</v>
          </cell>
          <cell r="CD89">
            <v>0</v>
          </cell>
          <cell r="CE89">
            <v>1</v>
          </cell>
          <cell r="CF89">
            <v>0</v>
          </cell>
          <cell r="CG89">
            <v>0</v>
          </cell>
          <cell r="CH89">
            <v>0</v>
          </cell>
          <cell r="CI89">
            <v>1</v>
          </cell>
          <cell r="CJ89">
            <v>0</v>
          </cell>
          <cell r="CK89">
            <v>0</v>
          </cell>
          <cell r="CL89">
            <v>0</v>
          </cell>
          <cell r="CM89">
            <v>1</v>
          </cell>
          <cell r="CN89">
            <v>0</v>
          </cell>
          <cell r="CO89">
            <v>0</v>
          </cell>
          <cell r="CP89">
            <v>0</v>
          </cell>
          <cell r="CQ89">
            <v>0</v>
          </cell>
          <cell r="CR89">
            <v>0</v>
          </cell>
          <cell r="CS89">
            <v>0</v>
          </cell>
          <cell r="CT89">
            <v>0</v>
          </cell>
          <cell r="CU89">
            <v>0</v>
          </cell>
          <cell r="CV89">
            <v>0</v>
          </cell>
          <cell r="CW89">
            <v>0</v>
          </cell>
          <cell r="CX89">
            <v>0</v>
          </cell>
          <cell r="CY89">
            <v>0</v>
          </cell>
          <cell r="CZ89">
            <v>1</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27</v>
          </cell>
          <cell r="P90">
            <v>20</v>
          </cell>
          <cell r="Q90">
            <v>0</v>
          </cell>
          <cell r="R90">
            <v>45</v>
          </cell>
          <cell r="S90">
            <v>0</v>
          </cell>
          <cell r="T90">
            <v>0</v>
          </cell>
          <cell r="U90">
            <v>1162</v>
          </cell>
          <cell r="V90">
            <v>324</v>
          </cell>
          <cell r="W90">
            <v>0</v>
          </cell>
          <cell r="X90">
            <v>0</v>
          </cell>
          <cell r="Y90">
            <v>0</v>
          </cell>
          <cell r="Z90">
            <v>3727</v>
          </cell>
          <cell r="AA90">
            <v>0</v>
          </cell>
          <cell r="AB90">
            <v>0</v>
          </cell>
          <cell r="AC90">
            <v>0</v>
          </cell>
          <cell r="AD90">
            <v>0</v>
          </cell>
          <cell r="AE90">
            <v>0</v>
          </cell>
          <cell r="AF90">
            <v>0</v>
          </cell>
          <cell r="AG90">
            <v>0</v>
          </cell>
          <cell r="AH90">
            <v>0</v>
          </cell>
          <cell r="AI90">
            <v>0</v>
          </cell>
          <cell r="AJ90">
            <v>27</v>
          </cell>
          <cell r="AK90">
            <v>0</v>
          </cell>
          <cell r="AL90">
            <v>0</v>
          </cell>
          <cell r="AM90">
            <v>0</v>
          </cell>
          <cell r="AN90">
            <v>0</v>
          </cell>
          <cell r="AO90">
            <v>0</v>
          </cell>
          <cell r="AP90">
            <v>0</v>
          </cell>
          <cell r="AQ90">
            <v>0</v>
          </cell>
          <cell r="AR90">
            <v>20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45</v>
          </cell>
          <cell r="BO90">
            <v>0</v>
          </cell>
          <cell r="BP90">
            <v>45</v>
          </cell>
          <cell r="BQ90">
            <v>0</v>
          </cell>
          <cell r="BR90">
            <v>7566</v>
          </cell>
          <cell r="BS90">
            <v>6841</v>
          </cell>
          <cell r="BT90">
            <v>102</v>
          </cell>
          <cell r="BU90">
            <v>70</v>
          </cell>
          <cell r="BV90">
            <v>17008.52</v>
          </cell>
          <cell r="BW90">
            <v>2.46</v>
          </cell>
          <cell r="BX90">
            <v>0</v>
          </cell>
          <cell r="BY90">
            <v>0</v>
          </cell>
          <cell r="BZ90">
            <v>24</v>
          </cell>
          <cell r="CA90">
            <v>0</v>
          </cell>
          <cell r="CB90">
            <v>0</v>
          </cell>
          <cell r="CC90">
            <v>0</v>
          </cell>
          <cell r="CD90">
            <v>0</v>
          </cell>
          <cell r="CE90">
            <v>1</v>
          </cell>
          <cell r="CF90">
            <v>0</v>
          </cell>
          <cell r="CG90">
            <v>0</v>
          </cell>
          <cell r="CH90">
            <v>0</v>
          </cell>
          <cell r="CI90">
            <v>0</v>
          </cell>
          <cell r="CJ90">
            <v>0</v>
          </cell>
          <cell r="CK90">
            <v>0</v>
          </cell>
          <cell r="CL90">
            <v>0</v>
          </cell>
          <cell r="CM90">
            <v>1</v>
          </cell>
          <cell r="CN90">
            <v>0</v>
          </cell>
          <cell r="CO90">
            <v>0</v>
          </cell>
          <cell r="CP90">
            <v>0</v>
          </cell>
          <cell r="CQ90">
            <v>0</v>
          </cell>
          <cell r="CR90">
            <v>0</v>
          </cell>
          <cell r="CS90">
            <v>0</v>
          </cell>
          <cell r="CT90">
            <v>0</v>
          </cell>
          <cell r="CU90">
            <v>0</v>
          </cell>
          <cell r="CV90">
            <v>1</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484</v>
          </cell>
          <cell r="P91">
            <v>555</v>
          </cell>
          <cell r="Q91">
            <v>0</v>
          </cell>
          <cell r="R91">
            <v>0</v>
          </cell>
          <cell r="S91">
            <v>0</v>
          </cell>
          <cell r="T91">
            <v>103248</v>
          </cell>
          <cell r="U91">
            <v>0</v>
          </cell>
          <cell r="V91">
            <v>9010</v>
          </cell>
          <cell r="W91">
            <v>0</v>
          </cell>
          <cell r="X91">
            <v>0</v>
          </cell>
          <cell r="Y91">
            <v>0</v>
          </cell>
          <cell r="Z91">
            <v>0</v>
          </cell>
          <cell r="AA91">
            <v>0</v>
          </cell>
          <cell r="AB91">
            <v>0</v>
          </cell>
          <cell r="AC91">
            <v>0</v>
          </cell>
          <cell r="AD91">
            <v>8</v>
          </cell>
          <cell r="AE91">
            <v>0</v>
          </cell>
          <cell r="AF91">
            <v>0</v>
          </cell>
          <cell r="AG91">
            <v>8</v>
          </cell>
          <cell r="AH91">
            <v>484</v>
          </cell>
          <cell r="AI91">
            <v>0</v>
          </cell>
          <cell r="AJ91">
            <v>484</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146083</v>
          </cell>
          <cell r="BS91">
            <v>95179</v>
          </cell>
          <cell r="BT91">
            <v>8069</v>
          </cell>
          <cell r="BU91">
            <v>0</v>
          </cell>
          <cell r="BV91">
            <v>1525072</v>
          </cell>
          <cell r="BW91">
            <v>14.77</v>
          </cell>
          <cell r="BX91">
            <v>0</v>
          </cell>
          <cell r="BY91">
            <v>0</v>
          </cell>
          <cell r="BZ91">
            <v>5</v>
          </cell>
          <cell r="CA91">
            <v>0</v>
          </cell>
          <cell r="CB91">
            <v>5</v>
          </cell>
          <cell r="CC91">
            <v>20</v>
          </cell>
          <cell r="CD91">
            <v>5</v>
          </cell>
          <cell r="CE91">
            <v>1</v>
          </cell>
          <cell r="CF91">
            <v>1</v>
          </cell>
          <cell r="CG91">
            <v>0</v>
          </cell>
          <cell r="CH91">
            <v>0</v>
          </cell>
          <cell r="CI91">
            <v>0</v>
          </cell>
          <cell r="CJ91">
            <v>0</v>
          </cell>
          <cell r="CK91">
            <v>0</v>
          </cell>
          <cell r="CL91">
            <v>0</v>
          </cell>
          <cell r="CM91">
            <v>1</v>
          </cell>
          <cell r="CN91">
            <v>1</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292</v>
          </cell>
          <cell r="P92">
            <v>441</v>
          </cell>
          <cell r="Q92">
            <v>8</v>
          </cell>
          <cell r="R92">
            <v>78</v>
          </cell>
          <cell r="S92">
            <v>1</v>
          </cell>
          <cell r="T92">
            <v>84431</v>
          </cell>
          <cell r="U92">
            <v>90344</v>
          </cell>
          <cell r="V92">
            <v>23462</v>
          </cell>
          <cell r="W92">
            <v>0</v>
          </cell>
          <cell r="X92">
            <v>50170</v>
          </cell>
          <cell r="Y92">
            <v>0</v>
          </cell>
          <cell r="Z92">
            <v>3424</v>
          </cell>
          <cell r="AA92">
            <v>9337</v>
          </cell>
          <cell r="AB92">
            <v>0</v>
          </cell>
          <cell r="AC92">
            <v>50</v>
          </cell>
          <cell r="AD92">
            <v>2</v>
          </cell>
          <cell r="AE92">
            <v>3</v>
          </cell>
          <cell r="AF92">
            <v>0</v>
          </cell>
          <cell r="AG92">
            <v>6</v>
          </cell>
          <cell r="AH92">
            <v>292</v>
          </cell>
          <cell r="AI92">
            <v>0</v>
          </cell>
          <cell r="AJ92">
            <v>292</v>
          </cell>
          <cell r="AK92">
            <v>5</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8</v>
          </cell>
          <cell r="BA92">
            <v>0</v>
          </cell>
          <cell r="BB92">
            <v>0</v>
          </cell>
          <cell r="BC92">
            <v>0</v>
          </cell>
          <cell r="BD92">
            <v>0</v>
          </cell>
          <cell r="BE92">
            <v>0</v>
          </cell>
          <cell r="BF92">
            <v>0</v>
          </cell>
          <cell r="BG92">
            <v>0</v>
          </cell>
          <cell r="BH92">
            <v>0</v>
          </cell>
          <cell r="BI92">
            <v>0</v>
          </cell>
          <cell r="BJ92">
            <v>0</v>
          </cell>
          <cell r="BK92">
            <v>0</v>
          </cell>
          <cell r="BL92">
            <v>0</v>
          </cell>
          <cell r="BM92">
            <v>0</v>
          </cell>
          <cell r="BN92">
            <v>78</v>
          </cell>
          <cell r="BO92">
            <v>0</v>
          </cell>
          <cell r="BP92">
            <v>78</v>
          </cell>
          <cell r="BQ92">
            <v>2</v>
          </cell>
          <cell r="BR92">
            <v>84431</v>
          </cell>
          <cell r="BS92">
            <v>45921</v>
          </cell>
          <cell r="BT92">
            <v>5284</v>
          </cell>
          <cell r="BU92">
            <v>3912</v>
          </cell>
          <cell r="BV92">
            <v>522946</v>
          </cell>
          <cell r="BW92">
            <v>11.39</v>
          </cell>
          <cell r="BX92">
            <v>15</v>
          </cell>
          <cell r="BY92">
            <v>5</v>
          </cell>
          <cell r="BZ92">
            <v>40</v>
          </cell>
          <cell r="CA92">
            <v>25</v>
          </cell>
          <cell r="CB92">
            <v>15</v>
          </cell>
          <cell r="CC92">
            <v>45</v>
          </cell>
          <cell r="CD92">
            <v>5</v>
          </cell>
          <cell r="CE92">
            <v>1</v>
          </cell>
          <cell r="CF92">
            <v>1</v>
          </cell>
          <cell r="CG92">
            <v>1</v>
          </cell>
          <cell r="CH92">
            <v>0</v>
          </cell>
          <cell r="CI92">
            <v>0</v>
          </cell>
          <cell r="CJ92">
            <v>0</v>
          </cell>
          <cell r="CK92">
            <v>0</v>
          </cell>
          <cell r="CL92">
            <v>0</v>
          </cell>
          <cell r="CM92">
            <v>1</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25</v>
          </cell>
          <cell r="P93">
            <v>300</v>
          </cell>
          <cell r="Q93">
            <v>300</v>
          </cell>
          <cell r="R93">
            <v>4</v>
          </cell>
          <cell r="S93">
            <v>0</v>
          </cell>
          <cell r="T93">
            <v>0</v>
          </cell>
          <cell r="U93">
            <v>7000</v>
          </cell>
          <cell r="V93">
            <v>0</v>
          </cell>
          <cell r="W93">
            <v>5000</v>
          </cell>
          <cell r="X93">
            <v>11000</v>
          </cell>
          <cell r="Y93">
            <v>25000</v>
          </cell>
          <cell r="Z93">
            <v>0</v>
          </cell>
          <cell r="AA93">
            <v>20000</v>
          </cell>
          <cell r="AB93">
            <v>0</v>
          </cell>
          <cell r="AC93">
            <v>0</v>
          </cell>
          <cell r="AD93">
            <v>0</v>
          </cell>
          <cell r="AE93">
            <v>0</v>
          </cell>
          <cell r="AF93">
            <v>0</v>
          </cell>
          <cell r="AG93">
            <v>0</v>
          </cell>
          <cell r="AH93">
            <v>0</v>
          </cell>
          <cell r="AI93">
            <v>0</v>
          </cell>
          <cell r="AJ93">
            <v>25</v>
          </cell>
          <cell r="AK93">
            <v>0</v>
          </cell>
          <cell r="AL93">
            <v>0</v>
          </cell>
          <cell r="AM93">
            <v>0</v>
          </cell>
          <cell r="AN93">
            <v>0</v>
          </cell>
          <cell r="AO93">
            <v>0</v>
          </cell>
          <cell r="AP93">
            <v>0</v>
          </cell>
          <cell r="AQ93">
            <v>0</v>
          </cell>
          <cell r="AR93">
            <v>300</v>
          </cell>
          <cell r="AS93">
            <v>0</v>
          </cell>
          <cell r="AT93">
            <v>0</v>
          </cell>
          <cell r="AU93">
            <v>0</v>
          </cell>
          <cell r="AV93">
            <v>0</v>
          </cell>
          <cell r="AW93">
            <v>0</v>
          </cell>
          <cell r="AX93">
            <v>0</v>
          </cell>
          <cell r="AY93">
            <v>0</v>
          </cell>
          <cell r="AZ93">
            <v>300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4</v>
          </cell>
          <cell r="BQ93">
            <v>0</v>
          </cell>
          <cell r="BR93">
            <v>9000</v>
          </cell>
          <cell r="BS93">
            <v>3500</v>
          </cell>
          <cell r="BT93">
            <v>200</v>
          </cell>
          <cell r="BU93">
            <v>0</v>
          </cell>
          <cell r="BV93">
            <v>35000</v>
          </cell>
          <cell r="BW93">
            <v>10</v>
          </cell>
          <cell r="BX93">
            <v>5</v>
          </cell>
          <cell r="BY93">
            <v>5</v>
          </cell>
          <cell r="BZ93">
            <v>30</v>
          </cell>
          <cell r="CA93">
            <v>5</v>
          </cell>
          <cell r="CB93">
            <v>5</v>
          </cell>
          <cell r="CC93">
            <v>50</v>
          </cell>
          <cell r="CD93">
            <v>0</v>
          </cell>
          <cell r="CE93">
            <v>1</v>
          </cell>
          <cell r="CF93">
            <v>1</v>
          </cell>
          <cell r="CG93">
            <v>0</v>
          </cell>
          <cell r="CH93">
            <v>0</v>
          </cell>
          <cell r="CI93">
            <v>0</v>
          </cell>
          <cell r="CJ93">
            <v>0</v>
          </cell>
          <cell r="CK93">
            <v>0</v>
          </cell>
          <cell r="CL93">
            <v>0</v>
          </cell>
          <cell r="CM93">
            <v>1</v>
          </cell>
          <cell r="CN93">
            <v>0</v>
          </cell>
          <cell r="CO93">
            <v>0</v>
          </cell>
          <cell r="CP93">
            <v>0</v>
          </cell>
          <cell r="CQ93">
            <v>0</v>
          </cell>
          <cell r="CR93">
            <v>0</v>
          </cell>
          <cell r="CS93">
            <v>0</v>
          </cell>
          <cell r="CT93">
            <v>0</v>
          </cell>
          <cell r="CU93">
            <v>0</v>
          </cell>
          <cell r="CV93">
            <v>1</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8</v>
          </cell>
          <cell r="P94">
            <v>0</v>
          </cell>
          <cell r="Q94">
            <v>0</v>
          </cell>
          <cell r="R94">
            <v>0</v>
          </cell>
          <cell r="S94">
            <v>2</v>
          </cell>
          <cell r="T94">
            <v>0</v>
          </cell>
          <cell r="U94">
            <v>35000</v>
          </cell>
          <cell r="V94">
            <v>0</v>
          </cell>
          <cell r="W94">
            <v>0</v>
          </cell>
          <cell r="X94">
            <v>0</v>
          </cell>
          <cell r="Y94">
            <v>0</v>
          </cell>
          <cell r="Z94">
            <v>0</v>
          </cell>
          <cell r="AA94">
            <v>0</v>
          </cell>
          <cell r="AB94">
            <v>0</v>
          </cell>
          <cell r="AC94">
            <v>1000</v>
          </cell>
          <cell r="AD94">
            <v>0</v>
          </cell>
          <cell r="AE94">
            <v>0</v>
          </cell>
          <cell r="AF94">
            <v>0</v>
          </cell>
          <cell r="AG94">
            <v>0</v>
          </cell>
          <cell r="AH94">
            <v>0</v>
          </cell>
          <cell r="AI94">
            <v>0</v>
          </cell>
          <cell r="AJ94">
            <v>20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10</v>
          </cell>
          <cell r="BY94">
            <v>5</v>
          </cell>
          <cell r="BZ94">
            <v>10</v>
          </cell>
          <cell r="CA94">
            <v>5</v>
          </cell>
          <cell r="CB94">
            <v>30</v>
          </cell>
          <cell r="CC94">
            <v>35</v>
          </cell>
          <cell r="CD94">
            <v>5</v>
          </cell>
          <cell r="CE94">
            <v>0</v>
          </cell>
          <cell r="CF94">
            <v>0</v>
          </cell>
          <cell r="CG94">
            <v>0</v>
          </cell>
          <cell r="CH94">
            <v>0</v>
          </cell>
          <cell r="CI94">
            <v>0</v>
          </cell>
          <cell r="CJ94">
            <v>0</v>
          </cell>
          <cell r="CK94">
            <v>1</v>
          </cell>
          <cell r="CL94">
            <v>0</v>
          </cell>
          <cell r="CM94">
            <v>1</v>
          </cell>
          <cell r="CN94">
            <v>0</v>
          </cell>
          <cell r="CO94">
            <v>0</v>
          </cell>
          <cell r="CP94">
            <v>0</v>
          </cell>
          <cell r="CQ94">
            <v>0</v>
          </cell>
          <cell r="CR94">
            <v>0</v>
          </cell>
          <cell r="CS94">
            <v>0</v>
          </cell>
          <cell r="CT94">
            <v>0</v>
          </cell>
          <cell r="CU94">
            <v>0</v>
          </cell>
          <cell r="CV94">
            <v>1</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34</v>
          </cell>
          <cell r="Q95">
            <v>1</v>
          </cell>
          <cell r="R95">
            <v>0</v>
          </cell>
          <cell r="S95">
            <v>0</v>
          </cell>
          <cell r="T95">
            <v>0</v>
          </cell>
          <cell r="U95">
            <v>0</v>
          </cell>
          <cell r="V95">
            <v>538</v>
          </cell>
          <cell r="W95">
            <v>100</v>
          </cell>
          <cell r="X95">
            <v>98</v>
          </cell>
          <cell r="Y95">
            <v>20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1</v>
          </cell>
          <cell r="CW95">
            <v>0</v>
          </cell>
          <cell r="CX95">
            <v>0</v>
          </cell>
          <cell r="CY95">
            <v>0</v>
          </cell>
          <cell r="CZ95">
            <v>0</v>
          </cell>
          <cell r="DA95">
            <v>0</v>
          </cell>
          <cell r="DB95">
            <v>0</v>
          </cell>
          <cell r="DC95">
            <v>0</v>
          </cell>
          <cell r="DD95">
            <v>0</v>
          </cell>
          <cell r="DE95">
            <v>0</v>
          </cell>
          <cell r="DF95">
            <v>0</v>
          </cell>
          <cell r="DG95">
            <v>1</v>
          </cell>
          <cell r="DH95">
            <v>0</v>
          </cell>
          <cell r="DI95">
            <v>0</v>
          </cell>
          <cell r="DJ95">
            <v>0</v>
          </cell>
          <cell r="DK95">
            <v>0</v>
          </cell>
          <cell r="DL95">
            <v>1300</v>
          </cell>
          <cell r="DM95">
            <v>3500</v>
          </cell>
          <cell r="DN95">
            <v>35</v>
          </cell>
          <cell r="DO95">
            <v>0</v>
          </cell>
          <cell r="DP95">
            <v>1</v>
          </cell>
          <cell r="DQ95">
            <v>0</v>
          </cell>
          <cell r="DR95">
            <v>0</v>
          </cell>
          <cell r="DS95">
            <v>1</v>
          </cell>
          <cell r="DT95">
            <v>1</v>
          </cell>
          <cell r="DU95">
            <v>0</v>
          </cell>
          <cell r="DV95">
            <v>0</v>
          </cell>
          <cell r="DW95">
            <v>1</v>
          </cell>
          <cell r="DX95">
            <v>0</v>
          </cell>
          <cell r="DY95">
            <v>1</v>
          </cell>
          <cell r="DZ95">
            <v>0</v>
          </cell>
          <cell r="EA95">
            <v>0</v>
          </cell>
          <cell r="EB95">
            <v>1</v>
          </cell>
          <cell r="EC95">
            <v>0</v>
          </cell>
          <cell r="ED95">
            <v>1</v>
          </cell>
          <cell r="EE95">
            <v>0</v>
          </cell>
          <cell r="EF95">
            <v>0</v>
          </cell>
          <cell r="EG95">
            <v>0</v>
          </cell>
          <cell r="EH95">
            <v>0</v>
          </cell>
          <cell r="EI95">
            <v>0</v>
          </cell>
          <cell r="EJ95">
            <v>0</v>
          </cell>
          <cell r="EK95">
            <v>0</v>
          </cell>
          <cell r="EL95">
            <v>0</v>
          </cell>
          <cell r="EM95">
            <v>0</v>
          </cell>
          <cell r="EN95">
            <v>3</v>
          </cell>
          <cell r="EO95">
            <v>0</v>
          </cell>
          <cell r="EP95">
            <v>1</v>
          </cell>
          <cell r="EQ95">
            <v>0</v>
          </cell>
          <cell r="ER95">
            <v>0</v>
          </cell>
          <cell r="ES95">
            <v>0</v>
          </cell>
          <cell r="ET95">
            <v>36</v>
          </cell>
          <cell r="EU95">
            <v>6</v>
          </cell>
          <cell r="EV95">
            <v>0</v>
          </cell>
          <cell r="EW95">
            <v>0</v>
          </cell>
          <cell r="EX95">
            <v>0</v>
          </cell>
          <cell r="EY95">
            <v>0</v>
          </cell>
          <cell r="EZ95">
            <v>450</v>
          </cell>
          <cell r="FA95">
            <v>0</v>
          </cell>
          <cell r="FB95">
            <v>30</v>
          </cell>
          <cell r="FC95">
            <v>0</v>
          </cell>
          <cell r="FD95">
            <v>0</v>
          </cell>
          <cell r="FE95">
            <v>0</v>
          </cell>
          <cell r="FF95">
            <v>500</v>
          </cell>
          <cell r="FG95">
            <v>30000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127</v>
          </cell>
          <cell r="Q96">
            <v>0</v>
          </cell>
          <cell r="R96">
            <v>0</v>
          </cell>
          <cell r="S96">
            <v>0</v>
          </cell>
          <cell r="T96">
            <v>0</v>
          </cell>
          <cell r="U96">
            <v>0</v>
          </cell>
          <cell r="V96">
            <v>1096</v>
          </cell>
          <cell r="W96">
            <v>2080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127</v>
          </cell>
          <cell r="AM96">
            <v>0</v>
          </cell>
          <cell r="AN96">
            <v>0</v>
          </cell>
          <cell r="AO96">
            <v>0</v>
          </cell>
          <cell r="AP96">
            <v>127</v>
          </cell>
          <cell r="AQ96">
            <v>0</v>
          </cell>
          <cell r="AR96">
            <v>127</v>
          </cell>
          <cell r="AS96">
            <v>0</v>
          </cell>
          <cell r="AT96">
            <v>4</v>
          </cell>
          <cell r="AU96">
            <v>0</v>
          </cell>
          <cell r="AV96">
            <v>0</v>
          </cell>
          <cell r="AW96">
            <v>0</v>
          </cell>
          <cell r="AX96">
            <v>4</v>
          </cell>
          <cell r="AY96">
            <v>0</v>
          </cell>
          <cell r="AZ96">
            <v>4</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10</v>
          </cell>
          <cell r="BY96">
            <v>20</v>
          </cell>
          <cell r="BZ96">
            <v>75</v>
          </cell>
          <cell r="CA96">
            <v>40</v>
          </cell>
          <cell r="CB96">
            <v>80</v>
          </cell>
          <cell r="CC96">
            <v>60</v>
          </cell>
          <cell r="CD96">
            <v>0</v>
          </cell>
          <cell r="CE96">
            <v>1</v>
          </cell>
          <cell r="CF96">
            <v>0</v>
          </cell>
          <cell r="CG96">
            <v>1</v>
          </cell>
          <cell r="CH96">
            <v>0</v>
          </cell>
          <cell r="CI96">
            <v>1</v>
          </cell>
          <cell r="CJ96">
            <v>0</v>
          </cell>
          <cell r="CK96">
            <v>0</v>
          </cell>
          <cell r="CL96">
            <v>0</v>
          </cell>
          <cell r="CM96">
            <v>0</v>
          </cell>
          <cell r="CN96">
            <v>0</v>
          </cell>
          <cell r="CO96">
            <v>0</v>
          </cell>
          <cell r="CP96">
            <v>0</v>
          </cell>
          <cell r="CQ96">
            <v>0</v>
          </cell>
          <cell r="CR96">
            <v>0</v>
          </cell>
          <cell r="CS96">
            <v>0</v>
          </cell>
          <cell r="CT96">
            <v>1</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56</v>
          </cell>
          <cell r="P97">
            <v>264</v>
          </cell>
          <cell r="Q97">
            <v>0</v>
          </cell>
          <cell r="R97">
            <v>0</v>
          </cell>
          <cell r="S97">
            <v>0</v>
          </cell>
          <cell r="T97">
            <v>3505</v>
          </cell>
          <cell r="U97">
            <v>0</v>
          </cell>
          <cell r="V97">
            <v>570</v>
          </cell>
          <cell r="W97">
            <v>0</v>
          </cell>
          <cell r="X97">
            <v>0</v>
          </cell>
          <cell r="Y97">
            <v>0</v>
          </cell>
          <cell r="Z97">
            <v>0</v>
          </cell>
          <cell r="AA97">
            <v>0</v>
          </cell>
          <cell r="AB97">
            <v>0</v>
          </cell>
          <cell r="AC97">
            <v>0</v>
          </cell>
          <cell r="AD97">
            <v>0</v>
          </cell>
          <cell r="AE97">
            <v>1</v>
          </cell>
          <cell r="AF97">
            <v>0</v>
          </cell>
          <cell r="AG97">
            <v>1</v>
          </cell>
          <cell r="AH97">
            <v>47</v>
          </cell>
          <cell r="AI97">
            <v>0</v>
          </cell>
          <cell r="AJ97">
            <v>50</v>
          </cell>
          <cell r="AK97">
            <v>0</v>
          </cell>
          <cell r="AL97">
            <v>0</v>
          </cell>
          <cell r="AM97">
            <v>0</v>
          </cell>
          <cell r="AN97">
            <v>0</v>
          </cell>
          <cell r="AO97">
            <v>0</v>
          </cell>
          <cell r="AP97">
            <v>0</v>
          </cell>
          <cell r="AQ97">
            <v>0</v>
          </cell>
          <cell r="AR97">
            <v>190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10580</v>
          </cell>
          <cell r="BS97">
            <v>3355</v>
          </cell>
          <cell r="BT97">
            <v>198</v>
          </cell>
          <cell r="BU97">
            <v>483</v>
          </cell>
          <cell r="BV97">
            <v>37294</v>
          </cell>
          <cell r="BW97">
            <v>11.12</v>
          </cell>
          <cell r="BX97">
            <v>0</v>
          </cell>
          <cell r="BY97">
            <v>0</v>
          </cell>
          <cell r="BZ97">
            <v>0</v>
          </cell>
          <cell r="CA97">
            <v>0</v>
          </cell>
          <cell r="CB97">
            <v>0</v>
          </cell>
          <cell r="CC97">
            <v>10</v>
          </cell>
          <cell r="CD97">
            <v>0</v>
          </cell>
          <cell r="CE97">
            <v>0</v>
          </cell>
          <cell r="CF97">
            <v>1</v>
          </cell>
          <cell r="CG97">
            <v>1</v>
          </cell>
          <cell r="CH97">
            <v>0</v>
          </cell>
          <cell r="CI97">
            <v>0</v>
          </cell>
          <cell r="CJ97">
            <v>0</v>
          </cell>
          <cell r="CK97">
            <v>0</v>
          </cell>
          <cell r="CL97">
            <v>0</v>
          </cell>
          <cell r="CM97">
            <v>0</v>
          </cell>
          <cell r="CN97">
            <v>0</v>
          </cell>
          <cell r="CO97">
            <v>0</v>
          </cell>
          <cell r="CP97">
            <v>0</v>
          </cell>
          <cell r="CQ97">
            <v>0</v>
          </cell>
          <cell r="CR97">
            <v>0</v>
          </cell>
          <cell r="CS97">
            <v>0</v>
          </cell>
          <cell r="CT97">
            <v>1</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1</v>
          </cell>
          <cell r="DD98">
            <v>1</v>
          </cell>
          <cell r="DE98">
            <v>1</v>
          </cell>
          <cell r="DF98">
            <v>1</v>
          </cell>
          <cell r="DG98">
            <v>1</v>
          </cell>
          <cell r="DH98">
            <v>0</v>
          </cell>
          <cell r="DI98">
            <v>1</v>
          </cell>
          <cell r="DJ98">
            <v>1</v>
          </cell>
          <cell r="DK98">
            <v>0</v>
          </cell>
          <cell r="DL98">
            <v>0</v>
          </cell>
          <cell r="DM98">
            <v>0</v>
          </cell>
          <cell r="DN98">
            <v>0</v>
          </cell>
          <cell r="DO98">
            <v>0</v>
          </cell>
          <cell r="DP98">
            <v>0</v>
          </cell>
          <cell r="DQ98">
            <v>0</v>
          </cell>
          <cell r="DR98">
            <v>1</v>
          </cell>
          <cell r="DS98">
            <v>0</v>
          </cell>
          <cell r="DT98">
            <v>0</v>
          </cell>
          <cell r="DU98">
            <v>0</v>
          </cell>
          <cell r="DV98">
            <v>0</v>
          </cell>
          <cell r="DW98">
            <v>0</v>
          </cell>
          <cell r="DX98">
            <v>0</v>
          </cell>
          <cell r="DY98">
            <v>0</v>
          </cell>
          <cell r="DZ98">
            <v>1</v>
          </cell>
          <cell r="EA98">
            <v>0</v>
          </cell>
          <cell r="EB98">
            <v>1</v>
          </cell>
          <cell r="EC98">
            <v>0</v>
          </cell>
          <cell r="ED98">
            <v>0</v>
          </cell>
          <cell r="EE98">
            <v>0</v>
          </cell>
          <cell r="EF98">
            <v>0</v>
          </cell>
          <cell r="EG98">
            <v>0</v>
          </cell>
          <cell r="EH98">
            <v>1</v>
          </cell>
          <cell r="EI98">
            <v>0</v>
          </cell>
          <cell r="EJ98">
            <v>0</v>
          </cell>
          <cell r="EK98">
            <v>0</v>
          </cell>
          <cell r="EL98">
            <v>0</v>
          </cell>
          <cell r="EM98">
            <v>0</v>
          </cell>
          <cell r="EN98">
            <v>0</v>
          </cell>
          <cell r="EO98">
            <v>12</v>
          </cell>
          <cell r="EP98">
            <v>0</v>
          </cell>
          <cell r="EQ98">
            <v>0</v>
          </cell>
          <cell r="ER98">
            <v>0</v>
          </cell>
          <cell r="ES98">
            <v>0</v>
          </cell>
          <cell r="ET98">
            <v>1</v>
          </cell>
          <cell r="EU98">
            <v>0</v>
          </cell>
          <cell r="EV98">
            <v>0</v>
          </cell>
          <cell r="EW98">
            <v>3</v>
          </cell>
          <cell r="EX98">
            <v>0</v>
          </cell>
          <cell r="EY98">
            <v>0</v>
          </cell>
          <cell r="EZ98">
            <v>0</v>
          </cell>
          <cell r="FA98">
            <v>12</v>
          </cell>
          <cell r="FB98">
            <v>0</v>
          </cell>
          <cell r="FC98">
            <v>0</v>
          </cell>
          <cell r="FD98">
            <v>0</v>
          </cell>
          <cell r="FE98">
            <v>0</v>
          </cell>
          <cell r="FF98">
            <v>3</v>
          </cell>
          <cell r="FG98">
            <v>0</v>
          </cell>
          <cell r="FH98">
            <v>0</v>
          </cell>
          <cell r="FI98">
            <v>3</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19</v>
          </cell>
          <cell r="Q99">
            <v>0</v>
          </cell>
          <cell r="R99">
            <v>0</v>
          </cell>
          <cell r="S99">
            <v>0</v>
          </cell>
          <cell r="T99">
            <v>0</v>
          </cell>
          <cell r="U99">
            <v>0</v>
          </cell>
          <cell r="V99">
            <v>463</v>
          </cell>
          <cell r="W99">
            <v>520</v>
          </cell>
          <cell r="X99">
            <v>0</v>
          </cell>
          <cell r="Y99">
            <v>0</v>
          </cell>
          <cell r="Z99">
            <v>0</v>
          </cell>
          <cell r="AA99">
            <v>0</v>
          </cell>
          <cell r="AB99">
            <v>0</v>
          </cell>
          <cell r="AC99">
            <v>0</v>
          </cell>
          <cell r="AD99">
            <v>21</v>
          </cell>
          <cell r="AE99">
            <v>0</v>
          </cell>
          <cell r="AF99">
            <v>0</v>
          </cell>
          <cell r="AG99">
            <v>0</v>
          </cell>
          <cell r="AH99">
            <v>0</v>
          </cell>
          <cell r="AI99">
            <v>0</v>
          </cell>
          <cell r="AJ99">
            <v>0</v>
          </cell>
          <cell r="AK99">
            <v>0</v>
          </cell>
          <cell r="AL99">
            <v>7462</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1.7</v>
          </cell>
          <cell r="BY99">
            <v>0</v>
          </cell>
          <cell r="BZ99">
            <v>16</v>
          </cell>
          <cell r="CA99">
            <v>1</v>
          </cell>
          <cell r="CB99">
            <v>0</v>
          </cell>
          <cell r="CC99">
            <v>2</v>
          </cell>
          <cell r="CD99">
            <v>0</v>
          </cell>
          <cell r="CE99">
            <v>1</v>
          </cell>
          <cell r="CF99">
            <v>1</v>
          </cell>
          <cell r="CG99">
            <v>0</v>
          </cell>
          <cell r="CH99">
            <v>0</v>
          </cell>
          <cell r="CI99">
            <v>0</v>
          </cell>
          <cell r="CJ99">
            <v>0</v>
          </cell>
          <cell r="CK99">
            <v>0</v>
          </cell>
          <cell r="CL99">
            <v>0</v>
          </cell>
          <cell r="CM99">
            <v>1</v>
          </cell>
          <cell r="CN99">
            <v>0</v>
          </cell>
          <cell r="CO99">
            <v>0</v>
          </cell>
          <cell r="CP99">
            <v>0</v>
          </cell>
          <cell r="CQ99">
            <v>0</v>
          </cell>
          <cell r="CR99">
            <v>0</v>
          </cell>
          <cell r="CS99">
            <v>0</v>
          </cell>
          <cell r="CT99">
            <v>0</v>
          </cell>
          <cell r="CU99">
            <v>0</v>
          </cell>
          <cell r="CV99">
            <v>1</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71</v>
          </cell>
          <cell r="P100">
            <v>60</v>
          </cell>
          <cell r="Q100">
            <v>0</v>
          </cell>
          <cell r="R100">
            <v>1</v>
          </cell>
          <cell r="S100">
            <v>11</v>
          </cell>
          <cell r="T100">
            <v>34212</v>
          </cell>
          <cell r="U100">
            <v>0</v>
          </cell>
          <cell r="V100">
            <v>0</v>
          </cell>
          <cell r="W100">
            <v>15000</v>
          </cell>
          <cell r="X100">
            <v>0</v>
          </cell>
          <cell r="Y100">
            <v>0</v>
          </cell>
          <cell r="Z100">
            <v>0</v>
          </cell>
          <cell r="AA100">
            <v>2500</v>
          </cell>
          <cell r="AB100">
            <v>0</v>
          </cell>
          <cell r="AC100">
            <v>73000</v>
          </cell>
          <cell r="AD100">
            <v>0</v>
          </cell>
          <cell r="AE100">
            <v>0</v>
          </cell>
          <cell r="AF100">
            <v>0</v>
          </cell>
          <cell r="AG100">
            <v>0</v>
          </cell>
          <cell r="AH100">
            <v>8</v>
          </cell>
          <cell r="AI100">
            <v>0</v>
          </cell>
          <cell r="AJ100">
            <v>71</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34212</v>
          </cell>
          <cell r="BS100">
            <v>27533</v>
          </cell>
          <cell r="BT100">
            <v>2176</v>
          </cell>
          <cell r="BU100">
            <v>0</v>
          </cell>
          <cell r="BV100">
            <v>279808</v>
          </cell>
          <cell r="BW100">
            <v>13</v>
          </cell>
          <cell r="BX100">
            <v>5</v>
          </cell>
          <cell r="BY100">
            <v>0</v>
          </cell>
          <cell r="BZ100">
            <v>20</v>
          </cell>
          <cell r="CA100">
            <v>0</v>
          </cell>
          <cell r="CB100">
            <v>10</v>
          </cell>
          <cell r="CC100">
            <v>20</v>
          </cell>
          <cell r="CD100">
            <v>0</v>
          </cell>
          <cell r="CE100">
            <v>1</v>
          </cell>
          <cell r="CF100">
            <v>1</v>
          </cell>
          <cell r="CG100">
            <v>0</v>
          </cell>
          <cell r="CH100">
            <v>0</v>
          </cell>
          <cell r="CI100">
            <v>0</v>
          </cell>
          <cell r="CJ100">
            <v>1</v>
          </cell>
          <cell r="CK100">
            <v>0</v>
          </cell>
          <cell r="CL100">
            <v>0</v>
          </cell>
          <cell r="CM100">
            <v>1</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2</v>
          </cell>
          <cell r="P101">
            <v>40</v>
          </cell>
          <cell r="Q101">
            <v>0</v>
          </cell>
          <cell r="R101">
            <v>0</v>
          </cell>
          <cell r="S101">
            <v>0</v>
          </cell>
          <cell r="T101">
            <v>0</v>
          </cell>
          <cell r="U101">
            <v>700</v>
          </cell>
          <cell r="V101">
            <v>0</v>
          </cell>
          <cell r="W101">
            <v>2000</v>
          </cell>
          <cell r="X101">
            <v>0</v>
          </cell>
          <cell r="Y101">
            <v>0</v>
          </cell>
          <cell r="Z101">
            <v>0</v>
          </cell>
          <cell r="AA101">
            <v>0</v>
          </cell>
          <cell r="AB101">
            <v>0</v>
          </cell>
          <cell r="AC101">
            <v>0</v>
          </cell>
          <cell r="AD101">
            <v>0</v>
          </cell>
          <cell r="AE101">
            <v>0</v>
          </cell>
          <cell r="AF101">
            <v>0</v>
          </cell>
          <cell r="AG101">
            <v>0</v>
          </cell>
          <cell r="AH101">
            <v>0</v>
          </cell>
          <cell r="AI101">
            <v>0</v>
          </cell>
          <cell r="AJ101">
            <v>42</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900</v>
          </cell>
          <cell r="BS101">
            <v>700</v>
          </cell>
          <cell r="BT101">
            <v>25</v>
          </cell>
          <cell r="BU101">
            <v>400</v>
          </cell>
          <cell r="BV101">
            <v>6478</v>
          </cell>
          <cell r="BW101">
            <v>9.25</v>
          </cell>
          <cell r="BX101">
            <v>0</v>
          </cell>
          <cell r="BY101">
            <v>0</v>
          </cell>
          <cell r="BZ101">
            <v>0</v>
          </cell>
          <cell r="CA101">
            <v>0</v>
          </cell>
          <cell r="CB101">
            <v>0</v>
          </cell>
          <cell r="CC101">
            <v>100</v>
          </cell>
          <cell r="CD101">
            <v>0</v>
          </cell>
          <cell r="CE101">
            <v>0</v>
          </cell>
          <cell r="CF101">
            <v>1</v>
          </cell>
          <cell r="CG101">
            <v>0</v>
          </cell>
          <cell r="CH101">
            <v>0</v>
          </cell>
          <cell r="CI101">
            <v>0</v>
          </cell>
          <cell r="CJ101">
            <v>0</v>
          </cell>
          <cell r="CK101">
            <v>0</v>
          </cell>
          <cell r="CL101">
            <v>0</v>
          </cell>
          <cell r="CM101">
            <v>1</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v>
          </cell>
          <cell r="P102">
            <v>50</v>
          </cell>
          <cell r="Q102">
            <v>0</v>
          </cell>
          <cell r="R102">
            <v>2</v>
          </cell>
          <cell r="S102">
            <v>3</v>
          </cell>
          <cell r="T102">
            <v>771</v>
          </cell>
          <cell r="U102">
            <v>400</v>
          </cell>
          <cell r="V102">
            <v>0</v>
          </cell>
          <cell r="W102">
            <v>500</v>
          </cell>
          <cell r="X102">
            <v>0</v>
          </cell>
          <cell r="Y102">
            <v>0</v>
          </cell>
          <cell r="Z102">
            <v>0</v>
          </cell>
          <cell r="AA102">
            <v>800</v>
          </cell>
          <cell r="AB102">
            <v>0</v>
          </cell>
          <cell r="AC102">
            <v>20000</v>
          </cell>
          <cell r="AD102">
            <v>0</v>
          </cell>
          <cell r="AE102">
            <v>0</v>
          </cell>
          <cell r="AF102">
            <v>0</v>
          </cell>
          <cell r="AG102">
            <v>0</v>
          </cell>
          <cell r="AH102">
            <v>0</v>
          </cell>
          <cell r="AI102">
            <v>3</v>
          </cell>
          <cell r="AJ102">
            <v>3</v>
          </cell>
          <cell r="AK102">
            <v>0</v>
          </cell>
          <cell r="AL102">
            <v>0</v>
          </cell>
          <cell r="AM102">
            <v>0</v>
          </cell>
          <cell r="AN102">
            <v>0</v>
          </cell>
          <cell r="AO102">
            <v>0</v>
          </cell>
          <cell r="AP102">
            <v>0</v>
          </cell>
          <cell r="AQ102">
            <v>50</v>
          </cell>
          <cell r="AR102">
            <v>50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2</v>
          </cell>
          <cell r="BP102">
            <v>2</v>
          </cell>
          <cell r="BQ102">
            <v>0</v>
          </cell>
          <cell r="BR102">
            <v>1216</v>
          </cell>
          <cell r="BS102">
            <v>771</v>
          </cell>
          <cell r="BT102">
            <v>194</v>
          </cell>
          <cell r="BU102">
            <v>319</v>
          </cell>
          <cell r="BV102">
            <v>4633.7299999999996</v>
          </cell>
          <cell r="BW102">
            <v>6</v>
          </cell>
          <cell r="BX102">
            <v>0</v>
          </cell>
          <cell r="BY102">
            <v>0</v>
          </cell>
          <cell r="BZ102">
            <v>33</v>
          </cell>
          <cell r="CA102">
            <v>0</v>
          </cell>
          <cell r="CB102">
            <v>0</v>
          </cell>
          <cell r="CC102">
            <v>100</v>
          </cell>
          <cell r="CD102">
            <v>0</v>
          </cell>
          <cell r="CE102">
            <v>1</v>
          </cell>
          <cell r="CF102">
            <v>1</v>
          </cell>
          <cell r="CG102">
            <v>0</v>
          </cell>
          <cell r="CH102">
            <v>0</v>
          </cell>
          <cell r="CI102">
            <v>0</v>
          </cell>
          <cell r="CJ102">
            <v>0</v>
          </cell>
          <cell r="CK102">
            <v>0</v>
          </cell>
          <cell r="CL102">
            <v>0</v>
          </cell>
          <cell r="CM102">
            <v>1</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1</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15</v>
          </cell>
          <cell r="P103">
            <v>20</v>
          </cell>
          <cell r="Q103">
            <v>5</v>
          </cell>
          <cell r="R103">
            <v>0</v>
          </cell>
          <cell r="S103">
            <v>0</v>
          </cell>
          <cell r="T103">
            <v>0</v>
          </cell>
          <cell r="U103">
            <v>1000</v>
          </cell>
          <cell r="V103">
            <v>0</v>
          </cell>
          <cell r="W103">
            <v>500</v>
          </cell>
          <cell r="X103">
            <v>0</v>
          </cell>
          <cell r="Y103">
            <v>2000</v>
          </cell>
          <cell r="Z103">
            <v>0</v>
          </cell>
          <cell r="AA103">
            <v>0</v>
          </cell>
          <cell r="AB103">
            <v>0</v>
          </cell>
          <cell r="AC103">
            <v>0</v>
          </cell>
          <cell r="AD103">
            <v>0</v>
          </cell>
          <cell r="AE103">
            <v>0</v>
          </cell>
          <cell r="AF103">
            <v>0</v>
          </cell>
          <cell r="AG103">
            <v>0</v>
          </cell>
          <cell r="AH103">
            <v>0</v>
          </cell>
          <cell r="AI103">
            <v>0</v>
          </cell>
          <cell r="AJ103">
            <v>15</v>
          </cell>
          <cell r="AK103">
            <v>0</v>
          </cell>
          <cell r="AL103">
            <v>0</v>
          </cell>
          <cell r="AM103">
            <v>0</v>
          </cell>
          <cell r="AN103">
            <v>0</v>
          </cell>
          <cell r="AO103">
            <v>0</v>
          </cell>
          <cell r="AP103">
            <v>0</v>
          </cell>
          <cell r="AQ103">
            <v>0</v>
          </cell>
          <cell r="AR103">
            <v>20</v>
          </cell>
          <cell r="AS103">
            <v>0</v>
          </cell>
          <cell r="AT103">
            <v>0</v>
          </cell>
          <cell r="AU103">
            <v>0</v>
          </cell>
          <cell r="AV103">
            <v>0</v>
          </cell>
          <cell r="AW103">
            <v>0</v>
          </cell>
          <cell r="AX103">
            <v>0</v>
          </cell>
          <cell r="AY103">
            <v>0</v>
          </cell>
          <cell r="AZ103">
            <v>5</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10</v>
          </cell>
          <cell r="CA103">
            <v>0</v>
          </cell>
          <cell r="CB103">
            <v>50</v>
          </cell>
          <cell r="CC103">
            <v>20</v>
          </cell>
          <cell r="CD103">
            <v>0</v>
          </cell>
          <cell r="CE103">
            <v>1</v>
          </cell>
          <cell r="CF103">
            <v>0</v>
          </cell>
          <cell r="CG103">
            <v>0</v>
          </cell>
          <cell r="CH103">
            <v>0</v>
          </cell>
          <cell r="CI103">
            <v>0</v>
          </cell>
          <cell r="CJ103">
            <v>0</v>
          </cell>
          <cell r="CK103">
            <v>0</v>
          </cell>
          <cell r="CL103">
            <v>1</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1</v>
          </cell>
          <cell r="DA103">
            <v>1</v>
          </cell>
          <cell r="DB103">
            <v>0</v>
          </cell>
          <cell r="DC103">
            <v>1</v>
          </cell>
          <cell r="DD103">
            <v>1</v>
          </cell>
          <cell r="DE103">
            <v>1</v>
          </cell>
          <cell r="DF103">
            <v>0</v>
          </cell>
          <cell r="DG103">
            <v>0</v>
          </cell>
          <cell r="DH103">
            <v>0</v>
          </cell>
          <cell r="DI103">
            <v>0</v>
          </cell>
          <cell r="DJ103">
            <v>0</v>
          </cell>
          <cell r="DK103">
            <v>0</v>
          </cell>
          <cell r="DL103">
            <v>0</v>
          </cell>
          <cell r="DM103">
            <v>0</v>
          </cell>
          <cell r="DN103">
            <v>0</v>
          </cell>
          <cell r="DO103">
            <v>600</v>
          </cell>
          <cell r="DP103">
            <v>1</v>
          </cell>
          <cell r="DQ103">
            <v>0</v>
          </cell>
          <cell r="DR103">
            <v>0</v>
          </cell>
          <cell r="DS103">
            <v>0</v>
          </cell>
          <cell r="DT103">
            <v>0</v>
          </cell>
          <cell r="DU103">
            <v>0</v>
          </cell>
          <cell r="DV103">
            <v>0</v>
          </cell>
          <cell r="DW103">
            <v>0</v>
          </cell>
          <cell r="DX103">
            <v>0</v>
          </cell>
          <cell r="DY103">
            <v>0</v>
          </cell>
          <cell r="DZ103">
            <v>1</v>
          </cell>
          <cell r="EA103">
            <v>0</v>
          </cell>
          <cell r="EB103">
            <v>1</v>
          </cell>
          <cell r="EC103">
            <v>0</v>
          </cell>
          <cell r="ED103">
            <v>0</v>
          </cell>
          <cell r="EE103">
            <v>0</v>
          </cell>
          <cell r="EF103">
            <v>1</v>
          </cell>
          <cell r="EG103">
            <v>0</v>
          </cell>
          <cell r="EH103">
            <v>0</v>
          </cell>
          <cell r="EI103">
            <v>0</v>
          </cell>
          <cell r="EJ103">
            <v>0</v>
          </cell>
          <cell r="EK103">
            <v>0</v>
          </cell>
          <cell r="EL103">
            <v>0</v>
          </cell>
          <cell r="EM103">
            <v>0</v>
          </cell>
          <cell r="EN103">
            <v>500</v>
          </cell>
          <cell r="EO103">
            <v>0</v>
          </cell>
          <cell r="EP103">
            <v>0</v>
          </cell>
          <cell r="EQ103">
            <v>0</v>
          </cell>
          <cell r="ER103">
            <v>0</v>
          </cell>
          <cell r="ES103">
            <v>80</v>
          </cell>
          <cell r="ET103">
            <v>10</v>
          </cell>
          <cell r="EU103">
            <v>0</v>
          </cell>
          <cell r="EV103">
            <v>15</v>
          </cell>
          <cell r="EW103">
            <v>0</v>
          </cell>
          <cell r="EX103">
            <v>0</v>
          </cell>
          <cell r="EY103">
            <v>0</v>
          </cell>
          <cell r="EZ103">
            <v>10000</v>
          </cell>
          <cell r="FA103">
            <v>0</v>
          </cell>
          <cell r="FB103">
            <v>0</v>
          </cell>
          <cell r="FC103">
            <v>0</v>
          </cell>
          <cell r="FD103">
            <v>0</v>
          </cell>
          <cell r="FE103">
            <v>1600</v>
          </cell>
          <cell r="FF103">
            <v>500</v>
          </cell>
          <cell r="FG103">
            <v>0</v>
          </cell>
          <cell r="FH103">
            <v>350</v>
          </cell>
          <cell r="FI103">
            <v>0</v>
          </cell>
          <cell r="FJ103">
            <v>0</v>
          </cell>
          <cell r="FK103">
            <v>0</v>
          </cell>
          <cell r="FL103">
            <v>2</v>
          </cell>
          <cell r="FM103">
            <v>0</v>
          </cell>
          <cell r="FN103">
            <v>0</v>
          </cell>
          <cell r="FO103">
            <v>6</v>
          </cell>
          <cell r="FP103">
            <v>0</v>
          </cell>
          <cell r="FQ103">
            <v>0</v>
          </cell>
          <cell r="FR103">
            <v>0</v>
          </cell>
          <cell r="FS103">
            <v>0</v>
          </cell>
          <cell r="FT103">
            <v>0</v>
          </cell>
          <cell r="FU103">
            <v>0</v>
          </cell>
          <cell r="FV103">
            <v>0</v>
          </cell>
          <cell r="FW103">
            <v>0</v>
          </cell>
          <cell r="FX103">
            <v>0</v>
          </cell>
          <cell r="FY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45</v>
          </cell>
          <cell r="P104">
            <v>1273</v>
          </cell>
          <cell r="Q104">
            <v>6</v>
          </cell>
          <cell r="R104">
            <v>0</v>
          </cell>
          <cell r="S104">
            <v>0</v>
          </cell>
          <cell r="T104">
            <v>1395</v>
          </cell>
          <cell r="U104">
            <v>0</v>
          </cell>
          <cell r="V104">
            <v>17564</v>
          </cell>
          <cell r="W104">
            <v>57</v>
          </cell>
          <cell r="X104">
            <v>0</v>
          </cell>
          <cell r="Y104">
            <v>18289</v>
          </cell>
          <cell r="Z104">
            <v>0</v>
          </cell>
          <cell r="AA104">
            <v>0</v>
          </cell>
          <cell r="AB104">
            <v>0</v>
          </cell>
          <cell r="AC104">
            <v>0</v>
          </cell>
          <cell r="AD104">
            <v>0</v>
          </cell>
          <cell r="AE104">
            <v>0</v>
          </cell>
          <cell r="AF104">
            <v>0</v>
          </cell>
          <cell r="AG104">
            <v>0</v>
          </cell>
          <cell r="AH104">
            <v>0</v>
          </cell>
          <cell r="AI104">
            <v>0</v>
          </cell>
          <cell r="AJ104">
            <v>1395</v>
          </cell>
          <cell r="AK104">
            <v>0</v>
          </cell>
          <cell r="AL104">
            <v>0</v>
          </cell>
          <cell r="AM104">
            <v>0</v>
          </cell>
          <cell r="AN104">
            <v>0</v>
          </cell>
          <cell r="AO104">
            <v>0</v>
          </cell>
          <cell r="AP104">
            <v>0</v>
          </cell>
          <cell r="AQ104">
            <v>0</v>
          </cell>
          <cell r="AR104">
            <v>17621</v>
          </cell>
          <cell r="AS104">
            <v>0</v>
          </cell>
          <cell r="AT104">
            <v>0</v>
          </cell>
          <cell r="AU104">
            <v>0</v>
          </cell>
          <cell r="AV104">
            <v>0</v>
          </cell>
          <cell r="AW104">
            <v>0</v>
          </cell>
          <cell r="AX104">
            <v>0</v>
          </cell>
          <cell r="AY104">
            <v>0</v>
          </cell>
          <cell r="AZ104">
            <v>18289</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30</v>
          </cell>
          <cell r="BY104">
            <v>5</v>
          </cell>
          <cell r="BZ104">
            <v>100</v>
          </cell>
          <cell r="CA104">
            <v>5</v>
          </cell>
          <cell r="CB104">
            <v>75</v>
          </cell>
          <cell r="CC104">
            <v>80</v>
          </cell>
          <cell r="CD104">
            <v>65</v>
          </cell>
          <cell r="CE104">
            <v>0</v>
          </cell>
          <cell r="CF104">
            <v>1</v>
          </cell>
          <cell r="CG104">
            <v>0</v>
          </cell>
          <cell r="CH104">
            <v>0</v>
          </cell>
          <cell r="CI104">
            <v>0</v>
          </cell>
          <cell r="CJ104">
            <v>0</v>
          </cell>
          <cell r="CK104">
            <v>0</v>
          </cell>
          <cell r="CL104">
            <v>0</v>
          </cell>
          <cell r="CM104">
            <v>1</v>
          </cell>
          <cell r="CN104">
            <v>1</v>
          </cell>
          <cell r="CO104">
            <v>0</v>
          </cell>
          <cell r="CP104">
            <v>0</v>
          </cell>
          <cell r="CQ104">
            <v>0</v>
          </cell>
          <cell r="CR104">
            <v>0</v>
          </cell>
          <cell r="CS104">
            <v>0</v>
          </cell>
          <cell r="CT104">
            <v>0</v>
          </cell>
          <cell r="CU104">
            <v>1</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3</v>
          </cell>
          <cell r="FM104">
            <v>540</v>
          </cell>
          <cell r="FN104">
            <v>110</v>
          </cell>
          <cell r="FO104">
            <v>190</v>
          </cell>
          <cell r="FP104">
            <v>346</v>
          </cell>
          <cell r="FQ104">
            <v>27</v>
          </cell>
          <cell r="FR104">
            <v>0</v>
          </cell>
          <cell r="FS104">
            <v>0</v>
          </cell>
          <cell r="FT104">
            <v>0</v>
          </cell>
          <cell r="FU104">
            <v>0</v>
          </cell>
          <cell r="FV104">
            <v>0</v>
          </cell>
          <cell r="FW104">
            <v>0</v>
          </cell>
          <cell r="FX104">
            <v>0</v>
          </cell>
          <cell r="FY104">
            <v>1</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3</v>
          </cell>
          <cell r="P105">
            <v>26</v>
          </cell>
          <cell r="Q105">
            <v>8</v>
          </cell>
          <cell r="R105">
            <v>1</v>
          </cell>
          <cell r="S105">
            <v>7</v>
          </cell>
          <cell r="T105">
            <v>0</v>
          </cell>
          <cell r="U105">
            <v>990</v>
          </cell>
          <cell r="V105">
            <v>0</v>
          </cell>
          <cell r="W105">
            <v>5736</v>
          </cell>
          <cell r="X105">
            <v>0</v>
          </cell>
          <cell r="Y105">
            <v>14040</v>
          </cell>
          <cell r="Z105">
            <v>0</v>
          </cell>
          <cell r="AA105">
            <v>1050</v>
          </cell>
          <cell r="AB105">
            <v>0</v>
          </cell>
          <cell r="AC105">
            <v>23906</v>
          </cell>
          <cell r="AD105">
            <v>0</v>
          </cell>
          <cell r="AE105">
            <v>0</v>
          </cell>
          <cell r="AF105">
            <v>0</v>
          </cell>
          <cell r="AG105">
            <v>0</v>
          </cell>
          <cell r="AH105">
            <v>0</v>
          </cell>
          <cell r="AI105">
            <v>0</v>
          </cell>
          <cell r="AJ105">
            <v>2</v>
          </cell>
          <cell r="AK105">
            <v>2</v>
          </cell>
          <cell r="AL105">
            <v>0</v>
          </cell>
          <cell r="AM105">
            <v>0</v>
          </cell>
          <cell r="AN105">
            <v>0</v>
          </cell>
          <cell r="AO105">
            <v>0</v>
          </cell>
          <cell r="AP105">
            <v>0</v>
          </cell>
          <cell r="AQ105">
            <v>0</v>
          </cell>
          <cell r="AR105">
            <v>44</v>
          </cell>
          <cell r="AS105">
            <v>44</v>
          </cell>
          <cell r="AT105">
            <v>0</v>
          </cell>
          <cell r="AU105">
            <v>0</v>
          </cell>
          <cell r="AV105">
            <v>0</v>
          </cell>
          <cell r="AW105">
            <v>0</v>
          </cell>
          <cell r="AX105">
            <v>0</v>
          </cell>
          <cell r="AY105">
            <v>0</v>
          </cell>
          <cell r="AZ105">
            <v>8</v>
          </cell>
          <cell r="BA105">
            <v>8</v>
          </cell>
          <cell r="BB105">
            <v>0</v>
          </cell>
          <cell r="BC105">
            <v>0</v>
          </cell>
          <cell r="BD105">
            <v>0</v>
          </cell>
          <cell r="BE105">
            <v>0</v>
          </cell>
          <cell r="BF105">
            <v>0</v>
          </cell>
          <cell r="BG105">
            <v>0</v>
          </cell>
          <cell r="BH105">
            <v>0</v>
          </cell>
          <cell r="BI105">
            <v>6</v>
          </cell>
          <cell r="BJ105">
            <v>0</v>
          </cell>
          <cell r="BK105">
            <v>0</v>
          </cell>
          <cell r="BL105">
            <v>0</v>
          </cell>
          <cell r="BM105">
            <v>0</v>
          </cell>
          <cell r="BN105">
            <v>0</v>
          </cell>
          <cell r="BO105">
            <v>0</v>
          </cell>
          <cell r="BP105">
            <v>1</v>
          </cell>
          <cell r="BQ105">
            <v>10</v>
          </cell>
          <cell r="BR105">
            <v>0</v>
          </cell>
          <cell r="BS105">
            <v>0</v>
          </cell>
          <cell r="BT105">
            <v>0</v>
          </cell>
          <cell r="BU105">
            <v>0</v>
          </cell>
          <cell r="BV105">
            <v>0</v>
          </cell>
          <cell r="BW105">
            <v>0</v>
          </cell>
          <cell r="BX105">
            <v>5</v>
          </cell>
          <cell r="BY105">
            <v>2</v>
          </cell>
          <cell r="BZ105">
            <v>0</v>
          </cell>
          <cell r="CA105">
            <v>0</v>
          </cell>
          <cell r="CB105">
            <v>0</v>
          </cell>
          <cell r="CC105">
            <v>5</v>
          </cell>
          <cell r="CD105">
            <v>0</v>
          </cell>
          <cell r="CE105">
            <v>0</v>
          </cell>
          <cell r="CF105">
            <v>0</v>
          </cell>
          <cell r="CG105">
            <v>0</v>
          </cell>
          <cell r="CH105">
            <v>0</v>
          </cell>
          <cell r="CI105">
            <v>0</v>
          </cell>
          <cell r="CJ105">
            <v>0</v>
          </cell>
          <cell r="CK105">
            <v>1</v>
          </cell>
          <cell r="CL105">
            <v>0</v>
          </cell>
          <cell r="CM105">
            <v>1</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1</v>
          </cell>
          <cell r="DB105">
            <v>1</v>
          </cell>
          <cell r="DC105">
            <v>0</v>
          </cell>
          <cell r="DD105">
            <v>0</v>
          </cell>
          <cell r="DE105">
            <v>0</v>
          </cell>
          <cell r="DF105">
            <v>0</v>
          </cell>
          <cell r="DG105">
            <v>0</v>
          </cell>
          <cell r="DH105">
            <v>0</v>
          </cell>
          <cell r="DI105">
            <v>0</v>
          </cell>
          <cell r="DJ105">
            <v>1</v>
          </cell>
          <cell r="DK105">
            <v>0</v>
          </cell>
          <cell r="DL105">
            <v>0</v>
          </cell>
          <cell r="DM105">
            <v>0</v>
          </cell>
          <cell r="DN105">
            <v>0</v>
          </cell>
          <cell r="DO105">
            <v>0</v>
          </cell>
          <cell r="DP105">
            <v>1</v>
          </cell>
          <cell r="DQ105">
            <v>0</v>
          </cell>
          <cell r="DR105">
            <v>1</v>
          </cell>
          <cell r="DS105">
            <v>0</v>
          </cell>
          <cell r="DT105">
            <v>1</v>
          </cell>
          <cell r="DU105">
            <v>0</v>
          </cell>
          <cell r="DV105">
            <v>0</v>
          </cell>
          <cell r="DW105">
            <v>0</v>
          </cell>
          <cell r="DX105">
            <v>0</v>
          </cell>
          <cell r="DY105">
            <v>1</v>
          </cell>
          <cell r="DZ105">
            <v>0</v>
          </cell>
          <cell r="EA105">
            <v>1</v>
          </cell>
          <cell r="EB105">
            <v>1</v>
          </cell>
          <cell r="EC105">
            <v>0</v>
          </cell>
          <cell r="ED105">
            <v>1</v>
          </cell>
          <cell r="EE105">
            <v>0</v>
          </cell>
          <cell r="EF105">
            <v>0</v>
          </cell>
          <cell r="EG105">
            <v>1</v>
          </cell>
          <cell r="EH105">
            <v>1</v>
          </cell>
          <cell r="EI105">
            <v>0</v>
          </cell>
          <cell r="EJ105">
            <v>0</v>
          </cell>
          <cell r="EK105">
            <v>1</v>
          </cell>
          <cell r="EL105">
            <v>1</v>
          </cell>
          <cell r="EM105">
            <v>0</v>
          </cell>
          <cell r="EN105">
            <v>62</v>
          </cell>
          <cell r="EO105">
            <v>1</v>
          </cell>
          <cell r="EP105">
            <v>5</v>
          </cell>
          <cell r="EQ105">
            <v>0</v>
          </cell>
          <cell r="ER105">
            <v>0</v>
          </cell>
          <cell r="ES105">
            <v>0</v>
          </cell>
          <cell r="ET105">
            <v>1</v>
          </cell>
          <cell r="EU105">
            <v>150</v>
          </cell>
          <cell r="EV105">
            <v>0</v>
          </cell>
          <cell r="EW105">
            <v>1</v>
          </cell>
          <cell r="EX105">
            <v>0</v>
          </cell>
          <cell r="EY105">
            <v>1</v>
          </cell>
          <cell r="EZ105">
            <v>401</v>
          </cell>
          <cell r="FA105">
            <v>10</v>
          </cell>
          <cell r="FB105">
            <v>35150</v>
          </cell>
          <cell r="FC105">
            <v>0</v>
          </cell>
          <cell r="FD105">
            <v>0</v>
          </cell>
          <cell r="FE105">
            <v>0</v>
          </cell>
          <cell r="FF105">
            <v>45</v>
          </cell>
          <cell r="FG105">
            <v>17775</v>
          </cell>
          <cell r="FH105">
            <v>0</v>
          </cell>
          <cell r="FI105">
            <v>30</v>
          </cell>
          <cell r="FJ105">
            <v>0</v>
          </cell>
          <cell r="FK105">
            <v>210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8</v>
          </cell>
          <cell r="P106">
            <v>38</v>
          </cell>
          <cell r="Q106">
            <v>0</v>
          </cell>
          <cell r="R106">
            <v>2</v>
          </cell>
          <cell r="S106">
            <v>0</v>
          </cell>
          <cell r="T106">
            <v>550</v>
          </cell>
          <cell r="U106">
            <v>0</v>
          </cell>
          <cell r="V106">
            <v>3700</v>
          </cell>
          <cell r="W106">
            <v>0</v>
          </cell>
          <cell r="X106">
            <v>0</v>
          </cell>
          <cell r="Y106">
            <v>0</v>
          </cell>
          <cell r="Z106">
            <v>14500</v>
          </cell>
          <cell r="AA106">
            <v>0</v>
          </cell>
          <cell r="AB106">
            <v>0</v>
          </cell>
          <cell r="AC106">
            <v>0</v>
          </cell>
          <cell r="AD106">
            <v>0</v>
          </cell>
          <cell r="AE106">
            <v>0</v>
          </cell>
          <cell r="AF106">
            <v>0</v>
          </cell>
          <cell r="AG106">
            <v>0</v>
          </cell>
          <cell r="AH106">
            <v>0</v>
          </cell>
          <cell r="AI106">
            <v>0</v>
          </cell>
          <cell r="AJ106">
            <v>8</v>
          </cell>
          <cell r="AK106">
            <v>0</v>
          </cell>
          <cell r="AL106">
            <v>0</v>
          </cell>
          <cell r="AM106">
            <v>0</v>
          </cell>
          <cell r="AN106">
            <v>0</v>
          </cell>
          <cell r="AO106">
            <v>0</v>
          </cell>
          <cell r="AP106">
            <v>0</v>
          </cell>
          <cell r="AQ106">
            <v>0</v>
          </cell>
          <cell r="AR106">
            <v>38</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2</v>
          </cell>
          <cell r="BQ106">
            <v>0</v>
          </cell>
          <cell r="BR106">
            <v>4050</v>
          </cell>
          <cell r="BS106">
            <v>2890</v>
          </cell>
          <cell r="BT106">
            <v>550</v>
          </cell>
          <cell r="BU106">
            <v>870</v>
          </cell>
          <cell r="BV106">
            <v>22298</v>
          </cell>
          <cell r="BW106">
            <v>7.71</v>
          </cell>
          <cell r="BX106">
            <v>10</v>
          </cell>
          <cell r="BY106">
            <v>0</v>
          </cell>
          <cell r="BZ106">
            <v>10</v>
          </cell>
          <cell r="CA106">
            <v>0</v>
          </cell>
          <cell r="CB106">
            <v>0</v>
          </cell>
          <cell r="CC106">
            <v>20</v>
          </cell>
          <cell r="CD106">
            <v>0</v>
          </cell>
          <cell r="CE106">
            <v>1</v>
          </cell>
          <cell r="CF106">
            <v>1</v>
          </cell>
          <cell r="CG106">
            <v>0</v>
          </cell>
          <cell r="CH106">
            <v>0</v>
          </cell>
          <cell r="CI106">
            <v>1</v>
          </cell>
          <cell r="CJ106">
            <v>0</v>
          </cell>
          <cell r="CK106">
            <v>0</v>
          </cell>
          <cell r="CL106">
            <v>1</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148</v>
          </cell>
          <cell r="P107">
            <v>341</v>
          </cell>
          <cell r="Q107">
            <v>5</v>
          </cell>
          <cell r="R107">
            <v>19</v>
          </cell>
          <cell r="S107">
            <v>0</v>
          </cell>
          <cell r="T107">
            <v>17793</v>
          </cell>
          <cell r="U107">
            <v>4579</v>
          </cell>
          <cell r="V107">
            <v>5477</v>
          </cell>
          <cell r="W107">
            <v>0</v>
          </cell>
          <cell r="X107">
            <v>3838</v>
          </cell>
          <cell r="Y107">
            <v>4250</v>
          </cell>
          <cell r="Z107">
            <v>2345</v>
          </cell>
          <cell r="AA107">
            <v>600</v>
          </cell>
          <cell r="AB107">
            <v>0</v>
          </cell>
          <cell r="AC107">
            <v>0</v>
          </cell>
          <cell r="AD107">
            <v>0</v>
          </cell>
          <cell r="AE107">
            <v>0</v>
          </cell>
          <cell r="AF107">
            <v>0</v>
          </cell>
          <cell r="AG107">
            <v>0</v>
          </cell>
          <cell r="AH107">
            <v>148</v>
          </cell>
          <cell r="AI107">
            <v>148</v>
          </cell>
          <cell r="AJ107">
            <v>148</v>
          </cell>
          <cell r="AK107">
            <v>1</v>
          </cell>
          <cell r="AL107">
            <v>0</v>
          </cell>
          <cell r="AM107">
            <v>0</v>
          </cell>
          <cell r="AN107">
            <v>0</v>
          </cell>
          <cell r="AO107">
            <v>0</v>
          </cell>
          <cell r="AP107">
            <v>341</v>
          </cell>
          <cell r="AQ107">
            <v>341</v>
          </cell>
          <cell r="AR107">
            <v>341</v>
          </cell>
          <cell r="AS107">
            <v>0</v>
          </cell>
          <cell r="AT107">
            <v>0</v>
          </cell>
          <cell r="AU107">
            <v>0</v>
          </cell>
          <cell r="AV107">
            <v>0</v>
          </cell>
          <cell r="AW107">
            <v>0</v>
          </cell>
          <cell r="AX107">
            <v>5</v>
          </cell>
          <cell r="AY107">
            <v>5</v>
          </cell>
          <cell r="AZ107">
            <v>5</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15</v>
          </cell>
          <cell r="BO107">
            <v>15</v>
          </cell>
          <cell r="BP107">
            <v>15</v>
          </cell>
          <cell r="BQ107">
            <v>2</v>
          </cell>
          <cell r="BR107">
            <v>46651</v>
          </cell>
          <cell r="BS107">
            <v>11279</v>
          </cell>
          <cell r="BT107">
            <v>14038</v>
          </cell>
          <cell r="BU107">
            <v>6761</v>
          </cell>
          <cell r="BV107">
            <v>69111</v>
          </cell>
          <cell r="BW107">
            <v>6.18</v>
          </cell>
          <cell r="BX107">
            <v>25</v>
          </cell>
          <cell r="BY107">
            <v>10</v>
          </cell>
          <cell r="BZ107">
            <v>50</v>
          </cell>
          <cell r="CA107">
            <v>0</v>
          </cell>
          <cell r="CB107">
            <v>20</v>
          </cell>
          <cell r="CC107">
            <v>50</v>
          </cell>
          <cell r="CD107">
            <v>0</v>
          </cell>
          <cell r="CE107">
            <v>0</v>
          </cell>
          <cell r="CF107">
            <v>1</v>
          </cell>
          <cell r="CG107">
            <v>0</v>
          </cell>
          <cell r="CH107">
            <v>0</v>
          </cell>
          <cell r="CI107">
            <v>1</v>
          </cell>
          <cell r="CJ107">
            <v>0</v>
          </cell>
          <cell r="CK107">
            <v>0</v>
          </cell>
          <cell r="CL107">
            <v>0</v>
          </cell>
          <cell r="CM107">
            <v>0</v>
          </cell>
          <cell r="CN107">
            <v>0</v>
          </cell>
          <cell r="CO107">
            <v>0</v>
          </cell>
          <cell r="CP107">
            <v>0</v>
          </cell>
          <cell r="CQ107">
            <v>0</v>
          </cell>
          <cell r="CR107">
            <v>0</v>
          </cell>
          <cell r="CS107">
            <v>0</v>
          </cell>
          <cell r="CT107">
            <v>0</v>
          </cell>
          <cell r="CU107">
            <v>0</v>
          </cell>
          <cell r="CV107">
            <v>1</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2</v>
          </cell>
          <cell r="P108">
            <v>160</v>
          </cell>
          <cell r="Q108">
            <v>5</v>
          </cell>
          <cell r="R108">
            <v>8</v>
          </cell>
          <cell r="S108">
            <v>0</v>
          </cell>
          <cell r="T108">
            <v>412</v>
          </cell>
          <cell r="U108">
            <v>0</v>
          </cell>
          <cell r="V108">
            <v>2959</v>
          </cell>
          <cell r="W108">
            <v>0</v>
          </cell>
          <cell r="X108">
            <v>0</v>
          </cell>
          <cell r="Y108">
            <v>2000</v>
          </cell>
          <cell r="Z108">
            <v>394</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63</v>
          </cell>
          <cell r="AQ108">
            <v>0</v>
          </cell>
          <cell r="AR108">
            <v>63</v>
          </cell>
          <cell r="AS108">
            <v>0</v>
          </cell>
          <cell r="AT108">
            <v>0</v>
          </cell>
          <cell r="AU108">
            <v>0</v>
          </cell>
          <cell r="AV108">
            <v>0</v>
          </cell>
          <cell r="AW108">
            <v>0</v>
          </cell>
          <cell r="AX108">
            <v>0</v>
          </cell>
          <cell r="AY108">
            <v>0</v>
          </cell>
          <cell r="AZ108">
            <v>5</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20</v>
          </cell>
          <cell r="BY108">
            <v>10</v>
          </cell>
          <cell r="BZ108">
            <v>50</v>
          </cell>
          <cell r="CA108">
            <v>5</v>
          </cell>
          <cell r="CB108">
            <v>0</v>
          </cell>
          <cell r="CC108">
            <v>100</v>
          </cell>
          <cell r="CD108">
            <v>0</v>
          </cell>
          <cell r="CE108">
            <v>1</v>
          </cell>
          <cell r="CF108">
            <v>1</v>
          </cell>
          <cell r="CG108">
            <v>1</v>
          </cell>
          <cell r="CH108">
            <v>0</v>
          </cell>
          <cell r="CI108">
            <v>1</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155</v>
          </cell>
          <cell r="P109">
            <v>284</v>
          </cell>
          <cell r="Q109">
            <v>4</v>
          </cell>
          <cell r="R109">
            <v>0</v>
          </cell>
          <cell r="S109">
            <v>0</v>
          </cell>
          <cell r="T109">
            <v>15663</v>
          </cell>
          <cell r="U109">
            <v>0</v>
          </cell>
          <cell r="V109">
            <v>18175</v>
          </cell>
          <cell r="W109">
            <v>0</v>
          </cell>
          <cell r="X109">
            <v>320</v>
          </cell>
          <cell r="Y109">
            <v>0</v>
          </cell>
          <cell r="Z109">
            <v>0</v>
          </cell>
          <cell r="AA109">
            <v>0</v>
          </cell>
          <cell r="AB109">
            <v>0</v>
          </cell>
          <cell r="AC109">
            <v>0</v>
          </cell>
          <cell r="AD109">
            <v>0</v>
          </cell>
          <cell r="AE109">
            <v>0</v>
          </cell>
          <cell r="AF109">
            <v>0</v>
          </cell>
          <cell r="AG109">
            <v>0</v>
          </cell>
          <cell r="AH109">
            <v>0</v>
          </cell>
          <cell r="AI109">
            <v>0</v>
          </cell>
          <cell r="AJ109">
            <v>57</v>
          </cell>
          <cell r="AK109">
            <v>4</v>
          </cell>
          <cell r="AL109">
            <v>0</v>
          </cell>
          <cell r="AM109">
            <v>0</v>
          </cell>
          <cell r="AN109">
            <v>0</v>
          </cell>
          <cell r="AO109">
            <v>0</v>
          </cell>
          <cell r="AP109">
            <v>0</v>
          </cell>
          <cell r="AQ109">
            <v>0</v>
          </cell>
          <cell r="AR109">
            <v>35</v>
          </cell>
          <cell r="AS109">
            <v>0</v>
          </cell>
          <cell r="AT109">
            <v>0</v>
          </cell>
          <cell r="AU109">
            <v>0</v>
          </cell>
          <cell r="AV109">
            <v>0</v>
          </cell>
          <cell r="AW109">
            <v>0</v>
          </cell>
          <cell r="AX109">
            <v>0</v>
          </cell>
          <cell r="AY109">
            <v>0</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4227</v>
          </cell>
          <cell r="BS109">
            <v>3733</v>
          </cell>
          <cell r="BT109">
            <v>32</v>
          </cell>
          <cell r="BU109">
            <v>917</v>
          </cell>
          <cell r="BV109">
            <v>19840</v>
          </cell>
          <cell r="BW109">
            <v>5.31</v>
          </cell>
          <cell r="BX109">
            <v>7</v>
          </cell>
          <cell r="BY109">
            <v>0</v>
          </cell>
          <cell r="BZ109">
            <v>30</v>
          </cell>
          <cell r="CA109">
            <v>0</v>
          </cell>
          <cell r="CB109">
            <v>0</v>
          </cell>
          <cell r="CC109">
            <v>100</v>
          </cell>
          <cell r="CD109">
            <v>0</v>
          </cell>
          <cell r="CE109">
            <v>0</v>
          </cell>
          <cell r="CF109">
            <v>1</v>
          </cell>
          <cell r="CG109">
            <v>1</v>
          </cell>
          <cell r="CH109">
            <v>0</v>
          </cell>
          <cell r="CI109">
            <v>0</v>
          </cell>
          <cell r="CJ109">
            <v>0</v>
          </cell>
          <cell r="CK109">
            <v>0</v>
          </cell>
          <cell r="CL109">
            <v>0</v>
          </cell>
          <cell r="CM109">
            <v>0</v>
          </cell>
          <cell r="CN109">
            <v>0</v>
          </cell>
          <cell r="CO109">
            <v>0</v>
          </cell>
          <cell r="CP109">
            <v>0</v>
          </cell>
          <cell r="CQ109">
            <v>1</v>
          </cell>
          <cell r="CR109">
            <v>0</v>
          </cell>
          <cell r="CS109">
            <v>0</v>
          </cell>
          <cell r="CT109">
            <v>0</v>
          </cell>
          <cell r="CU109">
            <v>0</v>
          </cell>
          <cell r="CV109">
            <v>1</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81</v>
          </cell>
          <cell r="P110">
            <v>3523</v>
          </cell>
          <cell r="Q110">
            <v>0</v>
          </cell>
          <cell r="R110">
            <v>8</v>
          </cell>
          <cell r="S110">
            <v>4</v>
          </cell>
          <cell r="T110">
            <v>7681</v>
          </cell>
          <cell r="U110">
            <v>0</v>
          </cell>
          <cell r="V110">
            <v>0</v>
          </cell>
          <cell r="W110">
            <v>8000</v>
          </cell>
          <cell r="X110">
            <v>0</v>
          </cell>
          <cell r="Y110">
            <v>0</v>
          </cell>
          <cell r="Z110">
            <v>0</v>
          </cell>
          <cell r="AA110">
            <v>20398</v>
          </cell>
          <cell r="AB110">
            <v>0</v>
          </cell>
          <cell r="AC110">
            <v>30000</v>
          </cell>
          <cell r="AD110">
            <v>0</v>
          </cell>
          <cell r="AE110">
            <v>11</v>
          </cell>
          <cell r="AF110">
            <v>0</v>
          </cell>
          <cell r="AG110">
            <v>0</v>
          </cell>
          <cell r="AH110">
            <v>0</v>
          </cell>
          <cell r="AI110">
            <v>0</v>
          </cell>
          <cell r="AJ110">
            <v>81</v>
          </cell>
          <cell r="AK110">
            <v>0</v>
          </cell>
          <cell r="AL110">
            <v>0</v>
          </cell>
          <cell r="AM110">
            <v>0</v>
          </cell>
          <cell r="AN110">
            <v>0</v>
          </cell>
          <cell r="AO110">
            <v>0</v>
          </cell>
          <cell r="AP110">
            <v>0</v>
          </cell>
          <cell r="AQ110">
            <v>0</v>
          </cell>
          <cell r="AR110">
            <v>3523</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1</v>
          </cell>
          <cell r="BL110">
            <v>0</v>
          </cell>
          <cell r="BM110">
            <v>0</v>
          </cell>
          <cell r="BN110">
            <v>0</v>
          </cell>
          <cell r="BO110">
            <v>0</v>
          </cell>
          <cell r="BP110">
            <v>8</v>
          </cell>
          <cell r="BQ110">
            <v>0</v>
          </cell>
          <cell r="BR110">
            <v>10929</v>
          </cell>
          <cell r="BS110">
            <v>8079</v>
          </cell>
          <cell r="BT110">
            <v>2330</v>
          </cell>
          <cell r="BU110">
            <v>5251</v>
          </cell>
          <cell r="BV110">
            <v>0</v>
          </cell>
          <cell r="BW110">
            <v>0</v>
          </cell>
          <cell r="BX110">
            <v>30</v>
          </cell>
          <cell r="BY110">
            <v>20</v>
          </cell>
          <cell r="BZ110">
            <v>90</v>
          </cell>
          <cell r="CA110">
            <v>30</v>
          </cell>
          <cell r="CB110">
            <v>20</v>
          </cell>
          <cell r="CC110">
            <v>100</v>
          </cell>
          <cell r="CD110">
            <v>0</v>
          </cell>
          <cell r="CE110">
            <v>0</v>
          </cell>
          <cell r="CF110">
            <v>1</v>
          </cell>
          <cell r="CG110">
            <v>1</v>
          </cell>
          <cell r="CH110">
            <v>0</v>
          </cell>
          <cell r="CI110">
            <v>1</v>
          </cell>
          <cell r="CJ110">
            <v>0</v>
          </cell>
          <cell r="CK110">
            <v>0</v>
          </cell>
          <cell r="CL110">
            <v>0</v>
          </cell>
          <cell r="CM110">
            <v>1</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6800</v>
          </cell>
          <cell r="P111">
            <v>37196</v>
          </cell>
          <cell r="Q111">
            <v>710</v>
          </cell>
          <cell r="R111">
            <v>1289</v>
          </cell>
          <cell r="S111">
            <v>1759</v>
          </cell>
          <cell r="T111">
            <v>949476</v>
          </cell>
          <cell r="U111">
            <v>1620793</v>
          </cell>
          <cell r="V111">
            <v>363903</v>
          </cell>
          <cell r="W111">
            <v>191860</v>
          </cell>
          <cell r="X111">
            <v>254809</v>
          </cell>
          <cell r="Y111">
            <v>681608</v>
          </cell>
          <cell r="Z111">
            <v>122361</v>
          </cell>
          <cell r="AA111">
            <v>1630574</v>
          </cell>
          <cell r="AB111">
            <v>2632071</v>
          </cell>
          <cell r="AC111">
            <v>3315316</v>
          </cell>
          <cell r="AD111">
            <v>560</v>
          </cell>
          <cell r="AE111">
            <v>558</v>
          </cell>
          <cell r="AF111">
            <v>521</v>
          </cell>
          <cell r="AG111">
            <v>547</v>
          </cell>
          <cell r="AH111">
            <v>2368</v>
          </cell>
          <cell r="AI111">
            <v>906</v>
          </cell>
          <cell r="AJ111">
            <v>7470</v>
          </cell>
          <cell r="AK111">
            <v>883</v>
          </cell>
          <cell r="AL111">
            <v>7610</v>
          </cell>
          <cell r="AM111">
            <v>515</v>
          </cell>
          <cell r="AN111">
            <v>489</v>
          </cell>
          <cell r="AO111">
            <v>714</v>
          </cell>
          <cell r="AP111">
            <v>9406</v>
          </cell>
          <cell r="AQ111">
            <v>8818</v>
          </cell>
          <cell r="AR111">
            <v>44583</v>
          </cell>
          <cell r="AS111">
            <v>1504</v>
          </cell>
          <cell r="AT111">
            <v>10</v>
          </cell>
          <cell r="AU111">
            <v>0</v>
          </cell>
          <cell r="AV111">
            <v>0</v>
          </cell>
          <cell r="AW111">
            <v>39</v>
          </cell>
          <cell r="AX111">
            <v>43</v>
          </cell>
          <cell r="AY111">
            <v>29</v>
          </cell>
          <cell r="AZ111">
            <v>18960</v>
          </cell>
          <cell r="BA111">
            <v>51</v>
          </cell>
          <cell r="BB111">
            <v>1</v>
          </cell>
          <cell r="BC111">
            <v>5</v>
          </cell>
          <cell r="BD111">
            <v>3</v>
          </cell>
          <cell r="BE111">
            <v>62</v>
          </cell>
          <cell r="BF111">
            <v>2</v>
          </cell>
          <cell r="BG111">
            <v>0</v>
          </cell>
          <cell r="BH111">
            <v>25</v>
          </cell>
          <cell r="BI111">
            <v>13</v>
          </cell>
          <cell r="BJ111">
            <v>3</v>
          </cell>
          <cell r="BK111">
            <v>17</v>
          </cell>
          <cell r="BL111">
            <v>3</v>
          </cell>
          <cell r="BM111">
            <v>4</v>
          </cell>
          <cell r="BN111">
            <v>157</v>
          </cell>
          <cell r="BO111">
            <v>29</v>
          </cell>
          <cell r="BP111">
            <v>2018</v>
          </cell>
          <cell r="BQ111">
            <v>212</v>
          </cell>
          <cell r="BR111">
            <v>1137324</v>
          </cell>
          <cell r="BS111">
            <v>728579</v>
          </cell>
          <cell r="BT111">
            <v>101533</v>
          </cell>
          <cell r="BU111">
            <v>115055</v>
          </cell>
          <cell r="BV111">
            <v>12525207.109999999</v>
          </cell>
          <cell r="BW111">
            <v>400.13</v>
          </cell>
          <cell r="BX111">
            <v>1246.31</v>
          </cell>
          <cell r="BY111">
            <v>708.6400000000001</v>
          </cell>
          <cell r="BZ111">
            <v>3130.86</v>
          </cell>
          <cell r="CA111">
            <v>380.72</v>
          </cell>
          <cell r="CB111">
            <v>1336.77</v>
          </cell>
          <cell r="CC111">
            <v>4265.8900000000003</v>
          </cell>
          <cell r="CD111">
            <v>324.06</v>
          </cell>
          <cell r="CE111">
            <v>61</v>
          </cell>
          <cell r="CF111">
            <v>50</v>
          </cell>
          <cell r="CG111">
            <v>14</v>
          </cell>
          <cell r="CH111">
            <v>2</v>
          </cell>
          <cell r="CI111">
            <v>35</v>
          </cell>
          <cell r="CJ111">
            <v>5</v>
          </cell>
          <cell r="CK111">
            <v>9</v>
          </cell>
          <cell r="CL111">
            <v>13</v>
          </cell>
          <cell r="CM111">
            <v>59</v>
          </cell>
          <cell r="CN111">
            <v>6</v>
          </cell>
          <cell r="CO111">
            <v>6</v>
          </cell>
          <cell r="CP111">
            <v>4</v>
          </cell>
          <cell r="CQ111">
            <v>10</v>
          </cell>
          <cell r="CR111">
            <v>0</v>
          </cell>
          <cell r="CS111">
            <v>3</v>
          </cell>
          <cell r="CT111">
            <v>10</v>
          </cell>
          <cell r="CU111">
            <v>7</v>
          </cell>
          <cell r="CV111">
            <v>35</v>
          </cell>
          <cell r="CW111">
            <v>6</v>
          </cell>
          <cell r="CX111">
            <v>2</v>
          </cell>
          <cell r="CY111">
            <v>2</v>
          </cell>
          <cell r="CZ111">
            <v>17</v>
          </cell>
          <cell r="DA111">
            <v>6</v>
          </cell>
          <cell r="DB111">
            <v>6</v>
          </cell>
          <cell r="DC111">
            <v>5</v>
          </cell>
          <cell r="DD111">
            <v>3</v>
          </cell>
          <cell r="DE111">
            <v>5</v>
          </cell>
          <cell r="DF111">
            <v>2</v>
          </cell>
          <cell r="DG111">
            <v>4</v>
          </cell>
          <cell r="DH111">
            <v>1</v>
          </cell>
          <cell r="DI111">
            <v>2</v>
          </cell>
          <cell r="DJ111">
            <v>6</v>
          </cell>
          <cell r="DK111">
            <v>0</v>
          </cell>
          <cell r="DL111">
            <v>1369</v>
          </cell>
          <cell r="DM111">
            <v>3800</v>
          </cell>
          <cell r="DN111">
            <v>338</v>
          </cell>
          <cell r="DO111">
            <v>804</v>
          </cell>
          <cell r="DP111">
            <v>11</v>
          </cell>
          <cell r="DQ111">
            <v>0</v>
          </cell>
          <cell r="DR111">
            <v>5</v>
          </cell>
          <cell r="DS111">
            <v>5</v>
          </cell>
          <cell r="DT111">
            <v>7</v>
          </cell>
          <cell r="DU111">
            <v>2</v>
          </cell>
          <cell r="DV111">
            <v>5</v>
          </cell>
          <cell r="DW111">
            <v>4</v>
          </cell>
          <cell r="DX111">
            <v>5</v>
          </cell>
          <cell r="DY111">
            <v>5</v>
          </cell>
          <cell r="DZ111">
            <v>8</v>
          </cell>
          <cell r="EA111">
            <v>3</v>
          </cell>
          <cell r="EB111">
            <v>12</v>
          </cell>
          <cell r="EC111">
            <v>0</v>
          </cell>
          <cell r="ED111">
            <v>6</v>
          </cell>
          <cell r="EE111">
            <v>4</v>
          </cell>
          <cell r="EF111">
            <v>6</v>
          </cell>
          <cell r="EG111">
            <v>4</v>
          </cell>
          <cell r="EH111">
            <v>5</v>
          </cell>
          <cell r="EI111">
            <v>5</v>
          </cell>
          <cell r="EJ111">
            <v>3</v>
          </cell>
          <cell r="EK111">
            <v>5</v>
          </cell>
          <cell r="EL111">
            <v>3</v>
          </cell>
          <cell r="EM111">
            <v>0</v>
          </cell>
          <cell r="EN111">
            <v>2377</v>
          </cell>
          <cell r="EO111">
            <v>27</v>
          </cell>
          <cell r="EP111">
            <v>12039</v>
          </cell>
          <cell r="EQ111">
            <v>19</v>
          </cell>
          <cell r="ER111">
            <v>32</v>
          </cell>
          <cell r="ES111">
            <v>140</v>
          </cell>
          <cell r="ET111">
            <v>188</v>
          </cell>
          <cell r="EU111">
            <v>169</v>
          </cell>
          <cell r="EV111">
            <v>479</v>
          </cell>
          <cell r="EW111">
            <v>146</v>
          </cell>
          <cell r="EX111">
            <v>35</v>
          </cell>
          <cell r="EY111">
            <v>1511</v>
          </cell>
          <cell r="EZ111">
            <v>11870</v>
          </cell>
          <cell r="FA111">
            <v>225</v>
          </cell>
          <cell r="FB111">
            <v>9589380</v>
          </cell>
          <cell r="FC111">
            <v>1437</v>
          </cell>
          <cell r="FD111">
            <v>9694055</v>
          </cell>
          <cell r="FE111">
            <v>2719</v>
          </cell>
          <cell r="FF111">
            <v>1898</v>
          </cell>
          <cell r="FG111">
            <v>51201</v>
          </cell>
          <cell r="FH111">
            <v>566</v>
          </cell>
          <cell r="FI111">
            <v>5060</v>
          </cell>
          <cell r="FJ111">
            <v>101</v>
          </cell>
          <cell r="FK111">
            <v>9289</v>
          </cell>
          <cell r="FL111">
            <v>21</v>
          </cell>
          <cell r="FM111">
            <v>10256</v>
          </cell>
          <cell r="FN111">
            <v>4260</v>
          </cell>
          <cell r="FO111">
            <v>198</v>
          </cell>
          <cell r="FP111">
            <v>986</v>
          </cell>
          <cell r="FQ111">
            <v>27</v>
          </cell>
          <cell r="FR111">
            <v>5</v>
          </cell>
          <cell r="FS111">
            <v>10</v>
          </cell>
          <cell r="FT111">
            <v>2079</v>
          </cell>
          <cell r="FU111">
            <v>1</v>
          </cell>
          <cell r="FV111">
            <v>1</v>
          </cell>
          <cell r="FW111">
            <v>0</v>
          </cell>
          <cell r="FX111">
            <v>2</v>
          </cell>
          <cell r="FY111">
            <v>7</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1629</v>
          </cell>
          <cell r="P112">
            <v>8874</v>
          </cell>
          <cell r="Q112">
            <v>122</v>
          </cell>
          <cell r="R112">
            <v>239</v>
          </cell>
          <cell r="S112">
            <v>110</v>
          </cell>
          <cell r="T112">
            <v>75775</v>
          </cell>
          <cell r="U112">
            <v>455274</v>
          </cell>
          <cell r="V112">
            <v>40548</v>
          </cell>
          <cell r="W112">
            <v>41178</v>
          </cell>
          <cell r="X112">
            <v>62809</v>
          </cell>
          <cell r="Y112">
            <v>118708</v>
          </cell>
          <cell r="Z112">
            <v>12776</v>
          </cell>
          <cell r="AA112">
            <v>109084</v>
          </cell>
          <cell r="AB112">
            <v>1002905</v>
          </cell>
          <cell r="AC112">
            <v>983266</v>
          </cell>
          <cell r="AD112">
            <v>1</v>
          </cell>
          <cell r="AE112">
            <v>4</v>
          </cell>
          <cell r="AF112">
            <v>0</v>
          </cell>
          <cell r="AG112">
            <v>7</v>
          </cell>
          <cell r="AH112">
            <v>1</v>
          </cell>
          <cell r="AI112">
            <v>19</v>
          </cell>
          <cell r="AJ112">
            <v>1532</v>
          </cell>
          <cell r="AK112">
            <v>329</v>
          </cell>
          <cell r="AL112">
            <v>6</v>
          </cell>
          <cell r="AM112">
            <v>25</v>
          </cell>
          <cell r="AN112">
            <v>0</v>
          </cell>
          <cell r="AO112">
            <v>213</v>
          </cell>
          <cell r="AP112">
            <v>0</v>
          </cell>
          <cell r="AQ112">
            <v>116</v>
          </cell>
          <cell r="AR112">
            <v>7475</v>
          </cell>
          <cell r="AS112">
            <v>441</v>
          </cell>
          <cell r="AT112">
            <v>6</v>
          </cell>
          <cell r="AU112">
            <v>0</v>
          </cell>
          <cell r="AV112">
            <v>0</v>
          </cell>
          <cell r="AW112">
            <v>2</v>
          </cell>
          <cell r="AX112">
            <v>1</v>
          </cell>
          <cell r="AY112">
            <v>3</v>
          </cell>
          <cell r="AZ112">
            <v>103</v>
          </cell>
          <cell r="BA112">
            <v>33</v>
          </cell>
          <cell r="BB112">
            <v>1</v>
          </cell>
          <cell r="BC112">
            <v>1</v>
          </cell>
          <cell r="BD112">
            <v>3</v>
          </cell>
          <cell r="BE112">
            <v>62</v>
          </cell>
          <cell r="BF112">
            <v>0</v>
          </cell>
          <cell r="BG112">
            <v>0</v>
          </cell>
          <cell r="BH112">
            <v>17</v>
          </cell>
          <cell r="BI112">
            <v>7</v>
          </cell>
          <cell r="BJ112">
            <v>2</v>
          </cell>
          <cell r="BK112">
            <v>0</v>
          </cell>
          <cell r="BL112">
            <v>0</v>
          </cell>
          <cell r="BM112">
            <v>1</v>
          </cell>
          <cell r="BN112">
            <v>45</v>
          </cell>
          <cell r="BO112">
            <v>4</v>
          </cell>
          <cell r="BP112">
            <v>217</v>
          </cell>
          <cell r="BQ112">
            <v>147</v>
          </cell>
          <cell r="BR112">
            <v>44070</v>
          </cell>
          <cell r="BS112">
            <v>25549</v>
          </cell>
          <cell r="BT112">
            <v>4858</v>
          </cell>
          <cell r="BU112">
            <v>1897</v>
          </cell>
          <cell r="BV112">
            <v>109895.82</v>
          </cell>
          <cell r="BW112">
            <v>88.42</v>
          </cell>
          <cell r="BX112">
            <v>394.31</v>
          </cell>
          <cell r="BY112">
            <v>252.23999999999998</v>
          </cell>
          <cell r="BZ112">
            <v>1036.74</v>
          </cell>
          <cell r="CA112">
            <v>116.72</v>
          </cell>
          <cell r="CB112">
            <v>423.99</v>
          </cell>
          <cell r="CC112">
            <v>1562.13</v>
          </cell>
          <cell r="CD112">
            <v>66.06</v>
          </cell>
          <cell r="CE112">
            <v>20</v>
          </cell>
          <cell r="CF112">
            <v>15</v>
          </cell>
          <cell r="CG112">
            <v>4</v>
          </cell>
          <cell r="CH112">
            <v>1</v>
          </cell>
          <cell r="CI112">
            <v>12</v>
          </cell>
          <cell r="CJ112">
            <v>2</v>
          </cell>
          <cell r="CK112">
            <v>5</v>
          </cell>
          <cell r="CL112">
            <v>3</v>
          </cell>
          <cell r="CM112">
            <v>25</v>
          </cell>
          <cell r="CN112">
            <v>1</v>
          </cell>
          <cell r="CO112">
            <v>1</v>
          </cell>
          <cell r="CP112">
            <v>2</v>
          </cell>
          <cell r="CQ112">
            <v>2</v>
          </cell>
          <cell r="CR112">
            <v>0</v>
          </cell>
          <cell r="CS112">
            <v>1</v>
          </cell>
          <cell r="CT112">
            <v>3</v>
          </cell>
          <cell r="CU112">
            <v>3</v>
          </cell>
          <cell r="CV112">
            <v>10</v>
          </cell>
          <cell r="CW112">
            <v>2</v>
          </cell>
          <cell r="CX112">
            <v>1</v>
          </cell>
          <cell r="CY112">
            <v>0</v>
          </cell>
          <cell r="CZ112">
            <v>6</v>
          </cell>
          <cell r="DA112">
            <v>3</v>
          </cell>
          <cell r="DB112">
            <v>4</v>
          </cell>
          <cell r="DC112">
            <v>1</v>
          </cell>
          <cell r="DD112">
            <v>0</v>
          </cell>
          <cell r="DE112">
            <v>0</v>
          </cell>
          <cell r="DF112">
            <v>0</v>
          </cell>
          <cell r="DG112">
            <v>0</v>
          </cell>
          <cell r="DH112">
            <v>0</v>
          </cell>
          <cell r="DI112">
            <v>0</v>
          </cell>
          <cell r="DJ112">
            <v>1</v>
          </cell>
          <cell r="DK112">
            <v>0</v>
          </cell>
          <cell r="DL112">
            <v>66</v>
          </cell>
          <cell r="DM112">
            <v>0</v>
          </cell>
          <cell r="DN112">
            <v>36</v>
          </cell>
          <cell r="DO112">
            <v>4</v>
          </cell>
          <cell r="DP112">
            <v>2</v>
          </cell>
          <cell r="DQ112">
            <v>0</v>
          </cell>
          <cell r="DR112">
            <v>2</v>
          </cell>
          <cell r="DS112">
            <v>0</v>
          </cell>
          <cell r="DT112">
            <v>1</v>
          </cell>
          <cell r="DU112">
            <v>1</v>
          </cell>
          <cell r="DV112">
            <v>0</v>
          </cell>
          <cell r="DW112">
            <v>1</v>
          </cell>
          <cell r="DX112">
            <v>1</v>
          </cell>
          <cell r="DY112">
            <v>1</v>
          </cell>
          <cell r="DZ112">
            <v>0</v>
          </cell>
          <cell r="EA112">
            <v>2</v>
          </cell>
          <cell r="EB112">
            <v>2</v>
          </cell>
          <cell r="EC112">
            <v>0</v>
          </cell>
          <cell r="ED112">
            <v>1</v>
          </cell>
          <cell r="EE112">
            <v>1</v>
          </cell>
          <cell r="EF112">
            <v>1</v>
          </cell>
          <cell r="EG112">
            <v>1</v>
          </cell>
          <cell r="EH112">
            <v>1</v>
          </cell>
          <cell r="EI112">
            <v>1</v>
          </cell>
          <cell r="EJ112">
            <v>1</v>
          </cell>
          <cell r="EK112">
            <v>1</v>
          </cell>
          <cell r="EL112">
            <v>2</v>
          </cell>
          <cell r="EM112">
            <v>0</v>
          </cell>
          <cell r="EN112">
            <v>1706</v>
          </cell>
          <cell r="EO112">
            <v>11</v>
          </cell>
          <cell r="EP112">
            <v>5</v>
          </cell>
          <cell r="EQ112">
            <v>0</v>
          </cell>
          <cell r="ER112">
            <v>2</v>
          </cell>
          <cell r="ES112">
            <v>0</v>
          </cell>
          <cell r="ET112">
            <v>4</v>
          </cell>
          <cell r="EU112">
            <v>150</v>
          </cell>
          <cell r="EV112">
            <v>443</v>
          </cell>
          <cell r="EW112">
            <v>1</v>
          </cell>
          <cell r="EX112">
            <v>15</v>
          </cell>
          <cell r="EY112">
            <v>1510</v>
          </cell>
          <cell r="EZ112">
            <v>812</v>
          </cell>
          <cell r="FA112">
            <v>20</v>
          </cell>
          <cell r="FB112">
            <v>35150</v>
          </cell>
          <cell r="FC112">
            <v>0</v>
          </cell>
          <cell r="FD112">
            <v>1</v>
          </cell>
          <cell r="FE112">
            <v>0</v>
          </cell>
          <cell r="FF112">
            <v>125</v>
          </cell>
          <cell r="FG112">
            <v>17775</v>
          </cell>
          <cell r="FH112">
            <v>36</v>
          </cell>
          <cell r="FI112">
            <v>30</v>
          </cell>
          <cell r="FJ112">
            <v>9</v>
          </cell>
          <cell r="FK112">
            <v>9288</v>
          </cell>
          <cell r="FL112">
            <v>7</v>
          </cell>
          <cell r="FM112">
            <v>3800</v>
          </cell>
          <cell r="FN112">
            <v>4000</v>
          </cell>
          <cell r="FO112">
            <v>0</v>
          </cell>
          <cell r="FP112">
            <v>0</v>
          </cell>
          <cell r="FQ112">
            <v>0</v>
          </cell>
          <cell r="FR112">
            <v>4</v>
          </cell>
          <cell r="FS112">
            <v>0</v>
          </cell>
          <cell r="FT112">
            <v>2079</v>
          </cell>
          <cell r="FU112">
            <v>0</v>
          </cell>
          <cell r="FV112">
            <v>0</v>
          </cell>
          <cell r="FW112">
            <v>0</v>
          </cell>
          <cell r="FX112">
            <v>1</v>
          </cell>
          <cell r="FY112">
            <v>4</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4265</v>
          </cell>
          <cell r="P113">
            <v>26910</v>
          </cell>
          <cell r="Q113">
            <v>280</v>
          </cell>
          <cell r="R113">
            <v>963</v>
          </cell>
          <cell r="S113">
            <v>1393</v>
          </cell>
          <cell r="T113">
            <v>646539</v>
          </cell>
          <cell r="U113">
            <v>1068055</v>
          </cell>
          <cell r="V113">
            <v>284958</v>
          </cell>
          <cell r="W113">
            <v>130682</v>
          </cell>
          <cell r="X113">
            <v>130830</v>
          </cell>
          <cell r="Y113">
            <v>537900</v>
          </cell>
          <cell r="Z113">
            <v>106161</v>
          </cell>
          <cell r="AA113">
            <v>1486473</v>
          </cell>
          <cell r="AB113">
            <v>1617970</v>
          </cell>
          <cell r="AC113">
            <v>2255700</v>
          </cell>
          <cell r="AD113">
            <v>549</v>
          </cell>
          <cell r="AE113">
            <v>551</v>
          </cell>
          <cell r="AF113">
            <v>521</v>
          </cell>
          <cell r="AG113">
            <v>526</v>
          </cell>
          <cell r="AH113">
            <v>1549</v>
          </cell>
          <cell r="AI113">
            <v>853</v>
          </cell>
          <cell r="AJ113">
            <v>5039</v>
          </cell>
          <cell r="AK113">
            <v>549</v>
          </cell>
          <cell r="AL113">
            <v>7604</v>
          </cell>
          <cell r="AM113">
            <v>490</v>
          </cell>
          <cell r="AN113">
            <v>489</v>
          </cell>
          <cell r="AO113">
            <v>501</v>
          </cell>
          <cell r="AP113">
            <v>9200</v>
          </cell>
          <cell r="AQ113">
            <v>8496</v>
          </cell>
          <cell r="AR113">
            <v>36628</v>
          </cell>
          <cell r="AS113">
            <v>1063</v>
          </cell>
          <cell r="AT113">
            <v>4</v>
          </cell>
          <cell r="AU113">
            <v>0</v>
          </cell>
          <cell r="AV113">
            <v>0</v>
          </cell>
          <cell r="AW113">
            <v>37</v>
          </cell>
          <cell r="AX113">
            <v>42</v>
          </cell>
          <cell r="AY113">
            <v>26</v>
          </cell>
          <cell r="AZ113">
            <v>18549</v>
          </cell>
          <cell r="BA113">
            <v>18</v>
          </cell>
          <cell r="BB113">
            <v>0</v>
          </cell>
          <cell r="BC113">
            <v>4</v>
          </cell>
          <cell r="BD113">
            <v>0</v>
          </cell>
          <cell r="BE113">
            <v>0</v>
          </cell>
          <cell r="BF113">
            <v>2</v>
          </cell>
          <cell r="BG113">
            <v>0</v>
          </cell>
          <cell r="BH113">
            <v>8</v>
          </cell>
          <cell r="BI113">
            <v>6</v>
          </cell>
          <cell r="BJ113">
            <v>1</v>
          </cell>
          <cell r="BK113">
            <v>17</v>
          </cell>
          <cell r="BL113">
            <v>3</v>
          </cell>
          <cell r="BM113">
            <v>3</v>
          </cell>
          <cell r="BN113">
            <v>30</v>
          </cell>
          <cell r="BO113">
            <v>21</v>
          </cell>
          <cell r="BP113">
            <v>1715</v>
          </cell>
          <cell r="BQ113">
            <v>63</v>
          </cell>
          <cell r="BR113">
            <v>814452</v>
          </cell>
          <cell r="BS113">
            <v>526426</v>
          </cell>
          <cell r="BT113">
            <v>80668</v>
          </cell>
          <cell r="BU113">
            <v>109057</v>
          </cell>
          <cell r="BV113">
            <v>10025050.289999999</v>
          </cell>
          <cell r="BW113">
            <v>252.55000000000004</v>
          </cell>
          <cell r="BX113">
            <v>827</v>
          </cell>
          <cell r="BY113">
            <v>446.4</v>
          </cell>
          <cell r="BZ113">
            <v>1919.12</v>
          </cell>
          <cell r="CA113">
            <v>234</v>
          </cell>
          <cell r="CB113">
            <v>877.78</v>
          </cell>
          <cell r="CC113">
            <v>2548.7600000000002</v>
          </cell>
          <cell r="CD113">
            <v>248</v>
          </cell>
          <cell r="CE113">
            <v>36</v>
          </cell>
          <cell r="CF113">
            <v>30</v>
          </cell>
          <cell r="CG113">
            <v>9</v>
          </cell>
          <cell r="CH113">
            <v>1</v>
          </cell>
          <cell r="CI113">
            <v>23</v>
          </cell>
          <cell r="CJ113">
            <v>2</v>
          </cell>
          <cell r="CK113">
            <v>4</v>
          </cell>
          <cell r="CL113">
            <v>10</v>
          </cell>
          <cell r="CM113">
            <v>30</v>
          </cell>
          <cell r="CN113">
            <v>4</v>
          </cell>
          <cell r="CO113">
            <v>5</v>
          </cell>
          <cell r="CP113">
            <v>2</v>
          </cell>
          <cell r="CQ113">
            <v>7</v>
          </cell>
          <cell r="CR113">
            <v>0</v>
          </cell>
          <cell r="CS113">
            <v>2</v>
          </cell>
          <cell r="CT113">
            <v>7</v>
          </cell>
          <cell r="CU113">
            <v>4</v>
          </cell>
          <cell r="CV113">
            <v>23</v>
          </cell>
          <cell r="CW113">
            <v>4</v>
          </cell>
          <cell r="CX113">
            <v>1</v>
          </cell>
          <cell r="CY113">
            <v>2</v>
          </cell>
          <cell r="CZ113">
            <v>11</v>
          </cell>
          <cell r="DA113">
            <v>3</v>
          </cell>
          <cell r="DB113">
            <v>2</v>
          </cell>
          <cell r="DC113">
            <v>4</v>
          </cell>
          <cell r="DD113">
            <v>3</v>
          </cell>
          <cell r="DE113">
            <v>5</v>
          </cell>
          <cell r="DF113">
            <v>2</v>
          </cell>
          <cell r="DG113">
            <v>4</v>
          </cell>
          <cell r="DH113">
            <v>1</v>
          </cell>
          <cell r="DI113">
            <v>2</v>
          </cell>
          <cell r="DJ113">
            <v>5</v>
          </cell>
          <cell r="DK113">
            <v>0</v>
          </cell>
          <cell r="DL113">
            <v>1303</v>
          </cell>
          <cell r="DM113">
            <v>3800</v>
          </cell>
          <cell r="DN113">
            <v>302</v>
          </cell>
          <cell r="DO113">
            <v>800</v>
          </cell>
          <cell r="DP113">
            <v>9</v>
          </cell>
          <cell r="DQ113">
            <v>0</v>
          </cell>
          <cell r="DR113">
            <v>3</v>
          </cell>
          <cell r="DS113">
            <v>5</v>
          </cell>
          <cell r="DT113">
            <v>6</v>
          </cell>
          <cell r="DU113">
            <v>1</v>
          </cell>
          <cell r="DV113">
            <v>5</v>
          </cell>
          <cell r="DW113">
            <v>3</v>
          </cell>
          <cell r="DX113">
            <v>4</v>
          </cell>
          <cell r="DY113">
            <v>4</v>
          </cell>
          <cell r="DZ113">
            <v>8</v>
          </cell>
          <cell r="EA113">
            <v>1</v>
          </cell>
          <cell r="EB113">
            <v>10</v>
          </cell>
          <cell r="EC113">
            <v>0</v>
          </cell>
          <cell r="ED113">
            <v>5</v>
          </cell>
          <cell r="EE113">
            <v>3</v>
          </cell>
          <cell r="EF113">
            <v>5</v>
          </cell>
          <cell r="EG113">
            <v>3</v>
          </cell>
          <cell r="EH113">
            <v>4</v>
          </cell>
          <cell r="EI113">
            <v>4</v>
          </cell>
          <cell r="EJ113">
            <v>2</v>
          </cell>
          <cell r="EK113">
            <v>4</v>
          </cell>
          <cell r="EL113">
            <v>1</v>
          </cell>
          <cell r="EM113">
            <v>0</v>
          </cell>
          <cell r="EN113">
            <v>671</v>
          </cell>
          <cell r="EO113">
            <v>16</v>
          </cell>
          <cell r="EP113">
            <v>12034</v>
          </cell>
          <cell r="EQ113">
            <v>19</v>
          </cell>
          <cell r="ER113">
            <v>30</v>
          </cell>
          <cell r="ES113">
            <v>140</v>
          </cell>
          <cell r="ET113">
            <v>184</v>
          </cell>
          <cell r="EU113">
            <v>19</v>
          </cell>
          <cell r="EV113">
            <v>36</v>
          </cell>
          <cell r="EW113">
            <v>145</v>
          </cell>
          <cell r="EX113">
            <v>20</v>
          </cell>
          <cell r="EY113">
            <v>1</v>
          </cell>
          <cell r="EZ113">
            <v>11058</v>
          </cell>
          <cell r="FA113">
            <v>205</v>
          </cell>
          <cell r="FB113">
            <v>9554230</v>
          </cell>
          <cell r="FC113">
            <v>1437</v>
          </cell>
          <cell r="FD113">
            <v>9694054</v>
          </cell>
          <cell r="FE113">
            <v>2719</v>
          </cell>
          <cell r="FF113">
            <v>1773</v>
          </cell>
          <cell r="FG113">
            <v>33426</v>
          </cell>
          <cell r="FH113">
            <v>530</v>
          </cell>
          <cell r="FI113">
            <v>5030</v>
          </cell>
          <cell r="FJ113">
            <v>92</v>
          </cell>
          <cell r="FK113">
            <v>1</v>
          </cell>
          <cell r="FL113">
            <v>14</v>
          </cell>
          <cell r="FM113">
            <v>6456</v>
          </cell>
          <cell r="FN113">
            <v>260</v>
          </cell>
          <cell r="FO113">
            <v>198</v>
          </cell>
          <cell r="FP113">
            <v>986</v>
          </cell>
          <cell r="FQ113">
            <v>27</v>
          </cell>
          <cell r="FR113">
            <v>1</v>
          </cell>
          <cell r="FS113">
            <v>10</v>
          </cell>
          <cell r="FT113">
            <v>0</v>
          </cell>
          <cell r="FU113">
            <v>1</v>
          </cell>
          <cell r="FV113">
            <v>1</v>
          </cell>
          <cell r="FW113">
            <v>0</v>
          </cell>
          <cell r="FX113">
            <v>1</v>
          </cell>
          <cell r="FY113">
            <v>2</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906</v>
          </cell>
          <cell r="P114">
            <v>1412</v>
          </cell>
          <cell r="Q114">
            <v>308</v>
          </cell>
          <cell r="R114">
            <v>87</v>
          </cell>
          <cell r="S114">
            <v>256</v>
          </cell>
          <cell r="T114">
            <v>227162</v>
          </cell>
          <cell r="U114">
            <v>97464</v>
          </cell>
          <cell r="V114">
            <v>38397</v>
          </cell>
          <cell r="W114">
            <v>20000</v>
          </cell>
          <cell r="X114">
            <v>61170</v>
          </cell>
          <cell r="Y114">
            <v>25000</v>
          </cell>
          <cell r="Z114">
            <v>3424</v>
          </cell>
          <cell r="AA114">
            <v>35017</v>
          </cell>
          <cell r="AB114">
            <v>11196</v>
          </cell>
          <cell r="AC114">
            <v>76350</v>
          </cell>
          <cell r="AD114">
            <v>10</v>
          </cell>
          <cell r="AE114">
            <v>3</v>
          </cell>
          <cell r="AF114">
            <v>0</v>
          </cell>
          <cell r="AG114">
            <v>14</v>
          </cell>
          <cell r="AH114">
            <v>818</v>
          </cell>
          <cell r="AI114">
            <v>34</v>
          </cell>
          <cell r="AJ114">
            <v>899</v>
          </cell>
          <cell r="AK114">
            <v>5</v>
          </cell>
          <cell r="AL114">
            <v>0</v>
          </cell>
          <cell r="AM114">
            <v>0</v>
          </cell>
          <cell r="AN114">
            <v>0</v>
          </cell>
          <cell r="AO114">
            <v>0</v>
          </cell>
          <cell r="AP114">
            <v>206</v>
          </cell>
          <cell r="AQ114">
            <v>206</v>
          </cell>
          <cell r="AR114">
            <v>480</v>
          </cell>
          <cell r="AS114">
            <v>0</v>
          </cell>
          <cell r="AT114">
            <v>0</v>
          </cell>
          <cell r="AU114">
            <v>0</v>
          </cell>
          <cell r="AV114">
            <v>0</v>
          </cell>
          <cell r="AW114">
            <v>0</v>
          </cell>
          <cell r="AX114">
            <v>0</v>
          </cell>
          <cell r="AY114">
            <v>0</v>
          </cell>
          <cell r="AZ114">
            <v>308</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82</v>
          </cell>
          <cell r="BO114">
            <v>4</v>
          </cell>
          <cell r="BP114">
            <v>86</v>
          </cell>
          <cell r="BQ114">
            <v>2</v>
          </cell>
          <cell r="BR114">
            <v>278802</v>
          </cell>
          <cell r="BS114">
            <v>176604</v>
          </cell>
          <cell r="BT114">
            <v>16007</v>
          </cell>
          <cell r="BU114">
            <v>4101</v>
          </cell>
          <cell r="BV114">
            <v>2390261</v>
          </cell>
          <cell r="BW114">
            <v>59.16</v>
          </cell>
          <cell r="BX114">
            <v>25</v>
          </cell>
          <cell r="BY114">
            <v>10</v>
          </cell>
          <cell r="BZ114">
            <v>175</v>
          </cell>
          <cell r="CA114">
            <v>30</v>
          </cell>
          <cell r="CB114">
            <v>35</v>
          </cell>
          <cell r="CC114">
            <v>155</v>
          </cell>
          <cell r="CD114">
            <v>10</v>
          </cell>
          <cell r="CE114">
            <v>5</v>
          </cell>
          <cell r="CF114">
            <v>5</v>
          </cell>
          <cell r="CG114">
            <v>1</v>
          </cell>
          <cell r="CH114">
            <v>0</v>
          </cell>
          <cell r="CI114">
            <v>0</v>
          </cell>
          <cell r="CJ114">
            <v>1</v>
          </cell>
          <cell r="CK114">
            <v>0</v>
          </cell>
          <cell r="CL114">
            <v>0</v>
          </cell>
          <cell r="CM114">
            <v>4</v>
          </cell>
          <cell r="CN114">
            <v>1</v>
          </cell>
          <cell r="CO114">
            <v>0</v>
          </cell>
          <cell r="CP114">
            <v>0</v>
          </cell>
          <cell r="CQ114">
            <v>1</v>
          </cell>
          <cell r="CR114">
            <v>0</v>
          </cell>
          <cell r="CS114">
            <v>0</v>
          </cell>
          <cell r="CT114">
            <v>0</v>
          </cell>
          <cell r="CU114">
            <v>0</v>
          </cell>
          <cell r="CV114">
            <v>2</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1</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81</v>
          </cell>
          <cell r="P115">
            <v>1171</v>
          </cell>
          <cell r="Q115">
            <v>142</v>
          </cell>
          <cell r="R115">
            <v>110</v>
          </cell>
          <cell r="S115">
            <v>26</v>
          </cell>
          <cell r="T115">
            <v>7370</v>
          </cell>
          <cell r="U115">
            <v>3436</v>
          </cell>
          <cell r="V115">
            <v>27072</v>
          </cell>
          <cell r="W115">
            <v>27346</v>
          </cell>
          <cell r="X115">
            <v>139166</v>
          </cell>
          <cell r="Y115">
            <v>81008</v>
          </cell>
          <cell r="Z115">
            <v>7837</v>
          </cell>
          <cell r="AA115">
            <v>71525</v>
          </cell>
          <cell r="AB115">
            <v>1181</v>
          </cell>
          <cell r="AC115">
            <v>146500</v>
          </cell>
          <cell r="AD115">
            <v>0</v>
          </cell>
          <cell r="AE115">
            <v>0</v>
          </cell>
          <cell r="AF115">
            <v>0</v>
          </cell>
          <cell r="AG115">
            <v>0</v>
          </cell>
          <cell r="AH115">
            <v>0</v>
          </cell>
          <cell r="AI115">
            <v>0</v>
          </cell>
          <cell r="AJ115">
            <v>22</v>
          </cell>
          <cell r="AK115">
            <v>0</v>
          </cell>
          <cell r="AL115">
            <v>133</v>
          </cell>
          <cell r="AM115">
            <v>0</v>
          </cell>
          <cell r="AN115">
            <v>0</v>
          </cell>
          <cell r="AO115">
            <v>38</v>
          </cell>
          <cell r="AP115">
            <v>264</v>
          </cell>
          <cell r="AQ115">
            <v>85</v>
          </cell>
          <cell r="AR115">
            <v>699</v>
          </cell>
          <cell r="AS115">
            <v>0</v>
          </cell>
          <cell r="AT115">
            <v>6</v>
          </cell>
          <cell r="AU115">
            <v>0</v>
          </cell>
          <cell r="AV115">
            <v>0</v>
          </cell>
          <cell r="AW115">
            <v>33</v>
          </cell>
          <cell r="AX115">
            <v>34</v>
          </cell>
          <cell r="AY115">
            <v>9</v>
          </cell>
          <cell r="AZ115">
            <v>103</v>
          </cell>
          <cell r="BA115">
            <v>0</v>
          </cell>
          <cell r="BB115">
            <v>0</v>
          </cell>
          <cell r="BC115">
            <v>1</v>
          </cell>
          <cell r="BD115">
            <v>3</v>
          </cell>
          <cell r="BE115">
            <v>2</v>
          </cell>
          <cell r="BF115">
            <v>0</v>
          </cell>
          <cell r="BG115">
            <v>0</v>
          </cell>
          <cell r="BH115">
            <v>15</v>
          </cell>
          <cell r="BI115">
            <v>0</v>
          </cell>
          <cell r="BJ115">
            <v>2</v>
          </cell>
          <cell r="BK115">
            <v>0</v>
          </cell>
          <cell r="BL115">
            <v>0</v>
          </cell>
          <cell r="BM115">
            <v>0</v>
          </cell>
          <cell r="BN115">
            <v>0</v>
          </cell>
          <cell r="BO115">
            <v>1</v>
          </cell>
          <cell r="BP115">
            <v>72</v>
          </cell>
          <cell r="BQ115">
            <v>0</v>
          </cell>
          <cell r="BR115">
            <v>1617</v>
          </cell>
          <cell r="BS115">
            <v>95</v>
          </cell>
          <cell r="BT115">
            <v>1477</v>
          </cell>
          <cell r="BU115">
            <v>0</v>
          </cell>
          <cell r="BV115">
            <v>0</v>
          </cell>
          <cell r="BW115">
            <v>5</v>
          </cell>
          <cell r="BX115">
            <v>125.33999999999999</v>
          </cell>
          <cell r="BY115">
            <v>49.870000000000005</v>
          </cell>
          <cell r="BZ115">
            <v>491.12</v>
          </cell>
          <cell r="CA115">
            <v>94.72</v>
          </cell>
          <cell r="CB115">
            <v>274.06</v>
          </cell>
          <cell r="CC115">
            <v>497.04</v>
          </cell>
          <cell r="CD115">
            <v>28.060000000000002</v>
          </cell>
          <cell r="CE115">
            <v>11</v>
          </cell>
          <cell r="CF115">
            <v>6</v>
          </cell>
          <cell r="CG115">
            <v>2</v>
          </cell>
          <cell r="CH115">
            <v>0</v>
          </cell>
          <cell r="CI115">
            <v>4</v>
          </cell>
          <cell r="CJ115">
            <v>1</v>
          </cell>
          <cell r="CK115">
            <v>3</v>
          </cell>
          <cell r="CL115">
            <v>1</v>
          </cell>
          <cell r="CM115">
            <v>10</v>
          </cell>
          <cell r="CN115">
            <v>0</v>
          </cell>
          <cell r="CO115">
            <v>2</v>
          </cell>
          <cell r="CP115">
            <v>3</v>
          </cell>
          <cell r="CQ115">
            <v>0</v>
          </cell>
          <cell r="CR115">
            <v>0</v>
          </cell>
          <cell r="CS115">
            <v>1</v>
          </cell>
          <cell r="CT115">
            <v>3</v>
          </cell>
          <cell r="CU115">
            <v>2</v>
          </cell>
          <cell r="CV115">
            <v>6</v>
          </cell>
          <cell r="CW115">
            <v>2</v>
          </cell>
          <cell r="CX115">
            <v>0</v>
          </cell>
          <cell r="CY115">
            <v>0</v>
          </cell>
          <cell r="CZ115">
            <v>6</v>
          </cell>
          <cell r="DA115">
            <v>2</v>
          </cell>
          <cell r="DB115">
            <v>0</v>
          </cell>
          <cell r="DC115">
            <v>0</v>
          </cell>
          <cell r="DD115">
            <v>0</v>
          </cell>
          <cell r="DE115">
            <v>0</v>
          </cell>
          <cell r="DF115">
            <v>0</v>
          </cell>
          <cell r="DG115">
            <v>2</v>
          </cell>
          <cell r="DH115">
            <v>0</v>
          </cell>
          <cell r="DI115">
            <v>0</v>
          </cell>
          <cell r="DJ115">
            <v>0</v>
          </cell>
          <cell r="DK115">
            <v>0</v>
          </cell>
          <cell r="DL115">
            <v>1300</v>
          </cell>
          <cell r="DM115">
            <v>3500</v>
          </cell>
          <cell r="DN115">
            <v>35</v>
          </cell>
          <cell r="DO115">
            <v>0</v>
          </cell>
          <cell r="DP115">
            <v>2</v>
          </cell>
          <cell r="DQ115">
            <v>0</v>
          </cell>
          <cell r="DR115">
            <v>0</v>
          </cell>
          <cell r="DS115">
            <v>2</v>
          </cell>
          <cell r="DT115">
            <v>2</v>
          </cell>
          <cell r="DU115">
            <v>0</v>
          </cell>
          <cell r="DV115">
            <v>1</v>
          </cell>
          <cell r="DW115">
            <v>1</v>
          </cell>
          <cell r="DX115">
            <v>0</v>
          </cell>
          <cell r="DY115">
            <v>2</v>
          </cell>
          <cell r="DZ115">
            <v>1</v>
          </cell>
          <cell r="EA115">
            <v>0</v>
          </cell>
          <cell r="EB115">
            <v>2</v>
          </cell>
          <cell r="EC115">
            <v>0</v>
          </cell>
          <cell r="ED115">
            <v>1</v>
          </cell>
          <cell r="EE115">
            <v>1</v>
          </cell>
          <cell r="EF115">
            <v>0</v>
          </cell>
          <cell r="EG115">
            <v>1</v>
          </cell>
          <cell r="EH115">
            <v>0</v>
          </cell>
          <cell r="EI115">
            <v>1</v>
          </cell>
          <cell r="EJ115">
            <v>0</v>
          </cell>
          <cell r="EK115">
            <v>1</v>
          </cell>
          <cell r="EL115">
            <v>0</v>
          </cell>
          <cell r="EM115">
            <v>0</v>
          </cell>
          <cell r="EN115">
            <v>11</v>
          </cell>
          <cell r="EO115">
            <v>0</v>
          </cell>
          <cell r="EP115">
            <v>3</v>
          </cell>
          <cell r="EQ115">
            <v>4</v>
          </cell>
          <cell r="ER115">
            <v>0</v>
          </cell>
          <cell r="ES115">
            <v>9</v>
          </cell>
          <cell r="ET115">
            <v>39</v>
          </cell>
          <cell r="EU115">
            <v>6</v>
          </cell>
          <cell r="EV115">
            <v>0</v>
          </cell>
          <cell r="EW115">
            <v>0</v>
          </cell>
          <cell r="EX115">
            <v>0</v>
          </cell>
          <cell r="EY115">
            <v>0</v>
          </cell>
          <cell r="EZ115">
            <v>593</v>
          </cell>
          <cell r="FA115">
            <v>0</v>
          </cell>
          <cell r="FB115">
            <v>260</v>
          </cell>
          <cell r="FC115">
            <v>4</v>
          </cell>
          <cell r="FD115">
            <v>0</v>
          </cell>
          <cell r="FE115">
            <v>778</v>
          </cell>
          <cell r="FF115">
            <v>562</v>
          </cell>
          <cell r="FG115">
            <v>30000</v>
          </cell>
          <cell r="FH115">
            <v>0</v>
          </cell>
          <cell r="FI115">
            <v>0</v>
          </cell>
          <cell r="FJ115">
            <v>0</v>
          </cell>
          <cell r="FK115">
            <v>0</v>
          </cell>
          <cell r="FL115">
            <v>5</v>
          </cell>
          <cell r="FM115">
            <v>0</v>
          </cell>
          <cell r="FN115">
            <v>0</v>
          </cell>
          <cell r="FO115">
            <v>0</v>
          </cell>
          <cell r="FP115">
            <v>0</v>
          </cell>
          <cell r="FQ115">
            <v>0</v>
          </cell>
          <cell r="FR115">
            <v>4</v>
          </cell>
          <cell r="FS115">
            <v>0</v>
          </cell>
          <cell r="FT115">
            <v>2079</v>
          </cell>
          <cell r="FU115">
            <v>0</v>
          </cell>
          <cell r="FV115">
            <v>0</v>
          </cell>
          <cell r="FW115">
            <v>0</v>
          </cell>
          <cell r="FX115">
            <v>0</v>
          </cell>
          <cell r="FY115">
            <v>3</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3744</v>
          </cell>
          <cell r="P116">
            <v>18804</v>
          </cell>
          <cell r="Q116">
            <v>199</v>
          </cell>
          <cell r="R116">
            <v>819</v>
          </cell>
          <cell r="S116">
            <v>843</v>
          </cell>
          <cell r="T116">
            <v>668994</v>
          </cell>
          <cell r="U116">
            <v>1128365</v>
          </cell>
          <cell r="V116">
            <v>140463</v>
          </cell>
          <cell r="W116">
            <v>98973</v>
          </cell>
          <cell r="X116">
            <v>55734</v>
          </cell>
          <cell r="Y116">
            <v>541761</v>
          </cell>
          <cell r="Z116">
            <v>82892</v>
          </cell>
          <cell r="AA116">
            <v>1293268</v>
          </cell>
          <cell r="AB116">
            <v>1002413</v>
          </cell>
          <cell r="AC116">
            <v>1608456</v>
          </cell>
          <cell r="AD116">
            <v>527</v>
          </cell>
          <cell r="AE116">
            <v>541</v>
          </cell>
          <cell r="AF116">
            <v>521</v>
          </cell>
          <cell r="AG116">
            <v>524</v>
          </cell>
          <cell r="AH116">
            <v>1692</v>
          </cell>
          <cell r="AI116">
            <v>849</v>
          </cell>
          <cell r="AJ116">
            <v>3435</v>
          </cell>
          <cell r="AK116">
            <v>347</v>
          </cell>
          <cell r="AL116">
            <v>15</v>
          </cell>
          <cell r="AM116">
            <v>490</v>
          </cell>
          <cell r="AN116">
            <v>489</v>
          </cell>
          <cell r="AO116">
            <v>459</v>
          </cell>
          <cell r="AP116">
            <v>8889</v>
          </cell>
          <cell r="AQ116">
            <v>8413</v>
          </cell>
          <cell r="AR116">
            <v>14324</v>
          </cell>
          <cell r="AS116">
            <v>1071</v>
          </cell>
          <cell r="AT116">
            <v>0</v>
          </cell>
          <cell r="AU116">
            <v>0</v>
          </cell>
          <cell r="AV116">
            <v>0</v>
          </cell>
          <cell r="AW116">
            <v>6</v>
          </cell>
          <cell r="AX116">
            <v>9</v>
          </cell>
          <cell r="AY116">
            <v>20</v>
          </cell>
          <cell r="AZ116">
            <v>223</v>
          </cell>
          <cell r="BA116">
            <v>36</v>
          </cell>
          <cell r="BB116">
            <v>0</v>
          </cell>
          <cell r="BC116">
            <v>4</v>
          </cell>
          <cell r="BD116">
            <v>0</v>
          </cell>
          <cell r="BE116">
            <v>0</v>
          </cell>
          <cell r="BF116">
            <v>2</v>
          </cell>
          <cell r="BG116">
            <v>0</v>
          </cell>
          <cell r="BH116">
            <v>8</v>
          </cell>
          <cell r="BI116">
            <v>10</v>
          </cell>
          <cell r="BJ116">
            <v>1</v>
          </cell>
          <cell r="BK116">
            <v>16</v>
          </cell>
          <cell r="BL116">
            <v>3</v>
          </cell>
          <cell r="BM116">
            <v>3</v>
          </cell>
          <cell r="BN116">
            <v>105</v>
          </cell>
          <cell r="BO116">
            <v>20</v>
          </cell>
          <cell r="BP116">
            <v>1591</v>
          </cell>
          <cell r="BQ116">
            <v>48</v>
          </cell>
          <cell r="BR116">
            <v>824909</v>
          </cell>
          <cell r="BS116">
            <v>528163</v>
          </cell>
          <cell r="BT116">
            <v>78324</v>
          </cell>
          <cell r="BU116">
            <v>104096</v>
          </cell>
          <cell r="BV116">
            <v>10162668.789999999</v>
          </cell>
          <cell r="BW116">
            <v>177.80000000000007</v>
          </cell>
          <cell r="BX116">
            <v>585.97</v>
          </cell>
          <cell r="BY116">
            <v>321</v>
          </cell>
          <cell r="BZ116">
            <v>1133.5</v>
          </cell>
          <cell r="CA116">
            <v>144</v>
          </cell>
          <cell r="CB116">
            <v>396.78</v>
          </cell>
          <cell r="CC116">
            <v>1277.3899999999999</v>
          </cell>
          <cell r="CD116">
            <v>122</v>
          </cell>
          <cell r="CE116">
            <v>19</v>
          </cell>
          <cell r="CF116">
            <v>14</v>
          </cell>
          <cell r="CG116">
            <v>8</v>
          </cell>
          <cell r="CH116">
            <v>1</v>
          </cell>
          <cell r="CI116">
            <v>18</v>
          </cell>
          <cell r="CJ116">
            <v>1</v>
          </cell>
          <cell r="CK116">
            <v>2</v>
          </cell>
          <cell r="CL116">
            <v>5</v>
          </cell>
          <cell r="CM116">
            <v>11</v>
          </cell>
          <cell r="CN116">
            <v>2</v>
          </cell>
          <cell r="CO116">
            <v>3</v>
          </cell>
          <cell r="CP116">
            <v>1</v>
          </cell>
          <cell r="CQ116">
            <v>4</v>
          </cell>
          <cell r="CR116">
            <v>0</v>
          </cell>
          <cell r="CS116">
            <v>2</v>
          </cell>
          <cell r="CT116">
            <v>2</v>
          </cell>
          <cell r="CU116">
            <v>2</v>
          </cell>
          <cell r="CV116">
            <v>10</v>
          </cell>
          <cell r="CW116">
            <v>0</v>
          </cell>
          <cell r="CX116">
            <v>1</v>
          </cell>
          <cell r="CY116">
            <v>1</v>
          </cell>
          <cell r="CZ116">
            <v>4</v>
          </cell>
          <cell r="DA116">
            <v>2</v>
          </cell>
          <cell r="DB116">
            <v>3</v>
          </cell>
          <cell r="DC116">
            <v>2</v>
          </cell>
          <cell r="DD116">
            <v>2</v>
          </cell>
          <cell r="DE116">
            <v>2</v>
          </cell>
          <cell r="DF116">
            <v>2</v>
          </cell>
          <cell r="DG116">
            <v>2</v>
          </cell>
          <cell r="DH116">
            <v>1</v>
          </cell>
          <cell r="DI116">
            <v>2</v>
          </cell>
          <cell r="DJ116">
            <v>6</v>
          </cell>
          <cell r="DK116">
            <v>0</v>
          </cell>
          <cell r="DL116">
            <v>3</v>
          </cell>
          <cell r="DM116">
            <v>300</v>
          </cell>
          <cell r="DN116">
            <v>267</v>
          </cell>
          <cell r="DO116">
            <v>14</v>
          </cell>
          <cell r="DP116">
            <v>5</v>
          </cell>
          <cell r="DQ116">
            <v>0</v>
          </cell>
          <cell r="DR116">
            <v>3</v>
          </cell>
          <cell r="DS116">
            <v>3</v>
          </cell>
          <cell r="DT116">
            <v>4</v>
          </cell>
          <cell r="DU116">
            <v>1</v>
          </cell>
          <cell r="DV116">
            <v>2</v>
          </cell>
          <cell r="DW116">
            <v>2</v>
          </cell>
          <cell r="DX116">
            <v>2</v>
          </cell>
          <cell r="DY116">
            <v>3</v>
          </cell>
          <cell r="DZ116">
            <v>4</v>
          </cell>
          <cell r="EA116">
            <v>2</v>
          </cell>
          <cell r="EB116">
            <v>6</v>
          </cell>
          <cell r="EC116">
            <v>0</v>
          </cell>
          <cell r="ED116">
            <v>4</v>
          </cell>
          <cell r="EE116">
            <v>1</v>
          </cell>
          <cell r="EF116">
            <v>2</v>
          </cell>
          <cell r="EG116">
            <v>3</v>
          </cell>
          <cell r="EH116">
            <v>4</v>
          </cell>
          <cell r="EI116">
            <v>2</v>
          </cell>
          <cell r="EJ116">
            <v>2</v>
          </cell>
          <cell r="EK116">
            <v>3</v>
          </cell>
          <cell r="EL116">
            <v>2</v>
          </cell>
          <cell r="EM116">
            <v>0</v>
          </cell>
          <cell r="EN116">
            <v>219</v>
          </cell>
          <cell r="EO116">
            <v>14</v>
          </cell>
          <cell r="EP116">
            <v>12033</v>
          </cell>
          <cell r="EQ116">
            <v>11</v>
          </cell>
          <cell r="ER116">
            <v>16</v>
          </cell>
          <cell r="ES116">
            <v>22</v>
          </cell>
          <cell r="ET116">
            <v>129</v>
          </cell>
          <cell r="EU116">
            <v>160</v>
          </cell>
          <cell r="EV116">
            <v>11</v>
          </cell>
          <cell r="EW116">
            <v>141</v>
          </cell>
          <cell r="EX116">
            <v>20</v>
          </cell>
          <cell r="EY116">
            <v>2</v>
          </cell>
          <cell r="EZ116">
            <v>680</v>
          </cell>
          <cell r="FA116">
            <v>29</v>
          </cell>
          <cell r="FB116">
            <v>9588934</v>
          </cell>
          <cell r="FC116">
            <v>1225</v>
          </cell>
          <cell r="FD116">
            <v>9530000</v>
          </cell>
          <cell r="FE116">
            <v>278</v>
          </cell>
          <cell r="FF116">
            <v>684</v>
          </cell>
          <cell r="FG116">
            <v>21201</v>
          </cell>
          <cell r="FH116">
            <v>113</v>
          </cell>
          <cell r="FI116">
            <v>5055</v>
          </cell>
          <cell r="FJ116">
            <v>92</v>
          </cell>
          <cell r="FK116">
            <v>211</v>
          </cell>
          <cell r="FL116">
            <v>4</v>
          </cell>
          <cell r="FM116">
            <v>116</v>
          </cell>
          <cell r="FN116">
            <v>150</v>
          </cell>
          <cell r="FO116">
            <v>0</v>
          </cell>
          <cell r="FP116">
            <v>0</v>
          </cell>
          <cell r="FQ116">
            <v>0</v>
          </cell>
          <cell r="FR116">
            <v>0</v>
          </cell>
          <cell r="FS116">
            <v>0</v>
          </cell>
          <cell r="FT116">
            <v>0</v>
          </cell>
          <cell r="FU116">
            <v>1</v>
          </cell>
          <cell r="FV116">
            <v>1</v>
          </cell>
          <cell r="FW116">
            <v>0</v>
          </cell>
          <cell r="FX116">
            <v>1</v>
          </cell>
          <cell r="FY116">
            <v>1</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80</v>
          </cell>
          <cell r="P117">
            <v>1352</v>
          </cell>
          <cell r="Q117">
            <v>6</v>
          </cell>
          <cell r="R117">
            <v>50</v>
          </cell>
          <cell r="S117">
            <v>1</v>
          </cell>
          <cell r="T117">
            <v>2010</v>
          </cell>
          <cell r="U117">
            <v>1162</v>
          </cell>
          <cell r="V117">
            <v>23123</v>
          </cell>
          <cell r="W117">
            <v>57</v>
          </cell>
          <cell r="X117">
            <v>0</v>
          </cell>
          <cell r="Y117">
            <v>18289</v>
          </cell>
          <cell r="Z117">
            <v>4017</v>
          </cell>
          <cell r="AA117">
            <v>100</v>
          </cell>
          <cell r="AB117">
            <v>0</v>
          </cell>
          <cell r="AC117">
            <v>35000</v>
          </cell>
          <cell r="AD117">
            <v>0</v>
          </cell>
          <cell r="AE117">
            <v>0</v>
          </cell>
          <cell r="AF117">
            <v>0</v>
          </cell>
          <cell r="AG117">
            <v>0</v>
          </cell>
          <cell r="AH117">
            <v>0</v>
          </cell>
          <cell r="AI117">
            <v>0</v>
          </cell>
          <cell r="AJ117">
            <v>1430</v>
          </cell>
          <cell r="AK117">
            <v>0</v>
          </cell>
          <cell r="AL117">
            <v>0</v>
          </cell>
          <cell r="AM117">
            <v>0</v>
          </cell>
          <cell r="AN117">
            <v>0</v>
          </cell>
          <cell r="AO117">
            <v>0</v>
          </cell>
          <cell r="AP117">
            <v>0</v>
          </cell>
          <cell r="AQ117">
            <v>0</v>
          </cell>
          <cell r="AR117">
            <v>17642</v>
          </cell>
          <cell r="AS117">
            <v>0</v>
          </cell>
          <cell r="AT117">
            <v>0</v>
          </cell>
          <cell r="AU117">
            <v>0</v>
          </cell>
          <cell r="AV117">
            <v>0</v>
          </cell>
          <cell r="AW117">
            <v>0</v>
          </cell>
          <cell r="AX117">
            <v>0</v>
          </cell>
          <cell r="AY117">
            <v>0</v>
          </cell>
          <cell r="AZ117">
            <v>18289</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45</v>
          </cell>
          <cell r="BO117">
            <v>0</v>
          </cell>
          <cell r="BP117">
            <v>50</v>
          </cell>
          <cell r="BQ117">
            <v>0</v>
          </cell>
          <cell r="BR117">
            <v>8066</v>
          </cell>
          <cell r="BS117">
            <v>7161</v>
          </cell>
          <cell r="BT117">
            <v>132</v>
          </cell>
          <cell r="BU117">
            <v>100</v>
          </cell>
          <cell r="BV117">
            <v>17008.52</v>
          </cell>
          <cell r="BW117">
            <v>2.46</v>
          </cell>
          <cell r="BX117">
            <v>30</v>
          </cell>
          <cell r="BY117">
            <v>29</v>
          </cell>
          <cell r="BZ117">
            <v>129</v>
          </cell>
          <cell r="CA117">
            <v>17</v>
          </cell>
          <cell r="CB117">
            <v>75</v>
          </cell>
          <cell r="CC117">
            <v>170</v>
          </cell>
          <cell r="CD117">
            <v>65</v>
          </cell>
          <cell r="CE117">
            <v>2</v>
          </cell>
          <cell r="CF117">
            <v>2</v>
          </cell>
          <cell r="CG117">
            <v>0</v>
          </cell>
          <cell r="CH117">
            <v>0</v>
          </cell>
          <cell r="CI117">
            <v>0</v>
          </cell>
          <cell r="CJ117">
            <v>0</v>
          </cell>
          <cell r="CK117">
            <v>0</v>
          </cell>
          <cell r="CL117">
            <v>1</v>
          </cell>
          <cell r="CM117">
            <v>3</v>
          </cell>
          <cell r="CN117">
            <v>1</v>
          </cell>
          <cell r="CO117">
            <v>0</v>
          </cell>
          <cell r="CP117">
            <v>0</v>
          </cell>
          <cell r="CQ117">
            <v>0</v>
          </cell>
          <cell r="CR117">
            <v>0</v>
          </cell>
          <cell r="CS117">
            <v>0</v>
          </cell>
          <cell r="CT117">
            <v>1</v>
          </cell>
          <cell r="CU117">
            <v>1</v>
          </cell>
          <cell r="CV117">
            <v>3</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10</v>
          </cell>
          <cell r="FM117">
            <v>10140</v>
          </cell>
          <cell r="FN117">
            <v>4110</v>
          </cell>
          <cell r="FO117">
            <v>192</v>
          </cell>
          <cell r="FP117">
            <v>986</v>
          </cell>
          <cell r="FQ117">
            <v>27</v>
          </cell>
          <cell r="FR117">
            <v>1</v>
          </cell>
          <cell r="FS117">
            <v>10</v>
          </cell>
          <cell r="FT117">
            <v>0</v>
          </cell>
          <cell r="FU117">
            <v>0</v>
          </cell>
          <cell r="FV117">
            <v>0</v>
          </cell>
          <cell r="FW117">
            <v>0</v>
          </cell>
          <cell r="FX117">
            <v>1</v>
          </cell>
          <cell r="FY117">
            <v>1</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471</v>
          </cell>
          <cell r="P118">
            <v>4298</v>
          </cell>
          <cell r="Q118">
            <v>310</v>
          </cell>
          <cell r="R118">
            <v>39</v>
          </cell>
          <cell r="S118">
            <v>120</v>
          </cell>
          <cell r="T118">
            <v>68123</v>
          </cell>
          <cell r="U118">
            <v>28655</v>
          </cell>
          <cell r="V118">
            <v>13572</v>
          </cell>
          <cell r="W118">
            <v>25852</v>
          </cell>
          <cell r="X118">
            <v>11300</v>
          </cell>
          <cell r="Y118">
            <v>30000</v>
          </cell>
          <cell r="Z118">
            <v>18286</v>
          </cell>
          <cell r="AA118">
            <v>36800</v>
          </cell>
          <cell r="AB118">
            <v>1001724</v>
          </cell>
          <cell r="AC118">
            <v>624860</v>
          </cell>
          <cell r="AD118">
            <v>0</v>
          </cell>
          <cell r="AE118">
            <v>2</v>
          </cell>
          <cell r="AF118">
            <v>0</v>
          </cell>
          <cell r="AG118">
            <v>0</v>
          </cell>
          <cell r="AH118">
            <v>8</v>
          </cell>
          <cell r="AI118">
            <v>19</v>
          </cell>
          <cell r="AJ118">
            <v>489</v>
          </cell>
          <cell r="AK118">
            <v>83</v>
          </cell>
          <cell r="AL118">
            <v>0</v>
          </cell>
          <cell r="AM118">
            <v>18</v>
          </cell>
          <cell r="AN118">
            <v>0</v>
          </cell>
          <cell r="AO118">
            <v>0</v>
          </cell>
          <cell r="AP118">
            <v>0</v>
          </cell>
          <cell r="AQ118">
            <v>110</v>
          </cell>
          <cell r="AR118">
            <v>4127</v>
          </cell>
          <cell r="AS118">
            <v>257</v>
          </cell>
          <cell r="AT118">
            <v>4</v>
          </cell>
          <cell r="AU118">
            <v>0</v>
          </cell>
          <cell r="AV118">
            <v>0</v>
          </cell>
          <cell r="AW118">
            <v>0</v>
          </cell>
          <cell r="AX118">
            <v>0</v>
          </cell>
          <cell r="AY118">
            <v>0</v>
          </cell>
          <cell r="AZ118">
            <v>310</v>
          </cell>
          <cell r="BA118">
            <v>4</v>
          </cell>
          <cell r="BB118">
            <v>0</v>
          </cell>
          <cell r="BC118">
            <v>0</v>
          </cell>
          <cell r="BD118">
            <v>0</v>
          </cell>
          <cell r="BE118">
            <v>60</v>
          </cell>
          <cell r="BF118">
            <v>0</v>
          </cell>
          <cell r="BG118">
            <v>0</v>
          </cell>
          <cell r="BH118">
            <v>0</v>
          </cell>
          <cell r="BI118">
            <v>2</v>
          </cell>
          <cell r="BJ118">
            <v>0</v>
          </cell>
          <cell r="BK118">
            <v>0</v>
          </cell>
          <cell r="BL118">
            <v>0</v>
          </cell>
          <cell r="BM118">
            <v>0</v>
          </cell>
          <cell r="BN118">
            <v>0</v>
          </cell>
          <cell r="BO118">
            <v>3</v>
          </cell>
          <cell r="BP118">
            <v>38</v>
          </cell>
          <cell r="BQ118">
            <v>13</v>
          </cell>
          <cell r="BR118">
            <v>81542</v>
          </cell>
          <cell r="BS118">
            <v>52236</v>
          </cell>
          <cell r="BT118">
            <v>7577</v>
          </cell>
          <cell r="BU118">
            <v>2899</v>
          </cell>
          <cell r="BV118">
            <v>431413.3</v>
          </cell>
          <cell r="BW118">
            <v>100.05999999999999</v>
          </cell>
          <cell r="BX118">
            <v>146.53</v>
          </cell>
          <cell r="BY118">
            <v>51</v>
          </cell>
          <cell r="BZ118">
            <v>280</v>
          </cell>
          <cell r="CA118">
            <v>20</v>
          </cell>
          <cell r="CB118">
            <v>84.13</v>
          </cell>
          <cell r="CC118">
            <v>725.5</v>
          </cell>
          <cell r="CD118">
            <v>2</v>
          </cell>
          <cell r="CE118">
            <v>10</v>
          </cell>
          <cell r="CF118">
            <v>10</v>
          </cell>
          <cell r="CG118">
            <v>0</v>
          </cell>
          <cell r="CH118">
            <v>0</v>
          </cell>
          <cell r="CI118">
            <v>2</v>
          </cell>
          <cell r="CJ118">
            <v>1</v>
          </cell>
          <cell r="CK118">
            <v>1</v>
          </cell>
          <cell r="CL118">
            <v>2</v>
          </cell>
          <cell r="CM118">
            <v>12</v>
          </cell>
          <cell r="CN118">
            <v>0</v>
          </cell>
          <cell r="CO118">
            <v>1</v>
          </cell>
          <cell r="CP118">
            <v>0</v>
          </cell>
          <cell r="CQ118">
            <v>2</v>
          </cell>
          <cell r="CR118">
            <v>0</v>
          </cell>
          <cell r="CS118">
            <v>0</v>
          </cell>
          <cell r="CT118">
            <v>1</v>
          </cell>
          <cell r="CU118">
            <v>1</v>
          </cell>
          <cell r="CV118">
            <v>3</v>
          </cell>
          <cell r="CW118">
            <v>0</v>
          </cell>
          <cell r="CX118">
            <v>0</v>
          </cell>
          <cell r="CY118">
            <v>0</v>
          </cell>
          <cell r="CZ118">
            <v>2</v>
          </cell>
          <cell r="DA118">
            <v>1</v>
          </cell>
          <cell r="DB118">
            <v>1</v>
          </cell>
          <cell r="DC118">
            <v>0</v>
          </cell>
          <cell r="DD118">
            <v>0</v>
          </cell>
          <cell r="DE118">
            <v>1</v>
          </cell>
          <cell r="DF118">
            <v>0</v>
          </cell>
          <cell r="DG118">
            <v>0</v>
          </cell>
          <cell r="DH118">
            <v>0</v>
          </cell>
          <cell r="DI118">
            <v>0</v>
          </cell>
          <cell r="DJ118">
            <v>0</v>
          </cell>
          <cell r="DK118">
            <v>0</v>
          </cell>
          <cell r="DL118">
            <v>0</v>
          </cell>
          <cell r="DM118">
            <v>0</v>
          </cell>
          <cell r="DN118">
            <v>0</v>
          </cell>
          <cell r="DO118">
            <v>186</v>
          </cell>
          <cell r="DP118">
            <v>1</v>
          </cell>
          <cell r="DQ118">
            <v>0</v>
          </cell>
          <cell r="DR118">
            <v>1</v>
          </cell>
          <cell r="DS118">
            <v>0</v>
          </cell>
          <cell r="DT118">
            <v>1</v>
          </cell>
          <cell r="DU118">
            <v>0</v>
          </cell>
          <cell r="DV118">
            <v>1</v>
          </cell>
          <cell r="DW118">
            <v>0</v>
          </cell>
          <cell r="DX118">
            <v>1</v>
          </cell>
          <cell r="DY118">
            <v>0</v>
          </cell>
          <cell r="DZ118">
            <v>1</v>
          </cell>
          <cell r="EA118">
            <v>0</v>
          </cell>
          <cell r="EB118">
            <v>1</v>
          </cell>
          <cell r="EC118">
            <v>0</v>
          </cell>
          <cell r="ED118">
            <v>0</v>
          </cell>
          <cell r="EE118">
            <v>1</v>
          </cell>
          <cell r="EF118">
            <v>1</v>
          </cell>
          <cell r="EG118">
            <v>0</v>
          </cell>
          <cell r="EH118">
            <v>1</v>
          </cell>
          <cell r="EI118">
            <v>0</v>
          </cell>
          <cell r="EJ118">
            <v>0</v>
          </cell>
          <cell r="EK118">
            <v>1</v>
          </cell>
          <cell r="EL118">
            <v>0</v>
          </cell>
          <cell r="EM118">
            <v>0</v>
          </cell>
          <cell r="EN118">
            <v>3</v>
          </cell>
          <cell r="EO118">
            <v>3</v>
          </cell>
          <cell r="EP118">
            <v>3</v>
          </cell>
          <cell r="EQ118">
            <v>3</v>
          </cell>
          <cell r="ER118">
            <v>5</v>
          </cell>
          <cell r="ES118">
            <v>27</v>
          </cell>
          <cell r="ET118">
            <v>7</v>
          </cell>
          <cell r="EU118">
            <v>0</v>
          </cell>
          <cell r="EV118">
            <v>3</v>
          </cell>
          <cell r="EW118">
            <v>5</v>
          </cell>
          <cell r="EX118">
            <v>0</v>
          </cell>
          <cell r="EY118">
            <v>0</v>
          </cell>
          <cell r="EZ118">
            <v>186</v>
          </cell>
          <cell r="FA118">
            <v>186</v>
          </cell>
          <cell r="FB118">
            <v>186</v>
          </cell>
          <cell r="FC118">
            <v>186</v>
          </cell>
          <cell r="FD118">
            <v>186</v>
          </cell>
          <cell r="FE118">
            <v>63</v>
          </cell>
          <cell r="FF118">
            <v>72</v>
          </cell>
          <cell r="FG118">
            <v>0</v>
          </cell>
          <cell r="FH118">
            <v>60</v>
          </cell>
          <cell r="FI118">
            <v>5</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702</v>
          </cell>
          <cell r="P119">
            <v>3735</v>
          </cell>
          <cell r="Q119">
            <v>29</v>
          </cell>
          <cell r="R119">
            <v>40</v>
          </cell>
          <cell r="S119">
            <v>757</v>
          </cell>
          <cell r="T119">
            <v>26716</v>
          </cell>
          <cell r="U119">
            <v>428190</v>
          </cell>
          <cell r="V119">
            <v>123406</v>
          </cell>
          <cell r="W119">
            <v>27759</v>
          </cell>
          <cell r="X119">
            <v>45720</v>
          </cell>
          <cell r="Y119">
            <v>2000</v>
          </cell>
          <cell r="Z119">
            <v>6843</v>
          </cell>
          <cell r="AA119">
            <v>170633</v>
          </cell>
          <cell r="AB119">
            <v>619291</v>
          </cell>
          <cell r="AC119">
            <v>110500</v>
          </cell>
          <cell r="AD119">
            <v>0</v>
          </cell>
          <cell r="AE119">
            <v>0</v>
          </cell>
          <cell r="AF119">
            <v>0</v>
          </cell>
          <cell r="AG119">
            <v>6</v>
          </cell>
          <cell r="AH119">
            <v>110</v>
          </cell>
          <cell r="AI119">
            <v>34</v>
          </cell>
          <cell r="AJ119">
            <v>629</v>
          </cell>
          <cell r="AK119">
            <v>188</v>
          </cell>
          <cell r="AL119">
            <v>0</v>
          </cell>
          <cell r="AM119">
            <v>0</v>
          </cell>
          <cell r="AN119">
            <v>0</v>
          </cell>
          <cell r="AO119">
            <v>213</v>
          </cell>
          <cell r="AP119">
            <v>206</v>
          </cell>
          <cell r="AQ119">
            <v>206</v>
          </cell>
          <cell r="AR119">
            <v>2833</v>
          </cell>
          <cell r="AS119">
            <v>100</v>
          </cell>
          <cell r="AT119">
            <v>0</v>
          </cell>
          <cell r="AU119">
            <v>0</v>
          </cell>
          <cell r="AV119">
            <v>0</v>
          </cell>
          <cell r="AW119">
            <v>0</v>
          </cell>
          <cell r="AX119">
            <v>0</v>
          </cell>
          <cell r="AY119">
            <v>0</v>
          </cell>
          <cell r="AZ119">
            <v>11</v>
          </cell>
          <cell r="BA119">
            <v>6</v>
          </cell>
          <cell r="BB119">
            <v>0</v>
          </cell>
          <cell r="BC119">
            <v>0</v>
          </cell>
          <cell r="BD119">
            <v>0</v>
          </cell>
          <cell r="BE119">
            <v>0</v>
          </cell>
          <cell r="BF119">
            <v>0</v>
          </cell>
          <cell r="BG119">
            <v>0</v>
          </cell>
          <cell r="BH119">
            <v>0</v>
          </cell>
          <cell r="BI119">
            <v>0</v>
          </cell>
          <cell r="BJ119">
            <v>0</v>
          </cell>
          <cell r="BK119">
            <v>0</v>
          </cell>
          <cell r="BL119">
            <v>0</v>
          </cell>
          <cell r="BM119">
            <v>1</v>
          </cell>
          <cell r="BN119">
            <v>4</v>
          </cell>
          <cell r="BO119">
            <v>4</v>
          </cell>
          <cell r="BP119">
            <v>39</v>
          </cell>
          <cell r="BQ119">
            <v>10</v>
          </cell>
          <cell r="BR119">
            <v>29731</v>
          </cell>
          <cell r="BS119">
            <v>24879</v>
          </cell>
          <cell r="BT119">
            <v>1215</v>
          </cell>
          <cell r="BU119">
            <v>834</v>
          </cell>
          <cell r="BV119">
            <v>274317</v>
          </cell>
          <cell r="BW119">
            <v>37</v>
          </cell>
          <cell r="BX119">
            <v>94.17</v>
          </cell>
          <cell r="BY119">
            <v>60.17</v>
          </cell>
          <cell r="BZ119">
            <v>353.74</v>
          </cell>
          <cell r="CA119">
            <v>7</v>
          </cell>
          <cell r="CB119">
            <v>263.39999999999998</v>
          </cell>
          <cell r="CC119">
            <v>503.96</v>
          </cell>
          <cell r="CD119">
            <v>7</v>
          </cell>
          <cell r="CE119">
            <v>9</v>
          </cell>
          <cell r="CF119">
            <v>4</v>
          </cell>
          <cell r="CG119">
            <v>0</v>
          </cell>
          <cell r="CH119">
            <v>0</v>
          </cell>
          <cell r="CI119">
            <v>3</v>
          </cell>
          <cell r="CJ119">
            <v>0</v>
          </cell>
          <cell r="CK119">
            <v>3</v>
          </cell>
          <cell r="CL119">
            <v>2</v>
          </cell>
          <cell r="CM119">
            <v>8</v>
          </cell>
          <cell r="CN119">
            <v>0</v>
          </cell>
          <cell r="CO119">
            <v>0</v>
          </cell>
          <cell r="CP119">
            <v>0</v>
          </cell>
          <cell r="CQ119">
            <v>2</v>
          </cell>
          <cell r="CR119">
            <v>0</v>
          </cell>
          <cell r="CS119">
            <v>0</v>
          </cell>
          <cell r="CT119">
            <v>0</v>
          </cell>
          <cell r="CU119">
            <v>0</v>
          </cell>
          <cell r="CV119">
            <v>7</v>
          </cell>
          <cell r="CW119">
            <v>2</v>
          </cell>
          <cell r="CX119">
            <v>0</v>
          </cell>
          <cell r="CY119">
            <v>0</v>
          </cell>
          <cell r="CZ119">
            <v>3</v>
          </cell>
          <cell r="DA119">
            <v>1</v>
          </cell>
          <cell r="DB119">
            <v>0</v>
          </cell>
          <cell r="DC119">
            <v>2</v>
          </cell>
          <cell r="DD119">
            <v>1</v>
          </cell>
          <cell r="DE119">
            <v>2</v>
          </cell>
          <cell r="DF119">
            <v>0</v>
          </cell>
          <cell r="DG119">
            <v>0</v>
          </cell>
          <cell r="DH119">
            <v>0</v>
          </cell>
          <cell r="DI119">
            <v>0</v>
          </cell>
          <cell r="DJ119">
            <v>0</v>
          </cell>
          <cell r="DK119">
            <v>0</v>
          </cell>
          <cell r="DL119">
            <v>0</v>
          </cell>
          <cell r="DM119">
            <v>0</v>
          </cell>
          <cell r="DN119">
            <v>0</v>
          </cell>
          <cell r="DO119">
            <v>600</v>
          </cell>
          <cell r="DP119">
            <v>2</v>
          </cell>
          <cell r="DQ119">
            <v>0</v>
          </cell>
          <cell r="DR119">
            <v>0</v>
          </cell>
          <cell r="DS119">
            <v>0</v>
          </cell>
          <cell r="DT119">
            <v>0</v>
          </cell>
          <cell r="DU119">
            <v>0</v>
          </cell>
          <cell r="DV119">
            <v>1</v>
          </cell>
          <cell r="DW119">
            <v>0</v>
          </cell>
          <cell r="DX119">
            <v>1</v>
          </cell>
          <cell r="DY119">
            <v>0</v>
          </cell>
          <cell r="DZ119">
            <v>2</v>
          </cell>
          <cell r="EA119">
            <v>0</v>
          </cell>
          <cell r="EB119">
            <v>2</v>
          </cell>
          <cell r="EC119">
            <v>0</v>
          </cell>
          <cell r="ED119">
            <v>1</v>
          </cell>
          <cell r="EE119">
            <v>0</v>
          </cell>
          <cell r="EF119">
            <v>2</v>
          </cell>
          <cell r="EG119">
            <v>0</v>
          </cell>
          <cell r="EH119">
            <v>0</v>
          </cell>
          <cell r="EI119">
            <v>1</v>
          </cell>
          <cell r="EJ119">
            <v>0</v>
          </cell>
          <cell r="EK119">
            <v>0</v>
          </cell>
          <cell r="EL119">
            <v>0</v>
          </cell>
          <cell r="EM119">
            <v>0</v>
          </cell>
          <cell r="EN119">
            <v>500</v>
          </cell>
          <cell r="EO119">
            <v>0</v>
          </cell>
          <cell r="EP119">
            <v>0</v>
          </cell>
          <cell r="EQ119">
            <v>1</v>
          </cell>
          <cell r="ER119">
            <v>9</v>
          </cell>
          <cell r="ES119">
            <v>82</v>
          </cell>
          <cell r="ET119">
            <v>10</v>
          </cell>
          <cell r="EU119">
            <v>3</v>
          </cell>
          <cell r="EV119">
            <v>22</v>
          </cell>
          <cell r="EW119">
            <v>0</v>
          </cell>
          <cell r="EX119">
            <v>0</v>
          </cell>
          <cell r="EY119">
            <v>0</v>
          </cell>
          <cell r="EZ119">
            <v>10000</v>
          </cell>
          <cell r="FA119">
            <v>0</v>
          </cell>
          <cell r="FB119">
            <v>0</v>
          </cell>
          <cell r="FC119">
            <v>22</v>
          </cell>
          <cell r="FD119">
            <v>163868</v>
          </cell>
          <cell r="FE119">
            <v>1600</v>
          </cell>
          <cell r="FF119">
            <v>500</v>
          </cell>
          <cell r="FG119">
            <v>0</v>
          </cell>
          <cell r="FH119">
            <v>357</v>
          </cell>
          <cell r="FI119">
            <v>0</v>
          </cell>
          <cell r="FJ119">
            <v>0</v>
          </cell>
          <cell r="FK119">
            <v>0</v>
          </cell>
          <cell r="FL119">
            <v>2</v>
          </cell>
          <cell r="FM119">
            <v>0</v>
          </cell>
          <cell r="FN119">
            <v>0</v>
          </cell>
          <cell r="FO119">
            <v>6</v>
          </cell>
          <cell r="FP119">
            <v>0</v>
          </cell>
          <cell r="FQ119">
            <v>0</v>
          </cell>
          <cell r="FR119">
            <v>0</v>
          </cell>
          <cell r="FS119">
            <v>0</v>
          </cell>
          <cell r="FT119">
            <v>0</v>
          </cell>
          <cell r="FU119">
            <v>0</v>
          </cell>
          <cell r="FV119">
            <v>0</v>
          </cell>
          <cell r="FW119">
            <v>0</v>
          </cell>
          <cell r="FX119">
            <v>0</v>
          </cell>
          <cell r="FY119">
            <v>1</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100</v>
          </cell>
          <cell r="P120">
            <v>1374</v>
          </cell>
          <cell r="Q120">
            <v>5</v>
          </cell>
          <cell r="R120">
            <v>106</v>
          </cell>
          <cell r="S120">
            <v>8</v>
          </cell>
          <cell r="T120">
            <v>4610</v>
          </cell>
          <cell r="U120">
            <v>3950</v>
          </cell>
          <cell r="V120">
            <v>3523</v>
          </cell>
          <cell r="W120">
            <v>1060</v>
          </cell>
          <cell r="X120">
            <v>730</v>
          </cell>
          <cell r="Y120">
            <v>8550</v>
          </cell>
          <cell r="Z120">
            <v>1525</v>
          </cell>
          <cell r="AA120">
            <v>1600</v>
          </cell>
          <cell r="AB120">
            <v>7462</v>
          </cell>
          <cell r="AC120">
            <v>760000</v>
          </cell>
          <cell r="AD120">
            <v>0</v>
          </cell>
          <cell r="AE120">
            <v>0</v>
          </cell>
          <cell r="AF120">
            <v>0</v>
          </cell>
          <cell r="AG120">
            <v>4</v>
          </cell>
          <cell r="AH120">
            <v>0</v>
          </cell>
          <cell r="AI120">
            <v>4</v>
          </cell>
          <cell r="AJ120">
            <v>100</v>
          </cell>
          <cell r="AK120">
            <v>74</v>
          </cell>
          <cell r="AL120">
            <v>0</v>
          </cell>
          <cell r="AM120">
            <v>0</v>
          </cell>
          <cell r="AN120">
            <v>0</v>
          </cell>
          <cell r="AO120">
            <v>4</v>
          </cell>
          <cell r="AP120">
            <v>0</v>
          </cell>
          <cell r="AQ120">
            <v>4</v>
          </cell>
          <cell r="AR120">
            <v>178</v>
          </cell>
          <cell r="AS120">
            <v>0</v>
          </cell>
          <cell r="AT120">
            <v>0</v>
          </cell>
          <cell r="AU120">
            <v>0</v>
          </cell>
          <cell r="AV120">
            <v>0</v>
          </cell>
          <cell r="AW120">
            <v>0</v>
          </cell>
          <cell r="AX120">
            <v>0</v>
          </cell>
          <cell r="AY120">
            <v>0</v>
          </cell>
          <cell r="AZ120">
            <v>5</v>
          </cell>
          <cell r="BA120">
            <v>5</v>
          </cell>
          <cell r="BB120">
            <v>1</v>
          </cell>
          <cell r="BC120">
            <v>0</v>
          </cell>
          <cell r="BD120">
            <v>0</v>
          </cell>
          <cell r="BE120">
            <v>0</v>
          </cell>
          <cell r="BF120">
            <v>0</v>
          </cell>
          <cell r="BG120">
            <v>0</v>
          </cell>
          <cell r="BH120">
            <v>2</v>
          </cell>
          <cell r="BI120">
            <v>1</v>
          </cell>
          <cell r="BJ120">
            <v>0</v>
          </cell>
          <cell r="BK120">
            <v>0</v>
          </cell>
          <cell r="BL120">
            <v>0</v>
          </cell>
          <cell r="BM120">
            <v>0</v>
          </cell>
          <cell r="BN120">
            <v>0</v>
          </cell>
          <cell r="BO120">
            <v>0</v>
          </cell>
          <cell r="BP120">
            <v>106</v>
          </cell>
          <cell r="BQ120">
            <v>105</v>
          </cell>
          <cell r="BR120">
            <v>2780</v>
          </cell>
          <cell r="BS120">
            <v>1705</v>
          </cell>
          <cell r="BT120">
            <v>378</v>
          </cell>
          <cell r="BU120">
            <v>293</v>
          </cell>
          <cell r="BV120">
            <v>7791.6</v>
          </cell>
          <cell r="BW120">
            <v>10.780000000000001</v>
          </cell>
          <cell r="BX120">
            <v>39.6</v>
          </cell>
          <cell r="BY120">
            <v>30</v>
          </cell>
          <cell r="BZ120">
            <v>160</v>
          </cell>
          <cell r="CA120">
            <v>0</v>
          </cell>
          <cell r="CB120">
            <v>46.4</v>
          </cell>
          <cell r="CC120">
            <v>221</v>
          </cell>
          <cell r="CD120">
            <v>0</v>
          </cell>
          <cell r="CE120">
            <v>2</v>
          </cell>
          <cell r="CF120">
            <v>3</v>
          </cell>
          <cell r="CG120">
            <v>0</v>
          </cell>
          <cell r="CH120">
            <v>0</v>
          </cell>
          <cell r="CI120">
            <v>2</v>
          </cell>
          <cell r="CJ120">
            <v>0</v>
          </cell>
          <cell r="CK120">
            <v>0</v>
          </cell>
          <cell r="CL120">
            <v>1</v>
          </cell>
          <cell r="CM120">
            <v>4</v>
          </cell>
          <cell r="CN120">
            <v>0</v>
          </cell>
          <cell r="CO120">
            <v>0</v>
          </cell>
          <cell r="CP120">
            <v>0</v>
          </cell>
          <cell r="CQ120">
            <v>1</v>
          </cell>
          <cell r="CR120">
            <v>0</v>
          </cell>
          <cell r="CS120">
            <v>0</v>
          </cell>
          <cell r="CT120">
            <v>0</v>
          </cell>
          <cell r="CU120">
            <v>0</v>
          </cell>
          <cell r="CV120">
            <v>1</v>
          </cell>
          <cell r="CW120">
            <v>0</v>
          </cell>
          <cell r="CX120">
            <v>1</v>
          </cell>
          <cell r="CY120">
            <v>0</v>
          </cell>
          <cell r="CZ120">
            <v>1</v>
          </cell>
          <cell r="DA120">
            <v>0</v>
          </cell>
          <cell r="DB120">
            <v>0</v>
          </cell>
          <cell r="DC120">
            <v>1</v>
          </cell>
          <cell r="DD120">
            <v>0</v>
          </cell>
          <cell r="DE120">
            <v>0</v>
          </cell>
          <cell r="DF120">
            <v>0</v>
          </cell>
          <cell r="DG120">
            <v>0</v>
          </cell>
          <cell r="DH120">
            <v>0</v>
          </cell>
          <cell r="DI120">
            <v>0</v>
          </cell>
          <cell r="DJ120">
            <v>0</v>
          </cell>
          <cell r="DK120">
            <v>0</v>
          </cell>
          <cell r="DL120">
            <v>66</v>
          </cell>
          <cell r="DM120">
            <v>0</v>
          </cell>
          <cell r="DN120">
            <v>36</v>
          </cell>
          <cell r="DO120">
            <v>4</v>
          </cell>
          <cell r="DP120">
            <v>1</v>
          </cell>
          <cell r="DQ120">
            <v>0</v>
          </cell>
          <cell r="DR120">
            <v>1</v>
          </cell>
          <cell r="DS120">
            <v>0</v>
          </cell>
          <cell r="DT120">
            <v>0</v>
          </cell>
          <cell r="DU120">
            <v>1</v>
          </cell>
          <cell r="DV120">
            <v>0</v>
          </cell>
          <cell r="DW120">
            <v>1</v>
          </cell>
          <cell r="DX120">
            <v>1</v>
          </cell>
          <cell r="DY120">
            <v>0</v>
          </cell>
          <cell r="DZ120">
            <v>0</v>
          </cell>
          <cell r="EA120">
            <v>1</v>
          </cell>
          <cell r="EB120">
            <v>1</v>
          </cell>
          <cell r="EC120">
            <v>0</v>
          </cell>
          <cell r="ED120">
            <v>0</v>
          </cell>
          <cell r="EE120">
            <v>1</v>
          </cell>
          <cell r="EF120">
            <v>1</v>
          </cell>
          <cell r="EG120">
            <v>0</v>
          </cell>
          <cell r="EH120">
            <v>0</v>
          </cell>
          <cell r="EI120">
            <v>1</v>
          </cell>
          <cell r="EJ120">
            <v>1</v>
          </cell>
          <cell r="EK120">
            <v>0</v>
          </cell>
          <cell r="EL120">
            <v>1</v>
          </cell>
          <cell r="EM120">
            <v>0</v>
          </cell>
          <cell r="EN120">
            <v>1644</v>
          </cell>
          <cell r="EO120">
            <v>10</v>
          </cell>
          <cell r="EP120">
            <v>0</v>
          </cell>
          <cell r="EQ120">
            <v>0</v>
          </cell>
          <cell r="ER120">
            <v>2</v>
          </cell>
          <cell r="ES120">
            <v>0</v>
          </cell>
          <cell r="ET120">
            <v>3</v>
          </cell>
          <cell r="EU120">
            <v>0</v>
          </cell>
          <cell r="EV120">
            <v>443</v>
          </cell>
          <cell r="EW120">
            <v>0</v>
          </cell>
          <cell r="EX120">
            <v>15</v>
          </cell>
          <cell r="EY120">
            <v>1509</v>
          </cell>
          <cell r="EZ120">
            <v>411</v>
          </cell>
          <cell r="FA120">
            <v>10</v>
          </cell>
          <cell r="FB120">
            <v>0</v>
          </cell>
          <cell r="FC120">
            <v>0</v>
          </cell>
          <cell r="FD120">
            <v>1</v>
          </cell>
          <cell r="FE120">
            <v>0</v>
          </cell>
          <cell r="FF120">
            <v>80</v>
          </cell>
          <cell r="FG120">
            <v>0</v>
          </cell>
          <cell r="FH120">
            <v>36</v>
          </cell>
          <cell r="FI120">
            <v>0</v>
          </cell>
          <cell r="FJ120">
            <v>9</v>
          </cell>
          <cell r="FK120">
            <v>9078</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1</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1622</v>
          </cell>
          <cell r="P121">
            <v>6462</v>
          </cell>
          <cell r="Q121">
            <v>19</v>
          </cell>
          <cell r="R121">
            <v>125</v>
          </cell>
          <cell r="S121">
            <v>4</v>
          </cell>
          <cell r="T121">
            <v>171653</v>
          </cell>
          <cell r="U121">
            <v>27035</v>
          </cell>
          <cell r="V121">
            <v>32744</v>
          </cell>
          <cell r="W121">
            <v>10813</v>
          </cell>
          <cell r="X121">
            <v>2159</v>
          </cell>
          <cell r="Y121">
            <v>0</v>
          </cell>
          <cell r="Z121">
            <v>961</v>
          </cell>
          <cell r="AA121">
            <v>56648</v>
          </cell>
          <cell r="AB121">
            <v>0</v>
          </cell>
          <cell r="AC121">
            <v>30000</v>
          </cell>
          <cell r="AD121">
            <v>33</v>
          </cell>
          <cell r="AE121">
            <v>15</v>
          </cell>
          <cell r="AF121">
            <v>0</v>
          </cell>
          <cell r="AG121">
            <v>13</v>
          </cell>
          <cell r="AH121">
            <v>558</v>
          </cell>
          <cell r="AI121">
            <v>0</v>
          </cell>
          <cell r="AJ121">
            <v>1365</v>
          </cell>
          <cell r="AK121">
            <v>191</v>
          </cell>
          <cell r="AL121">
            <v>7462</v>
          </cell>
          <cell r="AM121">
            <v>7</v>
          </cell>
          <cell r="AN121">
            <v>0</v>
          </cell>
          <cell r="AO121">
            <v>0</v>
          </cell>
          <cell r="AP121">
            <v>47</v>
          </cell>
          <cell r="AQ121">
            <v>0</v>
          </cell>
          <cell r="AR121">
            <v>4780</v>
          </cell>
          <cell r="AS121">
            <v>76</v>
          </cell>
          <cell r="AT121">
            <v>0</v>
          </cell>
          <cell r="AU121">
            <v>0</v>
          </cell>
          <cell r="AV121">
            <v>0</v>
          </cell>
          <cell r="AW121">
            <v>0</v>
          </cell>
          <cell r="AX121">
            <v>0</v>
          </cell>
          <cell r="AY121">
            <v>0</v>
          </cell>
          <cell r="AZ121">
            <v>19</v>
          </cell>
          <cell r="BA121">
            <v>0</v>
          </cell>
          <cell r="BB121">
            <v>0</v>
          </cell>
          <cell r="BC121">
            <v>0</v>
          </cell>
          <cell r="BD121">
            <v>0</v>
          </cell>
          <cell r="BE121">
            <v>0</v>
          </cell>
          <cell r="BF121">
            <v>0</v>
          </cell>
          <cell r="BG121">
            <v>0</v>
          </cell>
          <cell r="BH121">
            <v>0</v>
          </cell>
          <cell r="BI121">
            <v>0</v>
          </cell>
          <cell r="BJ121">
            <v>0</v>
          </cell>
          <cell r="BK121">
            <v>1</v>
          </cell>
          <cell r="BL121">
            <v>0</v>
          </cell>
          <cell r="BM121">
            <v>0</v>
          </cell>
          <cell r="BN121">
            <v>3</v>
          </cell>
          <cell r="BO121">
            <v>1</v>
          </cell>
          <cell r="BP121">
            <v>122</v>
          </cell>
          <cell r="BQ121">
            <v>36</v>
          </cell>
          <cell r="BR121">
            <v>188679</v>
          </cell>
          <cell r="BS121">
            <v>114340</v>
          </cell>
          <cell r="BT121">
            <v>12430</v>
          </cell>
          <cell r="BU121">
            <v>6833</v>
          </cell>
          <cell r="BV121">
            <v>1632007.9</v>
          </cell>
          <cell r="BW121">
            <v>67.03</v>
          </cell>
          <cell r="BX121">
            <v>224.7</v>
          </cell>
          <cell r="BY121">
            <v>167.6</v>
          </cell>
          <cell r="BZ121">
            <v>583.5</v>
          </cell>
          <cell r="CA121">
            <v>98</v>
          </cell>
          <cell r="CB121">
            <v>197</v>
          </cell>
          <cell r="CC121">
            <v>871</v>
          </cell>
          <cell r="CD121">
            <v>100</v>
          </cell>
          <cell r="CE121">
            <v>8</v>
          </cell>
          <cell r="CF121">
            <v>11</v>
          </cell>
          <cell r="CG121">
            <v>4</v>
          </cell>
          <cell r="CH121">
            <v>1</v>
          </cell>
          <cell r="CI121">
            <v>6</v>
          </cell>
          <cell r="CJ121">
            <v>2</v>
          </cell>
          <cell r="CK121">
            <v>0</v>
          </cell>
          <cell r="CL121">
            <v>1</v>
          </cell>
          <cell r="CM121">
            <v>11</v>
          </cell>
          <cell r="CN121">
            <v>3</v>
          </cell>
          <cell r="CO121">
            <v>0</v>
          </cell>
          <cell r="CP121">
            <v>0</v>
          </cell>
          <cell r="CQ121">
            <v>1</v>
          </cell>
          <cell r="CR121">
            <v>0</v>
          </cell>
          <cell r="CS121">
            <v>0</v>
          </cell>
          <cell r="CT121">
            <v>3</v>
          </cell>
          <cell r="CU121">
            <v>1</v>
          </cell>
          <cell r="CV121">
            <v>5</v>
          </cell>
          <cell r="CW121">
            <v>2</v>
          </cell>
          <cell r="CX121">
            <v>0</v>
          </cell>
          <cell r="CY121">
            <v>1</v>
          </cell>
          <cell r="CZ121">
            <v>1</v>
          </cell>
          <cell r="DA121">
            <v>0</v>
          </cell>
          <cell r="DB121">
            <v>2</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t="str">
            <v>Belfast</v>
          </cell>
          <cell r="B122">
            <v>72</v>
          </cell>
          <cell r="C122">
            <v>0</v>
          </cell>
          <cell r="D122">
            <v>0</v>
          </cell>
          <cell r="E122">
            <v>0</v>
          </cell>
          <cell r="F122">
            <v>0</v>
          </cell>
          <cell r="G122">
            <v>0</v>
          </cell>
          <cell r="H122">
            <v>0</v>
          </cell>
          <cell r="I122">
            <v>0</v>
          </cell>
          <cell r="J122">
            <v>10530016</v>
          </cell>
          <cell r="K122">
            <v>0</v>
          </cell>
          <cell r="L122">
            <v>0</v>
          </cell>
          <cell r="M122">
            <v>0</v>
          </cell>
          <cell r="N122">
            <v>0</v>
          </cell>
          <cell r="O122">
            <v>5001</v>
          </cell>
          <cell r="P122">
            <v>27088</v>
          </cell>
          <cell r="Q122">
            <v>274</v>
          </cell>
          <cell r="R122">
            <v>1098</v>
          </cell>
          <cell r="S122">
            <v>952</v>
          </cell>
          <cell r="T122">
            <v>763924</v>
          </cell>
          <cell r="U122">
            <v>579221</v>
          </cell>
          <cell r="V122">
            <v>175875</v>
          </cell>
          <cell r="W122">
            <v>93896</v>
          </cell>
          <cell r="X122">
            <v>120870</v>
          </cell>
          <cell r="Y122">
            <v>504741</v>
          </cell>
          <cell r="Z122">
            <v>96272</v>
          </cell>
          <cell r="AA122">
            <v>1343968</v>
          </cell>
          <cell r="AB122">
            <v>2005318</v>
          </cell>
          <cell r="AC122">
            <v>2034710</v>
          </cell>
          <cell r="AD122">
            <v>539</v>
          </cell>
          <cell r="AE122">
            <v>534</v>
          </cell>
          <cell r="AF122">
            <v>500</v>
          </cell>
          <cell r="AG122">
            <v>536</v>
          </cell>
          <cell r="AH122">
            <v>1766</v>
          </cell>
          <cell r="AI122">
            <v>524</v>
          </cell>
          <cell r="AJ122">
            <v>4393</v>
          </cell>
          <cell r="AK122">
            <v>358</v>
          </cell>
          <cell r="AL122">
            <v>7478</v>
          </cell>
          <cell r="AM122">
            <v>467</v>
          </cell>
          <cell r="AN122">
            <v>459</v>
          </cell>
          <cell r="AO122">
            <v>714</v>
          </cell>
          <cell r="AP122">
            <v>7873</v>
          </cell>
          <cell r="AQ122">
            <v>8192</v>
          </cell>
          <cell r="AR122">
            <v>19460</v>
          </cell>
          <cell r="AS122">
            <v>1095</v>
          </cell>
          <cell r="AT122">
            <v>6</v>
          </cell>
          <cell r="AU122">
            <v>0</v>
          </cell>
          <cell r="AV122">
            <v>0</v>
          </cell>
          <cell r="AW122">
            <v>39</v>
          </cell>
          <cell r="AX122">
            <v>21</v>
          </cell>
          <cell r="AY122">
            <v>18</v>
          </cell>
          <cell r="AZ122">
            <v>259</v>
          </cell>
          <cell r="BA122">
            <v>35</v>
          </cell>
          <cell r="BB122">
            <v>1</v>
          </cell>
          <cell r="BC122">
            <v>5</v>
          </cell>
          <cell r="BD122">
            <v>3</v>
          </cell>
          <cell r="BE122">
            <v>62</v>
          </cell>
          <cell r="BF122">
            <v>0</v>
          </cell>
          <cell r="BG122">
            <v>0</v>
          </cell>
          <cell r="BH122">
            <v>23</v>
          </cell>
          <cell r="BI122">
            <v>1</v>
          </cell>
          <cell r="BJ122">
            <v>3</v>
          </cell>
          <cell r="BK122">
            <v>16</v>
          </cell>
          <cell r="BL122">
            <v>3</v>
          </cell>
          <cell r="BM122">
            <v>4</v>
          </cell>
          <cell r="BN122">
            <v>129</v>
          </cell>
          <cell r="BO122">
            <v>8</v>
          </cell>
          <cell r="BP122">
            <v>1097</v>
          </cell>
          <cell r="BQ122">
            <v>161</v>
          </cell>
          <cell r="BR122">
            <v>878807</v>
          </cell>
          <cell r="BS122">
            <v>571316</v>
          </cell>
          <cell r="BT122">
            <v>73062</v>
          </cell>
          <cell r="BU122">
            <v>103290</v>
          </cell>
          <cell r="BV122">
            <v>9930682.5099999998</v>
          </cell>
          <cell r="BW122">
            <v>250.83000000000004</v>
          </cell>
          <cell r="BX122">
            <v>829.98000000000013</v>
          </cell>
          <cell r="BY122">
            <v>533.37</v>
          </cell>
          <cell r="BZ122">
            <v>2159.5</v>
          </cell>
          <cell r="CA122">
            <v>283.72000000000003</v>
          </cell>
          <cell r="CB122">
            <v>799.83999999999992</v>
          </cell>
          <cell r="CC122">
            <v>2595.06</v>
          </cell>
          <cell r="CD122">
            <v>240.06</v>
          </cell>
          <cell r="CE122">
            <v>44</v>
          </cell>
          <cell r="CF122">
            <v>32</v>
          </cell>
          <cell r="CG122">
            <v>10</v>
          </cell>
          <cell r="CH122">
            <v>0</v>
          </cell>
          <cell r="CI122">
            <v>21</v>
          </cell>
          <cell r="CJ122">
            <v>4</v>
          </cell>
          <cell r="CK122">
            <v>4</v>
          </cell>
          <cell r="CL122">
            <v>9</v>
          </cell>
          <cell r="CM122">
            <v>37</v>
          </cell>
          <cell r="CN122">
            <v>4</v>
          </cell>
          <cell r="CO122">
            <v>3</v>
          </cell>
          <cell r="CP122">
            <v>3</v>
          </cell>
          <cell r="CQ122">
            <v>7</v>
          </cell>
          <cell r="CR122">
            <v>0</v>
          </cell>
          <cell r="CS122">
            <v>2</v>
          </cell>
          <cell r="CT122">
            <v>7</v>
          </cell>
          <cell r="CU122">
            <v>4</v>
          </cell>
          <cell r="CV122">
            <v>22</v>
          </cell>
          <cell r="CW122">
            <v>4</v>
          </cell>
          <cell r="CX122">
            <v>0</v>
          </cell>
          <cell r="CY122">
            <v>2</v>
          </cell>
          <cell r="CZ122">
            <v>14</v>
          </cell>
          <cell r="DA122">
            <v>4</v>
          </cell>
          <cell r="DB122">
            <v>5</v>
          </cell>
          <cell r="DC122">
            <v>3</v>
          </cell>
          <cell r="DD122">
            <v>2</v>
          </cell>
          <cell r="DE122">
            <v>2</v>
          </cell>
          <cell r="DF122">
            <v>1</v>
          </cell>
          <cell r="DG122">
            <v>2</v>
          </cell>
          <cell r="DH122">
            <v>1</v>
          </cell>
          <cell r="DI122">
            <v>1</v>
          </cell>
          <cell r="DJ122">
            <v>4</v>
          </cell>
          <cell r="DK122">
            <v>0</v>
          </cell>
          <cell r="DL122">
            <v>69</v>
          </cell>
          <cell r="DM122">
            <v>300</v>
          </cell>
          <cell r="DN122">
            <v>303</v>
          </cell>
          <cell r="DO122">
            <v>618</v>
          </cell>
          <cell r="DP122">
            <v>7</v>
          </cell>
          <cell r="DQ122">
            <v>0</v>
          </cell>
          <cell r="DR122">
            <v>2</v>
          </cell>
          <cell r="DS122">
            <v>4</v>
          </cell>
          <cell r="DT122">
            <v>4</v>
          </cell>
          <cell r="DU122">
            <v>2</v>
          </cell>
          <cell r="DV122">
            <v>3</v>
          </cell>
          <cell r="DW122">
            <v>3</v>
          </cell>
          <cell r="DX122">
            <v>3</v>
          </cell>
          <cell r="DY122">
            <v>3</v>
          </cell>
          <cell r="DZ122">
            <v>5</v>
          </cell>
          <cell r="EA122">
            <v>2</v>
          </cell>
          <cell r="EB122">
            <v>7</v>
          </cell>
          <cell r="EC122">
            <v>0</v>
          </cell>
          <cell r="ED122">
            <v>3</v>
          </cell>
          <cell r="EE122">
            <v>3</v>
          </cell>
          <cell r="EF122">
            <v>4</v>
          </cell>
          <cell r="EG122">
            <v>3</v>
          </cell>
          <cell r="EH122">
            <v>2</v>
          </cell>
          <cell r="EI122">
            <v>4</v>
          </cell>
          <cell r="EJ122">
            <v>3</v>
          </cell>
          <cell r="EK122">
            <v>3</v>
          </cell>
          <cell r="EL122">
            <v>2</v>
          </cell>
          <cell r="EM122">
            <v>0</v>
          </cell>
          <cell r="EN122">
            <v>2309</v>
          </cell>
          <cell r="EO122">
            <v>11</v>
          </cell>
          <cell r="EP122">
            <v>12030</v>
          </cell>
          <cell r="EQ122">
            <v>15</v>
          </cell>
          <cell r="ER122">
            <v>18</v>
          </cell>
          <cell r="ES122">
            <v>111</v>
          </cell>
          <cell r="ET122">
            <v>143</v>
          </cell>
          <cell r="EU122">
            <v>10</v>
          </cell>
          <cell r="EV122">
            <v>469</v>
          </cell>
          <cell r="EW122">
            <v>137</v>
          </cell>
          <cell r="EX122">
            <v>35</v>
          </cell>
          <cell r="EY122">
            <v>1510</v>
          </cell>
          <cell r="EZ122">
            <v>10833</v>
          </cell>
          <cell r="FA122">
            <v>17</v>
          </cell>
          <cell r="FB122">
            <v>9554014</v>
          </cell>
          <cell r="FC122">
            <v>1229</v>
          </cell>
          <cell r="FD122">
            <v>9530001</v>
          </cell>
          <cell r="FE122">
            <v>2656</v>
          </cell>
          <cell r="FF122">
            <v>1278</v>
          </cell>
          <cell r="FG122">
            <v>3426</v>
          </cell>
          <cell r="FH122">
            <v>499</v>
          </cell>
          <cell r="FI122">
            <v>5022</v>
          </cell>
          <cell r="FJ122">
            <v>101</v>
          </cell>
          <cell r="FK122">
            <v>9079</v>
          </cell>
          <cell r="FL122">
            <v>12</v>
          </cell>
          <cell r="FM122">
            <v>3916</v>
          </cell>
          <cell r="FN122">
            <v>4000</v>
          </cell>
          <cell r="FO122">
            <v>6</v>
          </cell>
          <cell r="FP122">
            <v>0</v>
          </cell>
          <cell r="FQ122">
            <v>0</v>
          </cell>
          <cell r="FR122">
            <v>4</v>
          </cell>
          <cell r="FS122">
            <v>0</v>
          </cell>
          <cell r="FT122">
            <v>2079</v>
          </cell>
          <cell r="FU122">
            <v>0</v>
          </cell>
          <cell r="FV122">
            <v>1</v>
          </cell>
          <cell r="FW122">
            <v>0</v>
          </cell>
          <cell r="FX122">
            <v>2</v>
          </cell>
          <cell r="FY122">
            <v>4</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18</v>
          </cell>
          <cell r="P123">
            <v>3381</v>
          </cell>
          <cell r="Q123">
            <v>0</v>
          </cell>
          <cell r="R123">
            <v>0</v>
          </cell>
          <cell r="S123">
            <v>1</v>
          </cell>
          <cell r="T123">
            <v>1047</v>
          </cell>
          <cell r="U123">
            <v>650</v>
          </cell>
          <cell r="V123">
            <v>5403</v>
          </cell>
          <cell r="W123">
            <v>0</v>
          </cell>
          <cell r="X123">
            <v>0</v>
          </cell>
          <cell r="Y123">
            <v>0</v>
          </cell>
          <cell r="Z123">
            <v>0</v>
          </cell>
          <cell r="AA123">
            <v>0</v>
          </cell>
          <cell r="AB123">
            <v>0</v>
          </cell>
          <cell r="AC123">
            <v>20000</v>
          </cell>
          <cell r="AD123">
            <v>0</v>
          </cell>
          <cell r="AE123">
            <v>0</v>
          </cell>
          <cell r="AF123">
            <v>0</v>
          </cell>
          <cell r="AG123">
            <v>0</v>
          </cell>
          <cell r="AH123">
            <v>0</v>
          </cell>
          <cell r="AI123">
            <v>0</v>
          </cell>
          <cell r="AJ123">
            <v>10</v>
          </cell>
          <cell r="AK123">
            <v>0</v>
          </cell>
          <cell r="AL123">
            <v>0</v>
          </cell>
          <cell r="AM123">
            <v>0</v>
          </cell>
          <cell r="AN123">
            <v>0</v>
          </cell>
          <cell r="AO123">
            <v>0</v>
          </cell>
          <cell r="AP123">
            <v>0</v>
          </cell>
          <cell r="AQ123">
            <v>0</v>
          </cell>
          <cell r="AR123">
            <v>3381</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810</v>
          </cell>
          <cell r="BS123">
            <v>482</v>
          </cell>
          <cell r="BT123">
            <v>245</v>
          </cell>
          <cell r="BU123">
            <v>0</v>
          </cell>
          <cell r="BV123">
            <v>2566</v>
          </cell>
          <cell r="BW123">
            <v>5.32</v>
          </cell>
          <cell r="BX123">
            <v>10.53</v>
          </cell>
          <cell r="BY123">
            <v>0</v>
          </cell>
          <cell r="BZ123">
            <v>0</v>
          </cell>
          <cell r="CA123">
            <v>0</v>
          </cell>
          <cell r="CB123">
            <v>7.13</v>
          </cell>
          <cell r="CC123">
            <v>46.5</v>
          </cell>
          <cell r="CD123">
            <v>0</v>
          </cell>
          <cell r="CE123">
            <v>0</v>
          </cell>
          <cell r="CF123">
            <v>0</v>
          </cell>
          <cell r="CG123">
            <v>0</v>
          </cell>
          <cell r="CH123">
            <v>0</v>
          </cell>
          <cell r="CI123">
            <v>0</v>
          </cell>
          <cell r="CJ123">
            <v>0</v>
          </cell>
          <cell r="CK123">
            <v>0</v>
          </cell>
          <cell r="CL123">
            <v>0</v>
          </cell>
          <cell r="CM123">
            <v>1</v>
          </cell>
          <cell r="CN123">
            <v>0</v>
          </cell>
          <cell r="CO123">
            <v>0</v>
          </cell>
          <cell r="CP123">
            <v>0</v>
          </cell>
          <cell r="CQ123">
            <v>1</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t="str">
            <v>Derry and Strabane</v>
          </cell>
          <cell r="B124">
            <v>14</v>
          </cell>
          <cell r="C124">
            <v>0</v>
          </cell>
          <cell r="D124">
            <v>0</v>
          </cell>
          <cell r="E124">
            <v>0</v>
          </cell>
          <cell r="F124">
            <v>0</v>
          </cell>
          <cell r="G124">
            <v>0</v>
          </cell>
          <cell r="H124">
            <v>0</v>
          </cell>
          <cell r="I124">
            <v>0</v>
          </cell>
          <cell r="J124">
            <v>1672888</v>
          </cell>
          <cell r="K124">
            <v>0</v>
          </cell>
          <cell r="L124">
            <v>0</v>
          </cell>
          <cell r="M124">
            <v>0</v>
          </cell>
          <cell r="N124">
            <v>0</v>
          </cell>
          <cell r="O124">
            <v>963</v>
          </cell>
          <cell r="P124">
            <v>5634</v>
          </cell>
          <cell r="Q124">
            <v>365</v>
          </cell>
          <cell r="R124">
            <v>64</v>
          </cell>
          <cell r="S124">
            <v>263</v>
          </cell>
          <cell r="T124">
            <v>149254</v>
          </cell>
          <cell r="U124">
            <v>623807</v>
          </cell>
          <cell r="V124">
            <v>48843</v>
          </cell>
          <cell r="W124">
            <v>55903</v>
          </cell>
          <cell r="X124">
            <v>17948</v>
          </cell>
          <cell r="Y124">
            <v>99009</v>
          </cell>
          <cell r="Z124">
            <v>17855</v>
          </cell>
          <cell r="AA124">
            <v>137098</v>
          </cell>
          <cell r="AB124">
            <v>18658</v>
          </cell>
          <cell r="AC124">
            <v>237206</v>
          </cell>
          <cell r="AD124">
            <v>20</v>
          </cell>
          <cell r="AE124">
            <v>22</v>
          </cell>
          <cell r="AF124">
            <v>21</v>
          </cell>
          <cell r="AG124">
            <v>10</v>
          </cell>
          <cell r="AH124">
            <v>526</v>
          </cell>
          <cell r="AI124">
            <v>382</v>
          </cell>
          <cell r="AJ124">
            <v>2305</v>
          </cell>
          <cell r="AK124">
            <v>270</v>
          </cell>
          <cell r="AL124">
            <v>132</v>
          </cell>
          <cell r="AM124">
            <v>30</v>
          </cell>
          <cell r="AN124">
            <v>30</v>
          </cell>
          <cell r="AO124">
            <v>0</v>
          </cell>
          <cell r="AP124">
            <v>1450</v>
          </cell>
          <cell r="AQ124">
            <v>626</v>
          </cell>
          <cell r="AR124">
            <v>20535</v>
          </cell>
          <cell r="AS124">
            <v>44</v>
          </cell>
          <cell r="AT124">
            <v>4</v>
          </cell>
          <cell r="AU124">
            <v>0</v>
          </cell>
          <cell r="AV124">
            <v>0</v>
          </cell>
          <cell r="AW124">
            <v>0</v>
          </cell>
          <cell r="AX124">
            <v>12</v>
          </cell>
          <cell r="AY124">
            <v>11</v>
          </cell>
          <cell r="AZ124">
            <v>18650</v>
          </cell>
          <cell r="BA124">
            <v>10</v>
          </cell>
          <cell r="BB124">
            <v>0</v>
          </cell>
          <cell r="BC124">
            <v>0</v>
          </cell>
          <cell r="BD124">
            <v>0</v>
          </cell>
          <cell r="BE124">
            <v>0</v>
          </cell>
          <cell r="BF124">
            <v>2</v>
          </cell>
          <cell r="BG124">
            <v>0</v>
          </cell>
          <cell r="BH124">
            <v>2</v>
          </cell>
          <cell r="BI124">
            <v>6</v>
          </cell>
          <cell r="BJ124">
            <v>0</v>
          </cell>
          <cell r="BK124">
            <v>1</v>
          </cell>
          <cell r="BL124">
            <v>0</v>
          </cell>
          <cell r="BM124">
            <v>0</v>
          </cell>
          <cell r="BN124">
            <v>28</v>
          </cell>
          <cell r="BO124">
            <v>21</v>
          </cell>
          <cell r="BP124">
            <v>797</v>
          </cell>
          <cell r="BQ124">
            <v>32</v>
          </cell>
          <cell r="BR124">
            <v>222696</v>
          </cell>
          <cell r="BS124">
            <v>129137</v>
          </cell>
          <cell r="BT124">
            <v>26473</v>
          </cell>
          <cell r="BU124">
            <v>9351</v>
          </cell>
          <cell r="BV124">
            <v>2264446.6</v>
          </cell>
          <cell r="BW124">
            <v>83.799999999999983</v>
          </cell>
          <cell r="BX124">
            <v>133.32999999999998</v>
          </cell>
          <cell r="BY124">
            <v>79.8</v>
          </cell>
          <cell r="BZ124">
            <v>597.12</v>
          </cell>
          <cell r="CA124">
            <v>90</v>
          </cell>
          <cell r="CB124">
            <v>236</v>
          </cell>
          <cell r="CC124">
            <v>553.37</v>
          </cell>
          <cell r="CD124">
            <v>77</v>
          </cell>
          <cell r="CE124">
            <v>8</v>
          </cell>
          <cell r="CF124">
            <v>8</v>
          </cell>
          <cell r="CG124">
            <v>4</v>
          </cell>
          <cell r="CH124">
            <v>1</v>
          </cell>
          <cell r="CI124">
            <v>6</v>
          </cell>
          <cell r="CJ124">
            <v>1</v>
          </cell>
          <cell r="CK124">
            <v>2</v>
          </cell>
          <cell r="CL124">
            <v>3</v>
          </cell>
          <cell r="CM124">
            <v>8</v>
          </cell>
          <cell r="CN124">
            <v>2</v>
          </cell>
          <cell r="CO124">
            <v>0</v>
          </cell>
          <cell r="CP124">
            <v>0</v>
          </cell>
          <cell r="CQ124">
            <v>2</v>
          </cell>
          <cell r="CR124">
            <v>0</v>
          </cell>
          <cell r="CS124">
            <v>0</v>
          </cell>
          <cell r="CT124">
            <v>2</v>
          </cell>
          <cell r="CU124">
            <v>1</v>
          </cell>
          <cell r="CV124">
            <v>5</v>
          </cell>
          <cell r="CW124">
            <v>0</v>
          </cell>
          <cell r="CX124">
            <v>1</v>
          </cell>
          <cell r="CY124">
            <v>0</v>
          </cell>
          <cell r="CZ124">
            <v>0</v>
          </cell>
          <cell r="DA124">
            <v>1</v>
          </cell>
          <cell r="DB124">
            <v>1</v>
          </cell>
          <cell r="DC124">
            <v>0</v>
          </cell>
          <cell r="DD124">
            <v>0</v>
          </cell>
          <cell r="DE124">
            <v>0</v>
          </cell>
          <cell r="DF124">
            <v>0</v>
          </cell>
          <cell r="DG124">
            <v>0</v>
          </cell>
          <cell r="DH124">
            <v>0</v>
          </cell>
          <cell r="DI124">
            <v>0</v>
          </cell>
          <cell r="DJ124">
            <v>1</v>
          </cell>
          <cell r="DK124">
            <v>0</v>
          </cell>
          <cell r="DL124">
            <v>0</v>
          </cell>
          <cell r="DM124">
            <v>0</v>
          </cell>
          <cell r="DN124">
            <v>0</v>
          </cell>
          <cell r="DO124">
            <v>0</v>
          </cell>
          <cell r="DP124">
            <v>1</v>
          </cell>
          <cell r="DQ124">
            <v>0</v>
          </cell>
          <cell r="DR124">
            <v>1</v>
          </cell>
          <cell r="DS124">
            <v>0</v>
          </cell>
          <cell r="DT124">
            <v>1</v>
          </cell>
          <cell r="DU124">
            <v>0</v>
          </cell>
          <cell r="DV124">
            <v>0</v>
          </cell>
          <cell r="DW124">
            <v>0</v>
          </cell>
          <cell r="DX124">
            <v>0</v>
          </cell>
          <cell r="DY124">
            <v>1</v>
          </cell>
          <cell r="DZ124">
            <v>0</v>
          </cell>
          <cell r="EA124">
            <v>1</v>
          </cell>
          <cell r="EB124">
            <v>1</v>
          </cell>
          <cell r="EC124">
            <v>0</v>
          </cell>
          <cell r="ED124">
            <v>1</v>
          </cell>
          <cell r="EE124">
            <v>0</v>
          </cell>
          <cell r="EF124">
            <v>0</v>
          </cell>
          <cell r="EG124">
            <v>1</v>
          </cell>
          <cell r="EH124">
            <v>1</v>
          </cell>
          <cell r="EI124">
            <v>0</v>
          </cell>
          <cell r="EJ124">
            <v>0</v>
          </cell>
          <cell r="EK124">
            <v>1</v>
          </cell>
          <cell r="EL124">
            <v>1</v>
          </cell>
          <cell r="EM124">
            <v>0</v>
          </cell>
          <cell r="EN124">
            <v>62</v>
          </cell>
          <cell r="EO124">
            <v>1</v>
          </cell>
          <cell r="EP124">
            <v>5</v>
          </cell>
          <cell r="EQ124">
            <v>0</v>
          </cell>
          <cell r="ER124">
            <v>0</v>
          </cell>
          <cell r="ES124">
            <v>0</v>
          </cell>
          <cell r="ET124">
            <v>1</v>
          </cell>
          <cell r="EU124">
            <v>150</v>
          </cell>
          <cell r="EV124">
            <v>0</v>
          </cell>
          <cell r="EW124">
            <v>1</v>
          </cell>
          <cell r="EX124">
            <v>0</v>
          </cell>
          <cell r="EY124">
            <v>1</v>
          </cell>
          <cell r="EZ124">
            <v>401</v>
          </cell>
          <cell r="FA124">
            <v>10</v>
          </cell>
          <cell r="FB124">
            <v>35150</v>
          </cell>
          <cell r="FC124">
            <v>0</v>
          </cell>
          <cell r="FD124">
            <v>0</v>
          </cell>
          <cell r="FE124">
            <v>0</v>
          </cell>
          <cell r="FF124">
            <v>45</v>
          </cell>
          <cell r="FG124">
            <v>17775</v>
          </cell>
          <cell r="FH124">
            <v>0</v>
          </cell>
          <cell r="FI124">
            <v>30</v>
          </cell>
          <cell r="FJ124">
            <v>0</v>
          </cell>
          <cell r="FK124">
            <v>210</v>
          </cell>
          <cell r="FL124">
            <v>4</v>
          </cell>
          <cell r="FM124">
            <v>540</v>
          </cell>
          <cell r="FN124">
            <v>260</v>
          </cell>
          <cell r="FO124">
            <v>190</v>
          </cell>
          <cell r="FP124">
            <v>346</v>
          </cell>
          <cell r="FQ124">
            <v>27</v>
          </cell>
          <cell r="FR124">
            <v>0</v>
          </cell>
          <cell r="FS124">
            <v>0</v>
          </cell>
          <cell r="FT124">
            <v>0</v>
          </cell>
          <cell r="FU124">
            <v>1</v>
          </cell>
          <cell r="FV124">
            <v>0</v>
          </cell>
          <cell r="FW124">
            <v>0</v>
          </cell>
          <cell r="FX124">
            <v>0</v>
          </cell>
          <cell r="FY124">
            <v>2</v>
          </cell>
        </row>
        <row r="125">
          <cell r="A125" t="str">
            <v>Armagh, Banbridge and Craigavon</v>
          </cell>
          <cell r="B125">
            <v>5</v>
          </cell>
          <cell r="C125">
            <v>0</v>
          </cell>
          <cell r="D125">
            <v>0</v>
          </cell>
          <cell r="E125">
            <v>0</v>
          </cell>
          <cell r="F125">
            <v>0</v>
          </cell>
          <cell r="G125">
            <v>0</v>
          </cell>
          <cell r="H125">
            <v>0</v>
          </cell>
          <cell r="I125">
            <v>0</v>
          </cell>
          <cell r="J125">
            <v>204170</v>
          </cell>
          <cell r="K125">
            <v>0</v>
          </cell>
          <cell r="L125">
            <v>0</v>
          </cell>
          <cell r="M125">
            <v>0</v>
          </cell>
          <cell r="N125">
            <v>0</v>
          </cell>
          <cell r="O125">
            <v>460</v>
          </cell>
          <cell r="P125">
            <v>179</v>
          </cell>
          <cell r="Q125">
            <v>10</v>
          </cell>
          <cell r="R125">
            <v>30</v>
          </cell>
          <cell r="S125">
            <v>4</v>
          </cell>
          <cell r="T125">
            <v>0</v>
          </cell>
          <cell r="U125">
            <v>371680</v>
          </cell>
          <cell r="V125">
            <v>6018</v>
          </cell>
          <cell r="W125">
            <v>16789</v>
          </cell>
          <cell r="X125">
            <v>17595</v>
          </cell>
          <cell r="Y125">
            <v>0</v>
          </cell>
          <cell r="Z125">
            <v>0</v>
          </cell>
          <cell r="AA125">
            <v>128498</v>
          </cell>
          <cell r="AB125">
            <v>0</v>
          </cell>
          <cell r="AC125">
            <v>106200</v>
          </cell>
          <cell r="AD125">
            <v>0</v>
          </cell>
          <cell r="AE125">
            <v>0</v>
          </cell>
          <cell r="AF125">
            <v>0</v>
          </cell>
          <cell r="AG125">
            <v>0</v>
          </cell>
          <cell r="AH125">
            <v>0</v>
          </cell>
          <cell r="AI125">
            <v>0</v>
          </cell>
          <cell r="AJ125">
            <v>452</v>
          </cell>
          <cell r="AK125">
            <v>112</v>
          </cell>
          <cell r="AL125">
            <v>0</v>
          </cell>
          <cell r="AM125">
            <v>0</v>
          </cell>
          <cell r="AN125">
            <v>0</v>
          </cell>
          <cell r="AO125">
            <v>0</v>
          </cell>
          <cell r="AP125">
            <v>83</v>
          </cell>
          <cell r="AQ125">
            <v>0</v>
          </cell>
          <cell r="AR125">
            <v>600</v>
          </cell>
          <cell r="AS125">
            <v>100</v>
          </cell>
          <cell r="AT125">
            <v>0</v>
          </cell>
          <cell r="AU125">
            <v>0</v>
          </cell>
          <cell r="AV125">
            <v>0</v>
          </cell>
          <cell r="AW125">
            <v>0</v>
          </cell>
          <cell r="AX125">
            <v>10</v>
          </cell>
          <cell r="AY125">
            <v>0</v>
          </cell>
          <cell r="AZ125">
            <v>16</v>
          </cell>
          <cell r="BA125">
            <v>6</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30</v>
          </cell>
          <cell r="BQ125">
            <v>10</v>
          </cell>
          <cell r="BR125">
            <v>6150</v>
          </cell>
          <cell r="BS125">
            <v>4515</v>
          </cell>
          <cell r="BT125">
            <v>225</v>
          </cell>
          <cell r="BU125">
            <v>1000</v>
          </cell>
          <cell r="BV125">
            <v>6478</v>
          </cell>
          <cell r="BW125">
            <v>9.25</v>
          </cell>
          <cell r="BX125">
            <v>101.17</v>
          </cell>
          <cell r="BY125">
            <v>45.17</v>
          </cell>
          <cell r="BZ125">
            <v>148.74</v>
          </cell>
          <cell r="CA125">
            <v>2</v>
          </cell>
          <cell r="CB125">
            <v>113.4</v>
          </cell>
          <cell r="CC125">
            <v>404.96</v>
          </cell>
          <cell r="CD125">
            <v>2</v>
          </cell>
          <cell r="CE125">
            <v>3</v>
          </cell>
          <cell r="CF125">
            <v>2</v>
          </cell>
          <cell r="CG125">
            <v>0</v>
          </cell>
          <cell r="CH125">
            <v>0</v>
          </cell>
          <cell r="CI125">
            <v>3</v>
          </cell>
          <cell r="CJ125">
            <v>0</v>
          </cell>
          <cell r="CK125">
            <v>1</v>
          </cell>
          <cell r="CL125">
            <v>0</v>
          </cell>
          <cell r="CM125">
            <v>3</v>
          </cell>
          <cell r="CN125">
            <v>0</v>
          </cell>
          <cell r="CO125">
            <v>1</v>
          </cell>
          <cell r="CP125">
            <v>1</v>
          </cell>
          <cell r="CQ125">
            <v>0</v>
          </cell>
          <cell r="CR125">
            <v>0</v>
          </cell>
          <cell r="CS125">
            <v>0</v>
          </cell>
          <cell r="CT125">
            <v>0</v>
          </cell>
          <cell r="CU125">
            <v>0</v>
          </cell>
          <cell r="CV125">
            <v>3</v>
          </cell>
          <cell r="CW125">
            <v>0</v>
          </cell>
          <cell r="CX125">
            <v>0</v>
          </cell>
          <cell r="CY125">
            <v>0</v>
          </cell>
          <cell r="CZ125">
            <v>1</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90</v>
          </cell>
          <cell r="P126">
            <v>285</v>
          </cell>
          <cell r="Q126">
            <v>3</v>
          </cell>
          <cell r="R126">
            <v>8</v>
          </cell>
          <cell r="S126">
            <v>23</v>
          </cell>
          <cell r="T126">
            <v>1745</v>
          </cell>
          <cell r="U126">
            <v>10435</v>
          </cell>
          <cell r="V126">
            <v>943</v>
          </cell>
          <cell r="W126">
            <v>25172</v>
          </cell>
          <cell r="X126">
            <v>0</v>
          </cell>
          <cell r="Y126">
            <v>5180</v>
          </cell>
          <cell r="Z126">
            <v>0</v>
          </cell>
          <cell r="AA126">
            <v>2000</v>
          </cell>
          <cell r="AB126">
            <v>0</v>
          </cell>
          <cell r="AC126">
            <v>791200</v>
          </cell>
          <cell r="AD126">
            <v>0</v>
          </cell>
          <cell r="AE126">
            <v>2</v>
          </cell>
          <cell r="AF126">
            <v>0</v>
          </cell>
          <cell r="AG126">
            <v>0</v>
          </cell>
          <cell r="AH126">
            <v>0</v>
          </cell>
          <cell r="AI126">
            <v>0</v>
          </cell>
          <cell r="AJ126">
            <v>55</v>
          </cell>
          <cell r="AK126">
            <v>60</v>
          </cell>
          <cell r="AL126">
            <v>0</v>
          </cell>
          <cell r="AM126">
            <v>18</v>
          </cell>
          <cell r="AN126">
            <v>0</v>
          </cell>
          <cell r="AO126">
            <v>0</v>
          </cell>
          <cell r="AP126">
            <v>0</v>
          </cell>
          <cell r="AQ126">
            <v>0</v>
          </cell>
          <cell r="AR126">
            <v>79</v>
          </cell>
          <cell r="AS126">
            <v>265</v>
          </cell>
          <cell r="AT126">
            <v>0</v>
          </cell>
          <cell r="AU126">
            <v>0</v>
          </cell>
          <cell r="AV126">
            <v>0</v>
          </cell>
          <cell r="AW126">
            <v>0</v>
          </cell>
          <cell r="AX126">
            <v>0</v>
          </cell>
          <cell r="AY126">
            <v>0</v>
          </cell>
          <cell r="AZ126">
            <v>2</v>
          </cell>
          <cell r="BA126">
            <v>0</v>
          </cell>
          <cell r="BB126">
            <v>0</v>
          </cell>
          <cell r="BC126">
            <v>0</v>
          </cell>
          <cell r="BD126">
            <v>0</v>
          </cell>
          <cell r="BE126">
            <v>0</v>
          </cell>
          <cell r="BF126">
            <v>0</v>
          </cell>
          <cell r="BG126">
            <v>0</v>
          </cell>
          <cell r="BH126">
            <v>0</v>
          </cell>
          <cell r="BI126">
            <v>4</v>
          </cell>
          <cell r="BJ126">
            <v>0</v>
          </cell>
          <cell r="BK126">
            <v>0</v>
          </cell>
          <cell r="BL126">
            <v>0</v>
          </cell>
          <cell r="BM126">
            <v>0</v>
          </cell>
          <cell r="BN126">
            <v>0</v>
          </cell>
          <cell r="BO126">
            <v>0</v>
          </cell>
          <cell r="BP126">
            <v>5</v>
          </cell>
          <cell r="BQ126">
            <v>8</v>
          </cell>
          <cell r="BR126">
            <v>8350</v>
          </cell>
          <cell r="BS126">
            <v>6620</v>
          </cell>
          <cell r="BT126">
            <v>355</v>
          </cell>
          <cell r="BU126">
            <v>1180</v>
          </cell>
          <cell r="BV126">
            <v>54715</v>
          </cell>
          <cell r="BW126">
            <v>10.379999999999999</v>
          </cell>
          <cell r="BX126">
            <v>135</v>
          </cell>
          <cell r="BY126">
            <v>38</v>
          </cell>
          <cell r="BZ126">
            <v>162</v>
          </cell>
          <cell r="CA126">
            <v>0</v>
          </cell>
          <cell r="CB126">
            <v>56</v>
          </cell>
          <cell r="CC126">
            <v>273</v>
          </cell>
          <cell r="CD126">
            <v>0</v>
          </cell>
          <cell r="CE126">
            <v>1</v>
          </cell>
          <cell r="CF126">
            <v>1</v>
          </cell>
          <cell r="CG126">
            <v>0</v>
          </cell>
          <cell r="CH126">
            <v>1</v>
          </cell>
          <cell r="CI126">
            <v>3</v>
          </cell>
          <cell r="CJ126">
            <v>0</v>
          </cell>
          <cell r="CK126">
            <v>0</v>
          </cell>
          <cell r="CL126">
            <v>0</v>
          </cell>
          <cell r="CM126">
            <v>1</v>
          </cell>
          <cell r="CN126">
            <v>0</v>
          </cell>
          <cell r="CO126">
            <v>2</v>
          </cell>
          <cell r="CP126">
            <v>0</v>
          </cell>
          <cell r="CQ126">
            <v>0</v>
          </cell>
          <cell r="CR126">
            <v>0</v>
          </cell>
          <cell r="CS126">
            <v>1</v>
          </cell>
          <cell r="CT126">
            <v>1</v>
          </cell>
          <cell r="CU126">
            <v>1</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97</v>
          </cell>
          <cell r="P127">
            <v>335</v>
          </cell>
          <cell r="Q127">
            <v>12</v>
          </cell>
          <cell r="R127">
            <v>87</v>
          </cell>
          <cell r="S127">
            <v>0</v>
          </cell>
          <cell r="T127">
            <v>4525</v>
          </cell>
          <cell r="U127">
            <v>0</v>
          </cell>
          <cell r="V127">
            <v>5332</v>
          </cell>
          <cell r="W127">
            <v>0</v>
          </cell>
          <cell r="X127">
            <v>1278</v>
          </cell>
          <cell r="Y127">
            <v>0</v>
          </cell>
          <cell r="Z127">
            <v>0</v>
          </cell>
          <cell r="AA127">
            <v>5650</v>
          </cell>
          <cell r="AB127">
            <v>0</v>
          </cell>
          <cell r="AC127">
            <v>0</v>
          </cell>
          <cell r="AD127">
            <v>1</v>
          </cell>
          <cell r="AE127">
            <v>0</v>
          </cell>
          <cell r="AF127">
            <v>0</v>
          </cell>
          <cell r="AG127">
            <v>1</v>
          </cell>
          <cell r="AH127">
            <v>0</v>
          </cell>
          <cell r="AI127">
            <v>0</v>
          </cell>
          <cell r="AJ127">
            <v>97</v>
          </cell>
          <cell r="AK127">
            <v>1</v>
          </cell>
          <cell r="AL127">
            <v>0</v>
          </cell>
          <cell r="AM127">
            <v>0</v>
          </cell>
          <cell r="AN127">
            <v>0</v>
          </cell>
          <cell r="AO127">
            <v>0</v>
          </cell>
          <cell r="AP127">
            <v>0</v>
          </cell>
          <cell r="AQ127">
            <v>0</v>
          </cell>
          <cell r="AR127">
            <v>335</v>
          </cell>
          <cell r="AS127">
            <v>0</v>
          </cell>
          <cell r="AT127">
            <v>0</v>
          </cell>
          <cell r="AU127">
            <v>0</v>
          </cell>
          <cell r="AV127">
            <v>0</v>
          </cell>
          <cell r="AW127">
            <v>0</v>
          </cell>
          <cell r="AX127">
            <v>0</v>
          </cell>
          <cell r="AY127">
            <v>0</v>
          </cell>
          <cell r="AZ127">
            <v>12</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87</v>
          </cell>
          <cell r="BQ127">
            <v>0</v>
          </cell>
          <cell r="BR127">
            <v>540</v>
          </cell>
          <cell r="BS127">
            <v>250</v>
          </cell>
          <cell r="BT127">
            <v>290</v>
          </cell>
          <cell r="BU127">
            <v>0</v>
          </cell>
          <cell r="BV127">
            <v>500</v>
          </cell>
          <cell r="BW127">
            <v>2</v>
          </cell>
          <cell r="BX127">
            <v>4</v>
          </cell>
          <cell r="BY127">
            <v>5.6</v>
          </cell>
          <cell r="BZ127">
            <v>8.5</v>
          </cell>
          <cell r="CA127">
            <v>0</v>
          </cell>
          <cell r="CB127">
            <v>30</v>
          </cell>
          <cell r="CC127">
            <v>58</v>
          </cell>
          <cell r="CD127">
            <v>0</v>
          </cell>
          <cell r="CE127">
            <v>1</v>
          </cell>
          <cell r="CF127">
            <v>1</v>
          </cell>
          <cell r="CG127">
            <v>0</v>
          </cell>
          <cell r="CH127">
            <v>0</v>
          </cell>
          <cell r="CI127">
            <v>0</v>
          </cell>
          <cell r="CJ127">
            <v>0</v>
          </cell>
          <cell r="CK127">
            <v>0</v>
          </cell>
          <cell r="CL127">
            <v>0</v>
          </cell>
          <cell r="CM127">
            <v>1</v>
          </cell>
          <cell r="CN127">
            <v>0</v>
          </cell>
          <cell r="CO127">
            <v>0</v>
          </cell>
          <cell r="CP127">
            <v>0</v>
          </cell>
          <cell r="CQ127">
            <v>0</v>
          </cell>
          <cell r="CR127">
            <v>0</v>
          </cell>
          <cell r="CS127">
            <v>0</v>
          </cell>
          <cell r="CT127">
            <v>0</v>
          </cell>
          <cell r="CU127">
            <v>0</v>
          </cell>
          <cell r="CV127">
            <v>0</v>
          </cell>
          <cell r="CW127">
            <v>1</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76</v>
          </cell>
          <cell r="P128">
            <v>22</v>
          </cell>
          <cell r="Q128">
            <v>0</v>
          </cell>
          <cell r="R128">
            <v>0</v>
          </cell>
          <cell r="S128">
            <v>0</v>
          </cell>
          <cell r="T128">
            <v>5035</v>
          </cell>
          <cell r="U128">
            <v>0</v>
          </cell>
          <cell r="V128">
            <v>642</v>
          </cell>
          <cell r="W128">
            <v>0</v>
          </cell>
          <cell r="X128">
            <v>0</v>
          </cell>
          <cell r="Y128">
            <v>0</v>
          </cell>
          <cell r="Z128">
            <v>0</v>
          </cell>
          <cell r="AA128">
            <v>0</v>
          </cell>
          <cell r="AB128">
            <v>0</v>
          </cell>
          <cell r="AC128">
            <v>0</v>
          </cell>
          <cell r="AD128">
            <v>0</v>
          </cell>
          <cell r="AE128">
            <v>0</v>
          </cell>
          <cell r="AF128">
            <v>0</v>
          </cell>
          <cell r="AG128">
            <v>0</v>
          </cell>
          <cell r="AH128">
            <v>76</v>
          </cell>
          <cell r="AI128">
            <v>0</v>
          </cell>
          <cell r="AJ128">
            <v>78</v>
          </cell>
          <cell r="AK128">
            <v>76</v>
          </cell>
          <cell r="AL128">
            <v>0</v>
          </cell>
          <cell r="AM128">
            <v>0</v>
          </cell>
          <cell r="AN128">
            <v>0</v>
          </cell>
          <cell r="AO128">
            <v>0</v>
          </cell>
          <cell r="AP128">
            <v>0</v>
          </cell>
          <cell r="AQ128">
            <v>0</v>
          </cell>
          <cell r="AR128">
            <v>22</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4900</v>
          </cell>
          <cell r="BS128">
            <v>3631</v>
          </cell>
          <cell r="BT128">
            <v>233</v>
          </cell>
          <cell r="BU128">
            <v>0</v>
          </cell>
          <cell r="BV128">
            <v>0</v>
          </cell>
          <cell r="BW128">
            <v>0</v>
          </cell>
          <cell r="BX128">
            <v>10</v>
          </cell>
          <cell r="BY128">
            <v>0</v>
          </cell>
          <cell r="BZ128">
            <v>30</v>
          </cell>
          <cell r="CA128">
            <v>0</v>
          </cell>
          <cell r="CB128">
            <v>55</v>
          </cell>
          <cell r="CC128">
            <v>105</v>
          </cell>
          <cell r="CD128">
            <v>0</v>
          </cell>
          <cell r="CE128">
            <v>1</v>
          </cell>
          <cell r="CF128">
            <v>2</v>
          </cell>
          <cell r="CG128">
            <v>0</v>
          </cell>
          <cell r="CH128">
            <v>0</v>
          </cell>
          <cell r="CI128">
            <v>1</v>
          </cell>
          <cell r="CJ128">
            <v>0</v>
          </cell>
          <cell r="CK128">
            <v>0</v>
          </cell>
          <cell r="CL128">
            <v>1</v>
          </cell>
          <cell r="CM128">
            <v>2</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1</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8</v>
          </cell>
          <cell r="P129">
            <v>0</v>
          </cell>
          <cell r="Q129">
            <v>0</v>
          </cell>
          <cell r="R129">
            <v>0</v>
          </cell>
          <cell r="S129">
            <v>2</v>
          </cell>
          <cell r="T129">
            <v>0</v>
          </cell>
          <cell r="U129">
            <v>35000</v>
          </cell>
          <cell r="V129">
            <v>0</v>
          </cell>
          <cell r="W129">
            <v>0</v>
          </cell>
          <cell r="X129">
            <v>0</v>
          </cell>
          <cell r="Y129">
            <v>0</v>
          </cell>
          <cell r="Z129">
            <v>0</v>
          </cell>
          <cell r="AA129">
            <v>0</v>
          </cell>
          <cell r="AB129">
            <v>0</v>
          </cell>
          <cell r="AC129">
            <v>1000</v>
          </cell>
          <cell r="AD129">
            <v>0</v>
          </cell>
          <cell r="AE129">
            <v>0</v>
          </cell>
          <cell r="AF129">
            <v>0</v>
          </cell>
          <cell r="AG129">
            <v>0</v>
          </cell>
          <cell r="AH129">
            <v>0</v>
          </cell>
          <cell r="AI129">
            <v>0</v>
          </cell>
          <cell r="AJ129">
            <v>20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10</v>
          </cell>
          <cell r="BY129">
            <v>5</v>
          </cell>
          <cell r="BZ129">
            <v>10</v>
          </cell>
          <cell r="CA129">
            <v>5</v>
          </cell>
          <cell r="CB129">
            <v>30</v>
          </cell>
          <cell r="CC129">
            <v>35</v>
          </cell>
          <cell r="CD129">
            <v>5</v>
          </cell>
          <cell r="CE129">
            <v>0</v>
          </cell>
          <cell r="CF129">
            <v>0</v>
          </cell>
          <cell r="CG129">
            <v>0</v>
          </cell>
          <cell r="CH129">
            <v>0</v>
          </cell>
          <cell r="CI129">
            <v>0</v>
          </cell>
          <cell r="CJ129">
            <v>0</v>
          </cell>
          <cell r="CK129">
            <v>1</v>
          </cell>
          <cell r="CL129">
            <v>0</v>
          </cell>
          <cell r="CM129">
            <v>1</v>
          </cell>
          <cell r="CN129">
            <v>0</v>
          </cell>
          <cell r="CO129">
            <v>0</v>
          </cell>
          <cell r="CP129">
            <v>0</v>
          </cell>
          <cell r="CQ129">
            <v>0</v>
          </cell>
          <cell r="CR129">
            <v>0</v>
          </cell>
          <cell r="CS129">
            <v>0</v>
          </cell>
          <cell r="CT129">
            <v>0</v>
          </cell>
          <cell r="CU129">
            <v>0</v>
          </cell>
          <cell r="CV129">
            <v>1</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40</v>
          </cell>
          <cell r="P132">
            <v>156</v>
          </cell>
          <cell r="Q132">
            <v>15</v>
          </cell>
          <cell r="R132">
            <v>2</v>
          </cell>
          <cell r="S132">
            <v>0</v>
          </cell>
          <cell r="T132">
            <v>16371</v>
          </cell>
          <cell r="U132">
            <v>0</v>
          </cell>
          <cell r="V132">
            <v>2834</v>
          </cell>
          <cell r="W132">
            <v>0</v>
          </cell>
          <cell r="X132">
            <v>51000</v>
          </cell>
          <cell r="Y132">
            <v>72658</v>
          </cell>
          <cell r="Z132">
            <v>8234</v>
          </cell>
          <cell r="AA132">
            <v>13360</v>
          </cell>
          <cell r="AB132">
            <v>0</v>
          </cell>
          <cell r="AC132">
            <v>0</v>
          </cell>
          <cell r="AD132">
            <v>0</v>
          </cell>
          <cell r="AE132">
            <v>0</v>
          </cell>
          <cell r="AF132">
            <v>0</v>
          </cell>
          <cell r="AG132">
            <v>0</v>
          </cell>
          <cell r="AH132">
            <v>0</v>
          </cell>
          <cell r="AI132">
            <v>0</v>
          </cell>
          <cell r="AJ132">
            <v>39</v>
          </cell>
          <cell r="AK132">
            <v>6</v>
          </cell>
          <cell r="AL132">
            <v>0</v>
          </cell>
          <cell r="AM132">
            <v>0</v>
          </cell>
          <cell r="AN132">
            <v>0</v>
          </cell>
          <cell r="AO132">
            <v>0</v>
          </cell>
          <cell r="AP132">
            <v>0</v>
          </cell>
          <cell r="AQ132">
            <v>0</v>
          </cell>
          <cell r="AR132">
            <v>156</v>
          </cell>
          <cell r="AS132">
            <v>0</v>
          </cell>
          <cell r="AT132">
            <v>0</v>
          </cell>
          <cell r="AU132">
            <v>0</v>
          </cell>
          <cell r="AV132">
            <v>0</v>
          </cell>
          <cell r="AW132">
            <v>0</v>
          </cell>
          <cell r="AX132">
            <v>0</v>
          </cell>
          <cell r="AY132">
            <v>0</v>
          </cell>
          <cell r="AZ132">
            <v>15</v>
          </cell>
          <cell r="BA132">
            <v>0</v>
          </cell>
          <cell r="BB132">
            <v>0</v>
          </cell>
          <cell r="BC132">
            <v>0</v>
          </cell>
          <cell r="BD132">
            <v>0</v>
          </cell>
          <cell r="BE132">
            <v>0</v>
          </cell>
          <cell r="BF132">
            <v>0</v>
          </cell>
          <cell r="BG132">
            <v>0</v>
          </cell>
          <cell r="BH132">
            <v>0</v>
          </cell>
          <cell r="BI132">
            <v>2</v>
          </cell>
          <cell r="BJ132">
            <v>0</v>
          </cell>
          <cell r="BK132">
            <v>0</v>
          </cell>
          <cell r="BL132">
            <v>0</v>
          </cell>
          <cell r="BM132">
            <v>0</v>
          </cell>
          <cell r="BN132">
            <v>0</v>
          </cell>
          <cell r="BO132">
            <v>0</v>
          </cell>
          <cell r="BP132">
            <v>2</v>
          </cell>
          <cell r="BQ132">
            <v>1</v>
          </cell>
          <cell r="BR132">
            <v>14456</v>
          </cell>
          <cell r="BS132">
            <v>12308</v>
          </cell>
          <cell r="BT132">
            <v>505</v>
          </cell>
          <cell r="BU132">
            <v>204</v>
          </cell>
          <cell r="BV132">
            <v>265819</v>
          </cell>
          <cell r="BW132">
            <v>38.549999999999997</v>
          </cell>
          <cell r="BX132">
            <v>12.3</v>
          </cell>
          <cell r="BY132">
            <v>1.7</v>
          </cell>
          <cell r="BZ132">
            <v>5</v>
          </cell>
          <cell r="CA132">
            <v>0</v>
          </cell>
          <cell r="CB132">
            <v>9.4</v>
          </cell>
          <cell r="CC132">
            <v>100</v>
          </cell>
          <cell r="CD132">
            <v>0</v>
          </cell>
          <cell r="CE132">
            <v>2</v>
          </cell>
          <cell r="CF132">
            <v>2</v>
          </cell>
          <cell r="CG132">
            <v>0</v>
          </cell>
          <cell r="CH132">
            <v>0</v>
          </cell>
          <cell r="CI132">
            <v>1</v>
          </cell>
          <cell r="CJ132">
            <v>0</v>
          </cell>
          <cell r="CK132">
            <v>1</v>
          </cell>
          <cell r="CL132">
            <v>0</v>
          </cell>
          <cell r="CM132">
            <v>2</v>
          </cell>
          <cell r="CN132">
            <v>0</v>
          </cell>
          <cell r="CO132">
            <v>0</v>
          </cell>
          <cell r="CP132">
            <v>0</v>
          </cell>
          <cell r="CQ132">
            <v>0</v>
          </cell>
          <cell r="CR132">
            <v>0</v>
          </cell>
          <cell r="CS132">
            <v>0</v>
          </cell>
          <cell r="CT132">
            <v>0</v>
          </cell>
          <cell r="CU132">
            <v>1</v>
          </cell>
          <cell r="CV132">
            <v>1</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47</v>
          </cell>
          <cell r="P133">
            <v>116</v>
          </cell>
          <cell r="Q133">
            <v>31</v>
          </cell>
          <cell r="R133">
            <v>0</v>
          </cell>
          <cell r="S133">
            <v>514</v>
          </cell>
          <cell r="T133">
            <v>7575</v>
          </cell>
          <cell r="U133">
            <v>0</v>
          </cell>
          <cell r="V133">
            <v>118013</v>
          </cell>
          <cell r="W133">
            <v>100</v>
          </cell>
          <cell r="X133">
            <v>46118</v>
          </cell>
          <cell r="Y133">
            <v>20</v>
          </cell>
          <cell r="Z133">
            <v>0</v>
          </cell>
          <cell r="AA133">
            <v>0</v>
          </cell>
          <cell r="AB133">
            <v>608095</v>
          </cell>
          <cell r="AC133">
            <v>125000</v>
          </cell>
          <cell r="AD133">
            <v>0</v>
          </cell>
          <cell r="AE133">
            <v>0</v>
          </cell>
          <cell r="AF133">
            <v>0</v>
          </cell>
          <cell r="AG133">
            <v>0</v>
          </cell>
          <cell r="AH133">
            <v>0</v>
          </cell>
          <cell r="AI133">
            <v>0</v>
          </cell>
          <cell r="AJ133">
            <v>21</v>
          </cell>
          <cell r="AK133">
            <v>0</v>
          </cell>
          <cell r="AL133">
            <v>0</v>
          </cell>
          <cell r="AM133">
            <v>0</v>
          </cell>
          <cell r="AN133">
            <v>0</v>
          </cell>
          <cell r="AO133">
            <v>0</v>
          </cell>
          <cell r="AP133">
            <v>0</v>
          </cell>
          <cell r="AQ133">
            <v>0</v>
          </cell>
          <cell r="AR133">
            <v>15</v>
          </cell>
          <cell r="AS133">
            <v>0</v>
          </cell>
          <cell r="AT133">
            <v>0</v>
          </cell>
          <cell r="AU133">
            <v>0</v>
          </cell>
          <cell r="AV133">
            <v>0</v>
          </cell>
          <cell r="AW133">
            <v>0</v>
          </cell>
          <cell r="AX133">
            <v>0</v>
          </cell>
          <cell r="AY133">
            <v>0</v>
          </cell>
          <cell r="AZ133">
            <v>6</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615</v>
          </cell>
          <cell r="BS133">
            <v>320</v>
          </cell>
          <cell r="BT133">
            <v>145</v>
          </cell>
          <cell r="BU133">
            <v>30</v>
          </cell>
          <cell r="BV133">
            <v>0</v>
          </cell>
          <cell r="BW133">
            <v>0</v>
          </cell>
          <cell r="BX133">
            <v>0</v>
          </cell>
          <cell r="BY133">
            <v>0</v>
          </cell>
          <cell r="BZ133">
            <v>10</v>
          </cell>
          <cell r="CA133">
            <v>0</v>
          </cell>
          <cell r="CB133">
            <v>0</v>
          </cell>
          <cell r="CC133">
            <v>95</v>
          </cell>
          <cell r="CD133">
            <v>0</v>
          </cell>
          <cell r="CE133">
            <v>1</v>
          </cell>
          <cell r="CF133">
            <v>2</v>
          </cell>
          <cell r="CG133">
            <v>0</v>
          </cell>
          <cell r="CH133">
            <v>0</v>
          </cell>
          <cell r="CI133">
            <v>0</v>
          </cell>
          <cell r="CJ133">
            <v>0</v>
          </cell>
          <cell r="CK133">
            <v>0</v>
          </cell>
          <cell r="CL133">
            <v>0</v>
          </cell>
          <cell r="CM133">
            <v>3</v>
          </cell>
          <cell r="CN133">
            <v>0</v>
          </cell>
          <cell r="CO133">
            <v>0</v>
          </cell>
          <cell r="CP133">
            <v>0</v>
          </cell>
          <cell r="CQ133">
            <v>0</v>
          </cell>
          <cell r="CR133">
            <v>0</v>
          </cell>
          <cell r="CS133">
            <v>0</v>
          </cell>
          <cell r="CT133">
            <v>0</v>
          </cell>
          <cell r="CU133">
            <v>0</v>
          </cell>
          <cell r="CV133">
            <v>3</v>
          </cell>
          <cell r="CW133">
            <v>0</v>
          </cell>
          <cell r="CX133">
            <v>0</v>
          </cell>
          <cell r="CY133">
            <v>0</v>
          </cell>
          <cell r="CZ133">
            <v>2</v>
          </cell>
          <cell r="DA133">
            <v>1</v>
          </cell>
          <cell r="DB133">
            <v>0</v>
          </cell>
          <cell r="DC133">
            <v>2</v>
          </cell>
          <cell r="DD133">
            <v>1</v>
          </cell>
          <cell r="DE133">
            <v>3</v>
          </cell>
          <cell r="DF133">
            <v>1</v>
          </cell>
          <cell r="DG133">
            <v>2</v>
          </cell>
          <cell r="DH133">
            <v>0</v>
          </cell>
          <cell r="DI133">
            <v>1</v>
          </cell>
          <cell r="DJ133">
            <v>1</v>
          </cell>
          <cell r="DK133">
            <v>0</v>
          </cell>
          <cell r="DL133">
            <v>1300</v>
          </cell>
          <cell r="DM133">
            <v>3500</v>
          </cell>
          <cell r="DN133">
            <v>35</v>
          </cell>
          <cell r="DO133">
            <v>186</v>
          </cell>
          <cell r="DP133">
            <v>3</v>
          </cell>
          <cell r="DQ133">
            <v>0</v>
          </cell>
          <cell r="DR133">
            <v>2</v>
          </cell>
          <cell r="DS133">
            <v>1</v>
          </cell>
          <cell r="DT133">
            <v>2</v>
          </cell>
          <cell r="DU133">
            <v>0</v>
          </cell>
          <cell r="DV133">
            <v>2</v>
          </cell>
          <cell r="DW133">
            <v>1</v>
          </cell>
          <cell r="DX133">
            <v>2</v>
          </cell>
          <cell r="DY133">
            <v>1</v>
          </cell>
          <cell r="DZ133">
            <v>3</v>
          </cell>
          <cell r="EA133">
            <v>0</v>
          </cell>
          <cell r="EB133">
            <v>4</v>
          </cell>
          <cell r="EC133">
            <v>0</v>
          </cell>
          <cell r="ED133">
            <v>2</v>
          </cell>
          <cell r="EE133">
            <v>1</v>
          </cell>
          <cell r="EF133">
            <v>2</v>
          </cell>
          <cell r="EG133">
            <v>0</v>
          </cell>
          <cell r="EH133">
            <v>2</v>
          </cell>
          <cell r="EI133">
            <v>1</v>
          </cell>
          <cell r="EJ133">
            <v>0</v>
          </cell>
          <cell r="EK133">
            <v>1</v>
          </cell>
          <cell r="EL133">
            <v>0</v>
          </cell>
          <cell r="EM133">
            <v>0</v>
          </cell>
          <cell r="EN133">
            <v>6</v>
          </cell>
          <cell r="EO133">
            <v>15</v>
          </cell>
          <cell r="EP133">
            <v>4</v>
          </cell>
          <cell r="EQ133">
            <v>4</v>
          </cell>
          <cell r="ER133">
            <v>14</v>
          </cell>
          <cell r="ES133">
            <v>29</v>
          </cell>
          <cell r="ET133">
            <v>44</v>
          </cell>
          <cell r="EU133">
            <v>9</v>
          </cell>
          <cell r="EV133">
            <v>10</v>
          </cell>
          <cell r="EW133">
            <v>8</v>
          </cell>
          <cell r="EX133">
            <v>0</v>
          </cell>
          <cell r="EY133">
            <v>0</v>
          </cell>
          <cell r="EZ133">
            <v>636</v>
          </cell>
          <cell r="FA133">
            <v>198</v>
          </cell>
          <cell r="FB133">
            <v>216</v>
          </cell>
          <cell r="FC133">
            <v>208</v>
          </cell>
          <cell r="FD133">
            <v>164054</v>
          </cell>
          <cell r="FE133">
            <v>63</v>
          </cell>
          <cell r="FF133">
            <v>575</v>
          </cell>
          <cell r="FG133">
            <v>30000</v>
          </cell>
          <cell r="FH133">
            <v>67</v>
          </cell>
          <cell r="FI133">
            <v>8</v>
          </cell>
          <cell r="FJ133">
            <v>0</v>
          </cell>
          <cell r="FK133">
            <v>0</v>
          </cell>
          <cell r="FL133">
            <v>5</v>
          </cell>
          <cell r="FM133">
            <v>5800</v>
          </cell>
          <cell r="FN133">
            <v>0</v>
          </cell>
          <cell r="FO133">
            <v>2</v>
          </cell>
          <cell r="FP133">
            <v>640</v>
          </cell>
          <cell r="FQ133">
            <v>0</v>
          </cell>
          <cell r="FR133">
            <v>1</v>
          </cell>
          <cell r="FS133">
            <v>10</v>
          </cell>
          <cell r="FT133">
            <v>0</v>
          </cell>
          <cell r="FU133">
            <v>0</v>
          </cell>
          <cell r="FV133">
            <v>0</v>
          </cell>
          <cell r="FW133">
            <v>0</v>
          </cell>
          <cell r="FX133">
            <v>0</v>
          </cell>
          <cell r="FY133">
            <v>0</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Sheet1"/>
      <sheetName val="StratDB-F"/>
      <sheetName val="OrgDB-F (2)"/>
      <sheetName val="Sheet5"/>
    </sheetNames>
    <sheetDataSet>
      <sheetData sheetId="0"/>
      <sheetData sheetId="1"/>
      <sheetData sheetId="2"/>
      <sheetData sheetId="3"/>
      <sheetData sheetId="4"/>
      <sheetData sheetId="5">
        <row r="2">
          <cell r="A2" t="str">
            <v>Aisling Ghear Theatre Company</v>
          </cell>
          <cell r="B2" t="str">
            <v>2014-2015</v>
          </cell>
          <cell r="C2">
            <v>31748</v>
          </cell>
          <cell r="D2" t="str">
            <v>Lottery</v>
          </cell>
          <cell r="E2" t="str">
            <v>ACNI/10786</v>
          </cell>
          <cell r="F2" t="str">
            <v>Gilly Campbell</v>
          </cell>
          <cell r="G2" t="str">
            <v>xx AFP - Returning Applicant</v>
          </cell>
          <cell r="H2" t="str">
            <v>Awarded</v>
          </cell>
          <cell r="I2" t="str">
            <v>medium</v>
          </cell>
          <cell r="J2">
            <v>77229</v>
          </cell>
          <cell r="K2">
            <v>0</v>
          </cell>
          <cell r="L2">
            <v>0</v>
          </cell>
          <cell r="M2">
            <v>0</v>
          </cell>
          <cell r="N2" t="str">
            <v>Drama</v>
          </cell>
          <cell r="O2">
            <v>76082</v>
          </cell>
          <cell r="P2">
            <v>8125</v>
          </cell>
          <cell r="Q2">
            <v>0</v>
          </cell>
          <cell r="R2">
            <v>1641.86</v>
          </cell>
          <cell r="S2">
            <v>1126.97</v>
          </cell>
          <cell r="T2">
            <v>1033.7</v>
          </cell>
          <cell r="U2">
            <v>588.66999999999996</v>
          </cell>
          <cell r="V2">
            <v>0</v>
          </cell>
          <cell r="W2">
            <v>0</v>
          </cell>
          <cell r="X2">
            <v>1910.75</v>
          </cell>
          <cell r="Y2">
            <v>14426.95</v>
          </cell>
          <cell r="Z2">
            <v>2319</v>
          </cell>
          <cell r="AA2">
            <v>77240</v>
          </cell>
          <cell r="AB2">
            <v>0</v>
          </cell>
          <cell r="AC2">
            <v>8160</v>
          </cell>
          <cell r="AD2">
            <v>0</v>
          </cell>
          <cell r="AE2">
            <v>0</v>
          </cell>
          <cell r="AF2">
            <v>0</v>
          </cell>
          <cell r="AG2">
            <v>950</v>
          </cell>
          <cell r="AH2">
            <v>7933</v>
          </cell>
          <cell r="AI2">
            <v>8874</v>
          </cell>
          <cell r="AJ2">
            <v>2334.0500000000002</v>
          </cell>
          <cell r="AK2">
            <v>77229</v>
          </cell>
          <cell r="AL2">
            <v>0</v>
          </cell>
          <cell r="AM2">
            <v>0</v>
          </cell>
          <cell r="AN2">
            <v>77229</v>
          </cell>
          <cell r="AO2">
            <v>28600</v>
          </cell>
          <cell r="AP2">
            <v>0</v>
          </cell>
          <cell r="AQ2">
            <v>6000</v>
          </cell>
          <cell r="AR2">
            <v>0</v>
          </cell>
          <cell r="AS2">
            <v>0</v>
          </cell>
          <cell r="AT2">
            <v>0</v>
          </cell>
          <cell r="AU2">
            <v>0</v>
          </cell>
          <cell r="AV2">
            <v>0</v>
          </cell>
          <cell r="AW2">
            <v>39490</v>
          </cell>
          <cell r="AX2">
            <v>0</v>
          </cell>
          <cell r="AY2">
            <v>0</v>
          </cell>
          <cell r="AZ2">
            <v>0</v>
          </cell>
          <cell r="BA2">
            <v>0</v>
          </cell>
          <cell r="BB2">
            <v>0</v>
          </cell>
          <cell r="BC2">
            <v>0</v>
          </cell>
          <cell r="BD2">
            <v>0</v>
          </cell>
          <cell r="BE2">
            <v>0</v>
          </cell>
          <cell r="BF2">
            <v>0</v>
          </cell>
          <cell r="BG2">
            <v>47000</v>
          </cell>
          <cell r="BH2">
            <v>0</v>
          </cell>
          <cell r="BI2">
            <v>0</v>
          </cell>
          <cell r="BJ2">
            <v>0</v>
          </cell>
          <cell r="BK2">
            <v>0</v>
          </cell>
          <cell r="BL2">
            <v>0</v>
          </cell>
          <cell r="BM2">
            <v>0</v>
          </cell>
          <cell r="BN2">
            <v>0</v>
          </cell>
        </row>
        <row r="3">
          <cell r="A3" t="str">
            <v>All Set Cross Cultural Project</v>
          </cell>
          <cell r="B3" t="str">
            <v>2014-2015</v>
          </cell>
          <cell r="C3">
            <v>31735</v>
          </cell>
          <cell r="D3" t="str">
            <v>Lottery</v>
          </cell>
          <cell r="E3" t="str">
            <v>ACNI/10773</v>
          </cell>
          <cell r="F3" t="str">
            <v>Jane Cassidy</v>
          </cell>
          <cell r="G3" t="str">
            <v>xx AFP - Returning Applicant</v>
          </cell>
          <cell r="H3" t="str">
            <v>Awarded - Completed</v>
          </cell>
          <cell r="I3" t="str">
            <v>Small</v>
          </cell>
          <cell r="J3">
            <v>27338</v>
          </cell>
          <cell r="K3">
            <v>0</v>
          </cell>
          <cell r="L3">
            <v>27338</v>
          </cell>
          <cell r="M3">
            <v>48502</v>
          </cell>
          <cell r="N3" t="str">
            <v>Traditional Arts</v>
          </cell>
          <cell r="O3">
            <v>0</v>
          </cell>
          <cell r="P3">
            <v>0</v>
          </cell>
          <cell r="Q3">
            <v>0</v>
          </cell>
          <cell r="R3">
            <v>0</v>
          </cell>
          <cell r="S3">
            <v>0</v>
          </cell>
          <cell r="T3">
            <v>250</v>
          </cell>
          <cell r="U3">
            <v>646</v>
          </cell>
          <cell r="V3">
            <v>0</v>
          </cell>
          <cell r="W3">
            <v>0</v>
          </cell>
          <cell r="X3">
            <v>74</v>
          </cell>
          <cell r="Y3">
            <v>970</v>
          </cell>
          <cell r="Z3">
            <v>0</v>
          </cell>
          <cell r="AA3">
            <v>49089</v>
          </cell>
          <cell r="AB3">
            <v>0</v>
          </cell>
          <cell r="AC3">
            <v>464</v>
          </cell>
          <cell r="AD3">
            <v>0</v>
          </cell>
          <cell r="AE3">
            <v>1893</v>
          </cell>
          <cell r="AF3">
            <v>0</v>
          </cell>
          <cell r="AG3">
            <v>2674</v>
          </cell>
          <cell r="AH3">
            <v>0</v>
          </cell>
          <cell r="AI3">
            <v>32</v>
          </cell>
          <cell r="AJ3">
            <v>10</v>
          </cell>
          <cell r="AK3">
            <v>27338</v>
          </cell>
          <cell r="AL3">
            <v>0</v>
          </cell>
          <cell r="AM3">
            <v>0</v>
          </cell>
          <cell r="AN3">
            <v>27338</v>
          </cell>
          <cell r="AO3">
            <v>0</v>
          </cell>
          <cell r="AP3">
            <v>0</v>
          </cell>
          <cell r="AQ3">
            <v>8860</v>
          </cell>
          <cell r="AR3">
            <v>0</v>
          </cell>
          <cell r="AS3">
            <v>7500</v>
          </cell>
          <cell r="AT3">
            <v>0</v>
          </cell>
          <cell r="AU3">
            <v>0</v>
          </cell>
          <cell r="AV3">
            <v>7500</v>
          </cell>
          <cell r="AW3">
            <v>0</v>
          </cell>
          <cell r="AX3">
            <v>300</v>
          </cell>
          <cell r="AY3">
            <v>0</v>
          </cell>
          <cell r="AZ3">
            <v>3214</v>
          </cell>
          <cell r="BA3">
            <v>0</v>
          </cell>
          <cell r="BB3">
            <v>0</v>
          </cell>
          <cell r="BC3">
            <v>0</v>
          </cell>
          <cell r="BD3">
            <v>0</v>
          </cell>
          <cell r="BE3">
            <v>0</v>
          </cell>
          <cell r="BF3">
            <v>0</v>
          </cell>
          <cell r="BG3">
            <v>250</v>
          </cell>
          <cell r="BH3">
            <v>3764</v>
          </cell>
          <cell r="BI3">
            <v>0</v>
          </cell>
          <cell r="BJ3">
            <v>0</v>
          </cell>
          <cell r="BK3">
            <v>10800</v>
          </cell>
          <cell r="BL3">
            <v>10800</v>
          </cell>
          <cell r="BM3">
            <v>0</v>
          </cell>
          <cell r="BN3">
            <v>0</v>
          </cell>
        </row>
        <row r="4">
          <cell r="A4" t="str">
            <v>An Droichead</v>
          </cell>
          <cell r="B4" t="str">
            <v>2014-2015</v>
          </cell>
          <cell r="C4">
            <v>31749</v>
          </cell>
          <cell r="D4" t="str">
            <v>Lottery</v>
          </cell>
          <cell r="E4" t="str">
            <v>ACNI/10787</v>
          </cell>
          <cell r="F4" t="str">
            <v>Jane Cassidy</v>
          </cell>
          <cell r="G4" t="str">
            <v>xx AFP - Returning Applicant</v>
          </cell>
          <cell r="H4" t="str">
            <v>Awarded - Completed</v>
          </cell>
          <cell r="I4" t="str">
            <v>Medium</v>
          </cell>
          <cell r="J4">
            <v>47637</v>
          </cell>
          <cell r="K4">
            <v>0</v>
          </cell>
          <cell r="L4">
            <v>47637</v>
          </cell>
          <cell r="M4">
            <v>0</v>
          </cell>
          <cell r="N4" t="str">
            <v>Traditional Arts</v>
          </cell>
          <cell r="O4">
            <v>285665</v>
          </cell>
          <cell r="P4">
            <v>0</v>
          </cell>
          <cell r="Q4">
            <v>4733</v>
          </cell>
          <cell r="R4">
            <v>2641</v>
          </cell>
          <cell r="S4">
            <v>723</v>
          </cell>
          <cell r="T4">
            <v>3975</v>
          </cell>
          <cell r="U4">
            <v>10748</v>
          </cell>
          <cell r="V4">
            <v>0</v>
          </cell>
          <cell r="W4">
            <v>0</v>
          </cell>
          <cell r="X4">
            <v>2655</v>
          </cell>
          <cell r="Y4">
            <v>25475</v>
          </cell>
          <cell r="Z4">
            <v>4336</v>
          </cell>
          <cell r="AA4">
            <v>99688</v>
          </cell>
          <cell r="AB4">
            <v>4658</v>
          </cell>
          <cell r="AC4">
            <v>18850</v>
          </cell>
          <cell r="AD4">
            <v>0</v>
          </cell>
          <cell r="AE4">
            <v>2116</v>
          </cell>
          <cell r="AF4">
            <v>5967</v>
          </cell>
          <cell r="AG4">
            <v>1420</v>
          </cell>
          <cell r="AH4">
            <v>2468</v>
          </cell>
          <cell r="AI4">
            <v>3216</v>
          </cell>
          <cell r="AJ4">
            <v>8307</v>
          </cell>
          <cell r="AK4">
            <v>47637</v>
          </cell>
          <cell r="AL4">
            <v>0</v>
          </cell>
          <cell r="AM4">
            <v>0</v>
          </cell>
          <cell r="AN4">
            <v>47637</v>
          </cell>
          <cell r="AO4">
            <v>0</v>
          </cell>
          <cell r="AP4">
            <v>100991</v>
          </cell>
          <cell r="AQ4">
            <v>40730</v>
          </cell>
          <cell r="AR4">
            <v>0</v>
          </cell>
          <cell r="AS4">
            <v>0</v>
          </cell>
          <cell r="AT4">
            <v>72503</v>
          </cell>
          <cell r="AU4">
            <v>0</v>
          </cell>
          <cell r="AV4">
            <v>72503</v>
          </cell>
          <cell r="AW4">
            <v>20576</v>
          </cell>
          <cell r="AX4">
            <v>0</v>
          </cell>
          <cell r="AY4">
            <v>0</v>
          </cell>
          <cell r="AZ4">
            <v>0</v>
          </cell>
          <cell r="BA4">
            <v>0</v>
          </cell>
          <cell r="BB4">
            <v>0</v>
          </cell>
          <cell r="BC4">
            <v>2641</v>
          </cell>
          <cell r="BD4">
            <v>0</v>
          </cell>
          <cell r="BE4">
            <v>84754</v>
          </cell>
          <cell r="BF4">
            <v>0</v>
          </cell>
          <cell r="BG4">
            <v>6083</v>
          </cell>
          <cell r="BH4">
            <v>114054</v>
          </cell>
          <cell r="BI4">
            <v>54971</v>
          </cell>
          <cell r="BJ4">
            <v>8967</v>
          </cell>
          <cell r="BK4">
            <v>0</v>
          </cell>
          <cell r="BL4">
            <v>63938</v>
          </cell>
          <cell r="BM4">
            <v>0</v>
          </cell>
          <cell r="BN4">
            <v>0</v>
          </cell>
        </row>
        <row r="5">
          <cell r="A5" t="str">
            <v>An Gaelaras Ltd</v>
          </cell>
          <cell r="B5" t="str">
            <v>2014-2015</v>
          </cell>
          <cell r="C5">
            <v>31790</v>
          </cell>
          <cell r="D5" t="str">
            <v>Exchequer</v>
          </cell>
          <cell r="E5" t="str">
            <v>ACNI/10828</v>
          </cell>
          <cell r="F5" t="str">
            <v>Joan Dempster</v>
          </cell>
          <cell r="G5" t="str">
            <v>xx AFP - Returning Applicant</v>
          </cell>
          <cell r="H5" t="str">
            <v>Awarded - Completed</v>
          </cell>
          <cell r="I5" t="str">
            <v>Large</v>
          </cell>
          <cell r="J5">
            <v>139535</v>
          </cell>
          <cell r="K5">
            <v>0</v>
          </cell>
          <cell r="L5">
            <v>139535</v>
          </cell>
          <cell r="M5">
            <v>465573</v>
          </cell>
          <cell r="N5" t="str">
            <v>Traditional Arts</v>
          </cell>
          <cell r="O5">
            <v>445791.85</v>
          </cell>
          <cell r="P5">
            <v>0</v>
          </cell>
          <cell r="Q5">
            <v>37457.31</v>
          </cell>
          <cell r="R5">
            <v>29741.48</v>
          </cell>
          <cell r="S5">
            <v>9546.44</v>
          </cell>
          <cell r="T5">
            <v>10361.74</v>
          </cell>
          <cell r="U5">
            <v>65792.47</v>
          </cell>
          <cell r="V5">
            <v>0</v>
          </cell>
          <cell r="W5">
            <v>0</v>
          </cell>
          <cell r="X5">
            <v>0</v>
          </cell>
          <cell r="Y5">
            <v>152899.44</v>
          </cell>
          <cell r="Z5">
            <v>424906.77</v>
          </cell>
          <cell r="AA5">
            <v>299621.77</v>
          </cell>
          <cell r="AB5">
            <v>0</v>
          </cell>
          <cell r="AC5">
            <v>25096.53</v>
          </cell>
          <cell r="AD5">
            <v>0</v>
          </cell>
          <cell r="AE5">
            <v>0</v>
          </cell>
          <cell r="AF5">
            <v>0</v>
          </cell>
          <cell r="AG5">
            <v>0</v>
          </cell>
          <cell r="AH5">
            <v>18783.150000000001</v>
          </cell>
          <cell r="AI5">
            <v>36412.230000000003</v>
          </cell>
          <cell r="AJ5">
            <v>700</v>
          </cell>
          <cell r="AK5">
            <v>139535</v>
          </cell>
          <cell r="AL5">
            <v>0</v>
          </cell>
          <cell r="AM5">
            <v>14905.11</v>
          </cell>
          <cell r="AN5">
            <v>154440.10999999999</v>
          </cell>
          <cell r="AO5">
            <v>0</v>
          </cell>
          <cell r="AP5">
            <v>108259.38</v>
          </cell>
          <cell r="AQ5">
            <v>274519.3</v>
          </cell>
          <cell r="AR5">
            <v>0</v>
          </cell>
          <cell r="AS5">
            <v>109664.74</v>
          </cell>
          <cell r="AT5">
            <v>161905.43</v>
          </cell>
          <cell r="AU5">
            <v>0</v>
          </cell>
          <cell r="AV5">
            <v>271570.17</v>
          </cell>
          <cell r="AW5">
            <v>44944.89</v>
          </cell>
          <cell r="AX5">
            <v>0</v>
          </cell>
          <cell r="AY5">
            <v>0</v>
          </cell>
          <cell r="AZ5">
            <v>0</v>
          </cell>
          <cell r="BA5">
            <v>0</v>
          </cell>
          <cell r="BB5">
            <v>0</v>
          </cell>
          <cell r="BC5">
            <v>131542.82</v>
          </cell>
          <cell r="BD5">
            <v>26811.7</v>
          </cell>
          <cell r="BE5">
            <v>19968.8</v>
          </cell>
          <cell r="BF5">
            <v>0</v>
          </cell>
          <cell r="BG5">
            <v>8104.24</v>
          </cell>
          <cell r="BH5">
            <v>231372.45</v>
          </cell>
          <cell r="BI5">
            <v>11564.93</v>
          </cell>
          <cell r="BJ5">
            <v>2800</v>
          </cell>
          <cell r="BK5">
            <v>0</v>
          </cell>
          <cell r="BL5">
            <v>14364.93</v>
          </cell>
          <cell r="BM5">
            <v>0</v>
          </cell>
          <cell r="BN5">
            <v>281025</v>
          </cell>
        </row>
        <row r="6">
          <cell r="A6" t="str">
            <v>Andersonstown Traditional &amp; Contemporary Music School</v>
          </cell>
          <cell r="B6" t="str">
            <v>2014-2015</v>
          </cell>
          <cell r="C6">
            <v>31738</v>
          </cell>
          <cell r="D6" t="str">
            <v>Lottery</v>
          </cell>
          <cell r="E6" t="str">
            <v>ACNI/10776</v>
          </cell>
          <cell r="F6" t="str">
            <v>Jane Cassidy</v>
          </cell>
          <cell r="G6" t="str">
            <v>xx AFP - Returning Applicant</v>
          </cell>
          <cell r="H6" t="str">
            <v>Awarded - Completed</v>
          </cell>
          <cell r="I6" t="str">
            <v>Small</v>
          </cell>
          <cell r="J6">
            <v>56454</v>
          </cell>
          <cell r="K6">
            <v>0</v>
          </cell>
          <cell r="L6">
            <v>56454</v>
          </cell>
          <cell r="M6">
            <v>173614</v>
          </cell>
          <cell r="N6" t="str">
            <v>Traditional Arts</v>
          </cell>
          <cell r="O6">
            <v>66037</v>
          </cell>
          <cell r="P6">
            <v>12600</v>
          </cell>
          <cell r="Q6">
            <v>8282</v>
          </cell>
          <cell r="R6">
            <v>362</v>
          </cell>
          <cell r="S6">
            <v>1537</v>
          </cell>
          <cell r="T6">
            <v>6570</v>
          </cell>
          <cell r="U6">
            <v>2056</v>
          </cell>
          <cell r="V6">
            <v>0</v>
          </cell>
          <cell r="W6">
            <v>0</v>
          </cell>
          <cell r="X6">
            <v>909</v>
          </cell>
          <cell r="Y6">
            <v>32316</v>
          </cell>
          <cell r="Z6">
            <v>488</v>
          </cell>
          <cell r="AA6">
            <v>47335</v>
          </cell>
          <cell r="AB6">
            <v>0</v>
          </cell>
          <cell r="AC6">
            <v>0</v>
          </cell>
          <cell r="AD6">
            <v>0</v>
          </cell>
          <cell r="AE6">
            <v>3695</v>
          </cell>
          <cell r="AF6">
            <v>0</v>
          </cell>
          <cell r="AG6">
            <v>0</v>
          </cell>
          <cell r="AH6">
            <v>0</v>
          </cell>
          <cell r="AI6">
            <v>284</v>
          </cell>
          <cell r="AJ6">
            <v>4846</v>
          </cell>
          <cell r="AK6">
            <v>56454</v>
          </cell>
          <cell r="AL6">
            <v>0</v>
          </cell>
          <cell r="AM6">
            <v>0</v>
          </cell>
          <cell r="AN6">
            <v>56454</v>
          </cell>
          <cell r="AO6">
            <v>0</v>
          </cell>
          <cell r="AP6">
            <v>34390</v>
          </cell>
          <cell r="AQ6">
            <v>4000</v>
          </cell>
          <cell r="AR6">
            <v>0</v>
          </cell>
          <cell r="AS6">
            <v>0</v>
          </cell>
          <cell r="AT6">
            <v>0</v>
          </cell>
          <cell r="AU6">
            <v>0</v>
          </cell>
          <cell r="AV6">
            <v>0</v>
          </cell>
          <cell r="AW6">
            <v>1250</v>
          </cell>
          <cell r="AX6">
            <v>0</v>
          </cell>
          <cell r="AY6">
            <v>0</v>
          </cell>
          <cell r="AZ6">
            <v>50621</v>
          </cell>
          <cell r="BA6">
            <v>0</v>
          </cell>
          <cell r="BB6">
            <v>0</v>
          </cell>
          <cell r="BC6">
            <v>0</v>
          </cell>
          <cell r="BD6">
            <v>0</v>
          </cell>
          <cell r="BE6">
            <v>0</v>
          </cell>
          <cell r="BF6">
            <v>0</v>
          </cell>
          <cell r="BG6">
            <v>2726</v>
          </cell>
          <cell r="BH6">
            <v>54597</v>
          </cell>
          <cell r="BI6">
            <v>0</v>
          </cell>
          <cell r="BJ6">
            <v>1606</v>
          </cell>
          <cell r="BK6">
            <v>6000</v>
          </cell>
          <cell r="BL6">
            <v>7606</v>
          </cell>
          <cell r="BM6">
            <v>0</v>
          </cell>
          <cell r="BN6">
            <v>0</v>
          </cell>
        </row>
        <row r="7">
          <cell r="A7" t="str">
            <v>Array Studios</v>
          </cell>
          <cell r="B7" t="str">
            <v>2014-2015</v>
          </cell>
          <cell r="C7">
            <v>31809</v>
          </cell>
          <cell r="D7" t="str">
            <v>Exchequer</v>
          </cell>
          <cell r="E7" t="str">
            <v>ACNI/10847</v>
          </cell>
          <cell r="F7" t="str">
            <v>Joanna Johnston</v>
          </cell>
          <cell r="G7" t="str">
            <v>xx AFP - Studio Groups</v>
          </cell>
          <cell r="H7" t="str">
            <v>Awarded - Completed</v>
          </cell>
          <cell r="I7" t="str">
            <v>Small</v>
          </cell>
          <cell r="J7">
            <v>7945</v>
          </cell>
          <cell r="K7">
            <v>0</v>
          </cell>
          <cell r="L7">
            <v>7945</v>
          </cell>
          <cell r="M7">
            <v>10845</v>
          </cell>
          <cell r="N7" t="str">
            <v>Visual Arts</v>
          </cell>
          <cell r="O7">
            <v>1500</v>
          </cell>
          <cell r="P7">
            <v>4050</v>
          </cell>
          <cell r="Q7">
            <v>1300</v>
          </cell>
          <cell r="R7">
            <v>300</v>
          </cell>
          <cell r="S7">
            <v>900</v>
          </cell>
          <cell r="T7">
            <v>375</v>
          </cell>
          <cell r="U7">
            <v>100</v>
          </cell>
          <cell r="V7">
            <v>0</v>
          </cell>
          <cell r="W7">
            <v>0</v>
          </cell>
          <cell r="X7">
            <v>600</v>
          </cell>
          <cell r="Y7">
            <v>7625</v>
          </cell>
          <cell r="Z7">
            <v>600</v>
          </cell>
          <cell r="AA7">
            <v>0</v>
          </cell>
          <cell r="AB7">
            <v>0</v>
          </cell>
          <cell r="AC7">
            <v>0</v>
          </cell>
          <cell r="AD7">
            <v>0</v>
          </cell>
          <cell r="AE7">
            <v>0</v>
          </cell>
          <cell r="AF7">
            <v>0</v>
          </cell>
          <cell r="AG7">
            <v>0</v>
          </cell>
          <cell r="AH7">
            <v>0</v>
          </cell>
          <cell r="AI7">
            <v>1120</v>
          </cell>
          <cell r="AJ7">
            <v>0</v>
          </cell>
          <cell r="AK7">
            <v>7945</v>
          </cell>
          <cell r="AL7">
            <v>0</v>
          </cell>
          <cell r="AM7">
            <v>0</v>
          </cell>
          <cell r="AN7">
            <v>7945</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2900</v>
          </cell>
          <cell r="BE7">
            <v>0</v>
          </cell>
          <cell r="BF7">
            <v>0</v>
          </cell>
          <cell r="BG7">
            <v>400</v>
          </cell>
          <cell r="BH7">
            <v>3300</v>
          </cell>
          <cell r="BI7">
            <v>0</v>
          </cell>
          <cell r="BJ7">
            <v>0</v>
          </cell>
          <cell r="BK7">
            <v>0</v>
          </cell>
          <cell r="BL7">
            <v>0</v>
          </cell>
          <cell r="BM7">
            <v>0</v>
          </cell>
          <cell r="BN7">
            <v>0</v>
          </cell>
        </row>
        <row r="8">
          <cell r="A8" t="str">
            <v>Arts &amp; Business Northern Ireland</v>
          </cell>
          <cell r="B8" t="str">
            <v>2014-2015</v>
          </cell>
          <cell r="C8">
            <v>32710</v>
          </cell>
          <cell r="D8" t="str">
            <v>Exchequer</v>
          </cell>
          <cell r="E8" t="str">
            <v>ACNI/11756</v>
          </cell>
          <cell r="F8" t="str">
            <v>Ashleigh Lilley</v>
          </cell>
          <cell r="G8" t="str">
            <v>AFP - Core</v>
          </cell>
          <cell r="H8" t="str">
            <v>Awarded - Completed</v>
          </cell>
          <cell r="I8" t="str">
            <v>Medium</v>
          </cell>
          <cell r="J8">
            <v>463418</v>
          </cell>
          <cell r="K8">
            <v>0</v>
          </cell>
          <cell r="L8">
            <v>463418</v>
          </cell>
          <cell r="M8">
            <v>463418</v>
          </cell>
          <cell r="N8" t="str">
            <v>Combined</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463418</v>
          </cell>
          <cell r="AL8">
            <v>0</v>
          </cell>
          <cell r="AM8">
            <v>0</v>
          </cell>
          <cell r="AN8">
            <v>463418</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row>
        <row r="9">
          <cell r="A9" t="str">
            <v>Arts and Disability Forum</v>
          </cell>
          <cell r="B9" t="str">
            <v>2014-2015</v>
          </cell>
          <cell r="C9">
            <v>31830</v>
          </cell>
          <cell r="D9" t="str">
            <v>Lottery</v>
          </cell>
          <cell r="E9" t="str">
            <v>ACNI/10868</v>
          </cell>
          <cell r="F9" t="str">
            <v>Fionnuala Walsh</v>
          </cell>
          <cell r="G9" t="str">
            <v>AFP - Core</v>
          </cell>
          <cell r="H9" t="str">
            <v>Awarded - Completed</v>
          </cell>
          <cell r="I9" t="str">
            <v>Medium</v>
          </cell>
          <cell r="J9">
            <v>92946</v>
          </cell>
          <cell r="K9">
            <v>0</v>
          </cell>
          <cell r="L9">
            <v>92946</v>
          </cell>
          <cell r="M9">
            <v>226503</v>
          </cell>
          <cell r="N9" t="str">
            <v>Combined</v>
          </cell>
          <cell r="O9">
            <v>88601</v>
          </cell>
          <cell r="P9">
            <v>19222</v>
          </cell>
          <cell r="Q9">
            <v>1285</v>
          </cell>
          <cell r="R9">
            <v>1072</v>
          </cell>
          <cell r="S9">
            <v>1296</v>
          </cell>
          <cell r="T9">
            <v>1689</v>
          </cell>
          <cell r="U9">
            <v>3059</v>
          </cell>
          <cell r="V9">
            <v>0</v>
          </cell>
          <cell r="W9">
            <v>0</v>
          </cell>
          <cell r="X9">
            <v>1392</v>
          </cell>
          <cell r="Y9">
            <v>29015</v>
          </cell>
          <cell r="Z9">
            <v>0</v>
          </cell>
          <cell r="AA9">
            <v>38259</v>
          </cell>
          <cell r="AB9">
            <v>472</v>
          </cell>
          <cell r="AC9">
            <v>8337</v>
          </cell>
          <cell r="AD9">
            <v>0</v>
          </cell>
          <cell r="AE9">
            <v>6449</v>
          </cell>
          <cell r="AF9">
            <v>76</v>
          </cell>
          <cell r="AG9">
            <v>353</v>
          </cell>
          <cell r="AH9">
            <v>8315</v>
          </cell>
          <cell r="AI9">
            <v>548</v>
          </cell>
          <cell r="AJ9">
            <v>0</v>
          </cell>
          <cell r="AK9">
            <v>92946</v>
          </cell>
          <cell r="AL9">
            <v>25000</v>
          </cell>
          <cell r="AM9">
            <v>23079</v>
          </cell>
          <cell r="AN9">
            <v>141025</v>
          </cell>
          <cell r="AO9">
            <v>0</v>
          </cell>
          <cell r="AP9">
            <v>0</v>
          </cell>
          <cell r="AQ9">
            <v>19000</v>
          </cell>
          <cell r="AR9">
            <v>0</v>
          </cell>
          <cell r="AS9">
            <v>2500</v>
          </cell>
          <cell r="AT9">
            <v>0</v>
          </cell>
          <cell r="AU9">
            <v>0</v>
          </cell>
          <cell r="AV9">
            <v>2500</v>
          </cell>
          <cell r="AW9">
            <v>1400</v>
          </cell>
          <cell r="AX9">
            <v>1500</v>
          </cell>
          <cell r="AY9">
            <v>0</v>
          </cell>
          <cell r="AZ9">
            <v>55</v>
          </cell>
          <cell r="BA9">
            <v>0</v>
          </cell>
          <cell r="BB9">
            <v>506</v>
          </cell>
          <cell r="BC9">
            <v>0</v>
          </cell>
          <cell r="BD9">
            <v>0</v>
          </cell>
          <cell r="BE9">
            <v>6216</v>
          </cell>
          <cell r="BF9">
            <v>1330</v>
          </cell>
          <cell r="BG9">
            <v>0</v>
          </cell>
          <cell r="BH9">
            <v>11007</v>
          </cell>
          <cell r="BI9">
            <v>0</v>
          </cell>
          <cell r="BJ9">
            <v>6330</v>
          </cell>
          <cell r="BK9">
            <v>11110</v>
          </cell>
          <cell r="BL9">
            <v>17440</v>
          </cell>
          <cell r="BM9">
            <v>0</v>
          </cell>
          <cell r="BN9">
            <v>0</v>
          </cell>
        </row>
        <row r="10">
          <cell r="A10" t="str">
            <v>Arts Care</v>
          </cell>
          <cell r="B10" t="str">
            <v>2014-2015</v>
          </cell>
          <cell r="C10">
            <v>31770</v>
          </cell>
          <cell r="D10" t="str">
            <v>Lottery</v>
          </cell>
          <cell r="E10" t="str">
            <v>ACNI/10808</v>
          </cell>
          <cell r="F10" t="str">
            <v>Lizzie Devlin</v>
          </cell>
          <cell r="G10" t="str">
            <v>xx AFP - Returning Applicant</v>
          </cell>
          <cell r="H10" t="str">
            <v>Awarded</v>
          </cell>
          <cell r="I10" t="str">
            <v>Medium</v>
          </cell>
          <cell r="J10">
            <v>87876</v>
          </cell>
          <cell r="K10">
            <v>0</v>
          </cell>
          <cell r="L10">
            <v>87876</v>
          </cell>
          <cell r="M10">
            <v>637351.19999999995</v>
          </cell>
          <cell r="N10" t="str">
            <v>Combined</v>
          </cell>
          <cell r="O10">
            <v>114987.55</v>
          </cell>
          <cell r="P10">
            <v>12372.1</v>
          </cell>
          <cell r="Q10">
            <v>1668.79</v>
          </cell>
          <cell r="R10">
            <v>4842.8999999999996</v>
          </cell>
          <cell r="S10">
            <v>2270.67</v>
          </cell>
          <cell r="T10">
            <v>6952.74</v>
          </cell>
          <cell r="U10">
            <v>3220.44</v>
          </cell>
          <cell r="V10">
            <v>0</v>
          </cell>
          <cell r="W10">
            <v>0</v>
          </cell>
          <cell r="X10">
            <v>2414.64</v>
          </cell>
          <cell r="Y10">
            <v>33742.28</v>
          </cell>
          <cell r="Z10">
            <v>0</v>
          </cell>
          <cell r="AA10">
            <v>311310.15000000002</v>
          </cell>
          <cell r="AB10">
            <v>0</v>
          </cell>
          <cell r="AC10">
            <v>3112.74</v>
          </cell>
          <cell r="AD10">
            <v>0</v>
          </cell>
          <cell r="AE10">
            <v>0</v>
          </cell>
          <cell r="AF10">
            <v>2049.06</v>
          </cell>
          <cell r="AG10">
            <v>0</v>
          </cell>
          <cell r="AH10">
            <v>5055.45</v>
          </cell>
          <cell r="AI10">
            <v>802.16</v>
          </cell>
          <cell r="AJ10">
            <v>0</v>
          </cell>
          <cell r="AK10">
            <v>87876</v>
          </cell>
          <cell r="AL10">
            <v>0</v>
          </cell>
          <cell r="AM10">
            <v>0</v>
          </cell>
          <cell r="AN10">
            <v>87876</v>
          </cell>
          <cell r="AO10">
            <v>0</v>
          </cell>
          <cell r="AP10">
            <v>399824.64000000001</v>
          </cell>
          <cell r="AQ10">
            <v>8537</v>
          </cell>
          <cell r="AR10">
            <v>0</v>
          </cell>
          <cell r="AS10">
            <v>3350</v>
          </cell>
          <cell r="AT10">
            <v>0</v>
          </cell>
          <cell r="AU10">
            <v>0</v>
          </cell>
          <cell r="AV10">
            <v>3350</v>
          </cell>
          <cell r="AW10">
            <v>0</v>
          </cell>
          <cell r="AX10">
            <v>0</v>
          </cell>
          <cell r="AY10">
            <v>0</v>
          </cell>
          <cell r="AZ10">
            <v>0</v>
          </cell>
          <cell r="BA10">
            <v>0</v>
          </cell>
          <cell r="BB10">
            <v>0</v>
          </cell>
          <cell r="BC10">
            <v>0</v>
          </cell>
          <cell r="BD10">
            <v>0</v>
          </cell>
          <cell r="BE10">
            <v>150240</v>
          </cell>
          <cell r="BF10">
            <v>0</v>
          </cell>
          <cell r="BG10">
            <v>18357.830000000002</v>
          </cell>
          <cell r="BH10">
            <v>168597.83000000002</v>
          </cell>
          <cell r="BI10">
            <v>0</v>
          </cell>
          <cell r="BJ10">
            <v>7125.59</v>
          </cell>
          <cell r="BK10">
            <v>1500</v>
          </cell>
          <cell r="BL10">
            <v>8625.59</v>
          </cell>
          <cell r="BM10">
            <v>0</v>
          </cell>
          <cell r="BN10">
            <v>0</v>
          </cell>
        </row>
        <row r="11">
          <cell r="A11" t="str">
            <v>Arts for All</v>
          </cell>
          <cell r="B11" t="str">
            <v>2014-2015</v>
          </cell>
          <cell r="C11">
            <v>31836</v>
          </cell>
          <cell r="D11" t="str">
            <v>Lottery</v>
          </cell>
          <cell r="E11" t="str">
            <v>ACNI/10874</v>
          </cell>
          <cell r="F11" t="str">
            <v>Joan Dempster</v>
          </cell>
          <cell r="G11" t="str">
            <v>AFP - Core</v>
          </cell>
          <cell r="H11" t="str">
            <v>Awarded - Completed</v>
          </cell>
          <cell r="I11" t="str">
            <v>Medium</v>
          </cell>
          <cell r="J11">
            <v>56758</v>
          </cell>
          <cell r="K11">
            <v>0</v>
          </cell>
          <cell r="L11">
            <v>56758</v>
          </cell>
          <cell r="M11">
            <v>120000</v>
          </cell>
          <cell r="N11" t="str">
            <v>Combined</v>
          </cell>
          <cell r="O11">
            <v>55014</v>
          </cell>
          <cell r="P11">
            <v>6253</v>
          </cell>
          <cell r="Q11">
            <v>1870</v>
          </cell>
          <cell r="R11">
            <v>575</v>
          </cell>
          <cell r="S11">
            <v>1041</v>
          </cell>
          <cell r="T11">
            <v>1824</v>
          </cell>
          <cell r="U11">
            <v>1136</v>
          </cell>
          <cell r="V11">
            <v>0</v>
          </cell>
          <cell r="W11">
            <v>0</v>
          </cell>
          <cell r="X11">
            <v>393</v>
          </cell>
          <cell r="Y11">
            <v>13092</v>
          </cell>
          <cell r="Z11">
            <v>1950</v>
          </cell>
          <cell r="AA11">
            <v>35396</v>
          </cell>
          <cell r="AB11">
            <v>537</v>
          </cell>
          <cell r="AC11">
            <v>500</v>
          </cell>
          <cell r="AD11">
            <v>0</v>
          </cell>
          <cell r="AE11">
            <v>0</v>
          </cell>
          <cell r="AF11">
            <v>429</v>
          </cell>
          <cell r="AG11">
            <v>1100</v>
          </cell>
          <cell r="AH11">
            <v>236</v>
          </cell>
          <cell r="AI11">
            <v>2863</v>
          </cell>
          <cell r="AJ11">
            <v>0</v>
          </cell>
          <cell r="AK11">
            <v>56758</v>
          </cell>
          <cell r="AL11">
            <v>9664</v>
          </cell>
          <cell r="AM11">
            <v>4600</v>
          </cell>
          <cell r="AN11">
            <v>71022</v>
          </cell>
          <cell r="AO11">
            <v>0</v>
          </cell>
          <cell r="AP11">
            <v>10893</v>
          </cell>
          <cell r="AQ11">
            <v>12220</v>
          </cell>
          <cell r="AR11">
            <v>0</v>
          </cell>
          <cell r="AS11">
            <v>0</v>
          </cell>
          <cell r="AT11">
            <v>11646</v>
          </cell>
          <cell r="AU11">
            <v>0</v>
          </cell>
          <cell r="AV11">
            <v>11646</v>
          </cell>
          <cell r="AW11">
            <v>50</v>
          </cell>
          <cell r="AX11">
            <v>0</v>
          </cell>
          <cell r="AY11">
            <v>0</v>
          </cell>
          <cell r="AZ11">
            <v>0</v>
          </cell>
          <cell r="BA11">
            <v>0</v>
          </cell>
          <cell r="BB11">
            <v>60</v>
          </cell>
          <cell r="BC11">
            <v>0</v>
          </cell>
          <cell r="BD11">
            <v>840</v>
          </cell>
          <cell r="BE11">
            <v>0</v>
          </cell>
          <cell r="BF11">
            <v>0</v>
          </cell>
          <cell r="BG11">
            <v>0</v>
          </cell>
          <cell r="BH11">
            <v>950</v>
          </cell>
          <cell r="BI11">
            <v>0</v>
          </cell>
          <cell r="BJ11">
            <v>602</v>
          </cell>
          <cell r="BK11">
            <v>7870</v>
          </cell>
          <cell r="BL11">
            <v>8472</v>
          </cell>
          <cell r="BM11">
            <v>0</v>
          </cell>
          <cell r="BN11">
            <v>0</v>
          </cell>
        </row>
        <row r="12">
          <cell r="A12" t="str">
            <v>ArtsEkta</v>
          </cell>
          <cell r="B12" t="str">
            <v>2014-2015</v>
          </cell>
          <cell r="C12">
            <v>31841</v>
          </cell>
          <cell r="D12" t="str">
            <v>Lottery</v>
          </cell>
          <cell r="E12" t="str">
            <v>ACNI/10879</v>
          </cell>
          <cell r="F12" t="str">
            <v>Lizzie Devlin</v>
          </cell>
          <cell r="G12" t="str">
            <v>AFP - Core</v>
          </cell>
          <cell r="H12" t="str">
            <v>Awarded - Completed</v>
          </cell>
          <cell r="I12" t="str">
            <v>Medium</v>
          </cell>
          <cell r="J12">
            <v>55844</v>
          </cell>
          <cell r="K12">
            <v>0</v>
          </cell>
          <cell r="L12">
            <v>80000</v>
          </cell>
          <cell r="M12">
            <v>103495</v>
          </cell>
          <cell r="N12" t="str">
            <v>Combined</v>
          </cell>
          <cell r="O12">
            <v>124319</v>
          </cell>
          <cell r="P12">
            <v>16210</v>
          </cell>
          <cell r="Q12">
            <v>1320</v>
          </cell>
          <cell r="R12">
            <v>0</v>
          </cell>
          <cell r="S12">
            <v>2185</v>
          </cell>
          <cell r="T12">
            <v>1534</v>
          </cell>
          <cell r="U12">
            <v>868</v>
          </cell>
          <cell r="V12">
            <v>0</v>
          </cell>
          <cell r="W12">
            <v>0</v>
          </cell>
          <cell r="X12">
            <v>4417</v>
          </cell>
          <cell r="Y12">
            <v>26534</v>
          </cell>
          <cell r="Z12">
            <v>9893</v>
          </cell>
          <cell r="AA12">
            <v>126080</v>
          </cell>
          <cell r="AB12">
            <v>2630</v>
          </cell>
          <cell r="AC12">
            <v>29076</v>
          </cell>
          <cell r="AD12">
            <v>0</v>
          </cell>
          <cell r="AE12">
            <v>1190</v>
          </cell>
          <cell r="AF12">
            <v>1880</v>
          </cell>
          <cell r="AG12">
            <v>552</v>
          </cell>
          <cell r="AH12">
            <v>19983</v>
          </cell>
          <cell r="AI12">
            <v>8146</v>
          </cell>
          <cell r="AJ12">
            <v>3878</v>
          </cell>
          <cell r="AK12">
            <v>55844</v>
          </cell>
          <cell r="AL12">
            <v>12781</v>
          </cell>
          <cell r="AM12">
            <v>0</v>
          </cell>
          <cell r="AN12">
            <v>68625</v>
          </cell>
          <cell r="AO12">
            <v>0</v>
          </cell>
          <cell r="AP12">
            <v>55000</v>
          </cell>
          <cell r="AQ12">
            <v>66895</v>
          </cell>
          <cell r="AR12">
            <v>0</v>
          </cell>
          <cell r="AS12">
            <v>52074</v>
          </cell>
          <cell r="AT12">
            <v>0</v>
          </cell>
          <cell r="AU12">
            <v>0</v>
          </cell>
          <cell r="AV12">
            <v>52074</v>
          </cell>
          <cell r="AW12">
            <v>31478</v>
          </cell>
          <cell r="AX12">
            <v>0</v>
          </cell>
          <cell r="AY12">
            <v>0</v>
          </cell>
          <cell r="AZ12">
            <v>0</v>
          </cell>
          <cell r="BA12">
            <v>0</v>
          </cell>
          <cell r="BB12">
            <v>0</v>
          </cell>
          <cell r="BC12">
            <v>12662</v>
          </cell>
          <cell r="BD12">
            <v>0</v>
          </cell>
          <cell r="BE12">
            <v>116166</v>
          </cell>
          <cell r="BF12">
            <v>0</v>
          </cell>
          <cell r="BG12">
            <v>4343</v>
          </cell>
          <cell r="BH12">
            <v>164649</v>
          </cell>
          <cell r="BI12">
            <v>39567</v>
          </cell>
          <cell r="BJ12">
            <v>0</v>
          </cell>
          <cell r="BK12">
            <v>0</v>
          </cell>
          <cell r="BL12">
            <v>39567</v>
          </cell>
          <cell r="BM12">
            <v>0</v>
          </cell>
          <cell r="BN12">
            <v>0</v>
          </cell>
        </row>
        <row r="13">
          <cell r="A13" t="str">
            <v>Audiences (NI) Services Ltd</v>
          </cell>
          <cell r="B13" t="str">
            <v>2014-2015</v>
          </cell>
          <cell r="C13">
            <v>32470</v>
          </cell>
          <cell r="D13" t="str">
            <v>Exchequer</v>
          </cell>
          <cell r="E13" t="str">
            <v>ACNI/11512</v>
          </cell>
          <cell r="F13" t="str">
            <v>Ashleigh Lilley</v>
          </cell>
          <cell r="G13" t="str">
            <v>AFP - Core</v>
          </cell>
          <cell r="H13" t="str">
            <v>Awarded - Completed</v>
          </cell>
          <cell r="I13" t="str">
            <v>Medium</v>
          </cell>
          <cell r="J13">
            <v>239202</v>
          </cell>
          <cell r="K13">
            <v>0</v>
          </cell>
          <cell r="L13">
            <v>239202</v>
          </cell>
          <cell r="M13">
            <v>239202</v>
          </cell>
          <cell r="N13" t="str">
            <v>Combined</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239202</v>
          </cell>
          <cell r="AL13">
            <v>0</v>
          </cell>
          <cell r="AM13">
            <v>0</v>
          </cell>
          <cell r="AN13">
            <v>239202</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row>
        <row r="14">
          <cell r="A14" t="str">
            <v>Belfast Community Circus School</v>
          </cell>
          <cell r="B14" t="str">
            <v>2014-2015</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K14">
            <v>0</v>
          </cell>
          <cell r="L14">
            <v>163299</v>
          </cell>
          <cell r="M14">
            <v>561499</v>
          </cell>
          <cell r="N14" t="str">
            <v>Combined</v>
          </cell>
          <cell r="O14">
            <v>154787</v>
          </cell>
          <cell r="P14">
            <v>1968</v>
          </cell>
          <cell r="Q14">
            <v>7788</v>
          </cell>
          <cell r="R14">
            <v>5370</v>
          </cell>
          <cell r="S14">
            <v>1821</v>
          </cell>
          <cell r="T14">
            <v>2005</v>
          </cell>
          <cell r="U14">
            <v>3200</v>
          </cell>
          <cell r="V14">
            <v>0</v>
          </cell>
          <cell r="W14">
            <v>0</v>
          </cell>
          <cell r="X14">
            <v>4314</v>
          </cell>
          <cell r="Y14">
            <v>26466</v>
          </cell>
          <cell r="Z14">
            <v>4604</v>
          </cell>
          <cell r="AA14">
            <v>281499</v>
          </cell>
          <cell r="AB14">
            <v>0</v>
          </cell>
          <cell r="AC14">
            <v>693</v>
          </cell>
          <cell r="AD14">
            <v>0</v>
          </cell>
          <cell r="AE14">
            <v>0</v>
          </cell>
          <cell r="AF14">
            <v>0</v>
          </cell>
          <cell r="AG14">
            <v>4876</v>
          </cell>
          <cell r="AH14">
            <v>4868</v>
          </cell>
          <cell r="AI14">
            <v>9067</v>
          </cell>
          <cell r="AJ14">
            <v>0</v>
          </cell>
          <cell r="AK14">
            <v>163299</v>
          </cell>
          <cell r="AL14">
            <v>0</v>
          </cell>
          <cell r="AM14">
            <v>0</v>
          </cell>
          <cell r="AN14">
            <v>163299</v>
          </cell>
          <cell r="AO14">
            <v>0</v>
          </cell>
          <cell r="AP14">
            <v>0</v>
          </cell>
          <cell r="AQ14">
            <v>38000</v>
          </cell>
          <cell r="AR14">
            <v>0</v>
          </cell>
          <cell r="AS14">
            <v>0</v>
          </cell>
          <cell r="AT14">
            <v>0</v>
          </cell>
          <cell r="AU14">
            <v>0</v>
          </cell>
          <cell r="AV14">
            <v>0</v>
          </cell>
          <cell r="AW14">
            <v>6600</v>
          </cell>
          <cell r="AX14">
            <v>0</v>
          </cell>
          <cell r="AY14">
            <v>0</v>
          </cell>
          <cell r="AZ14">
            <v>0</v>
          </cell>
          <cell r="BA14">
            <v>0</v>
          </cell>
          <cell r="BB14">
            <v>0</v>
          </cell>
          <cell r="BC14">
            <v>0</v>
          </cell>
          <cell r="BD14">
            <v>0</v>
          </cell>
          <cell r="BE14">
            <v>196304</v>
          </cell>
          <cell r="BF14">
            <v>0</v>
          </cell>
          <cell r="BG14">
            <v>0</v>
          </cell>
          <cell r="BH14">
            <v>202904</v>
          </cell>
          <cell r="BI14">
            <v>0</v>
          </cell>
          <cell r="BJ14">
            <v>64128</v>
          </cell>
          <cell r="BK14">
            <v>25999</v>
          </cell>
          <cell r="BL14">
            <v>90127</v>
          </cell>
          <cell r="BM14">
            <v>0</v>
          </cell>
          <cell r="BN14">
            <v>0</v>
          </cell>
        </row>
        <row r="15">
          <cell r="A15" t="str">
            <v>Belfast Exposed Photography</v>
          </cell>
          <cell r="B15" t="str">
            <v>2014-2015</v>
          </cell>
          <cell r="C15">
            <v>31751</v>
          </cell>
          <cell r="D15" t="str">
            <v>Exchequer</v>
          </cell>
          <cell r="E15" t="str">
            <v>ACNI/10789</v>
          </cell>
          <cell r="F15" t="str">
            <v>Deirdre Robb</v>
          </cell>
          <cell r="G15" t="str">
            <v>xx AFP - Returning Applicant</v>
          </cell>
          <cell r="H15" t="str">
            <v>Awarded - Completed</v>
          </cell>
          <cell r="I15" t="str">
            <v>Medium</v>
          </cell>
          <cell r="J15">
            <v>147479</v>
          </cell>
          <cell r="K15">
            <v>0</v>
          </cell>
          <cell r="L15">
            <v>147479</v>
          </cell>
          <cell r="M15">
            <v>0</v>
          </cell>
          <cell r="N15" t="str">
            <v>Visual Arts</v>
          </cell>
          <cell r="O15">
            <v>145650</v>
          </cell>
          <cell r="P15">
            <v>11900</v>
          </cell>
          <cell r="Q15">
            <v>7000</v>
          </cell>
          <cell r="R15">
            <v>2650</v>
          </cell>
          <cell r="S15">
            <v>3000</v>
          </cell>
          <cell r="T15">
            <v>2770</v>
          </cell>
          <cell r="U15">
            <v>3450</v>
          </cell>
          <cell r="V15">
            <v>0</v>
          </cell>
          <cell r="W15">
            <v>0</v>
          </cell>
          <cell r="X15">
            <v>4500</v>
          </cell>
          <cell r="Y15">
            <v>35270</v>
          </cell>
          <cell r="Z15">
            <v>0</v>
          </cell>
          <cell r="AA15">
            <v>10469</v>
          </cell>
          <cell r="AB15">
            <v>4115</v>
          </cell>
          <cell r="AC15">
            <v>1000</v>
          </cell>
          <cell r="AD15">
            <v>0</v>
          </cell>
          <cell r="AE15">
            <v>0</v>
          </cell>
          <cell r="AF15">
            <v>0</v>
          </cell>
          <cell r="AG15">
            <v>13010.1</v>
          </cell>
          <cell r="AH15">
            <v>1684</v>
          </cell>
          <cell r="AI15">
            <v>1768.39</v>
          </cell>
          <cell r="AJ15">
            <v>77083</v>
          </cell>
          <cell r="AK15">
            <v>147479</v>
          </cell>
          <cell r="AL15">
            <v>0</v>
          </cell>
          <cell r="AM15">
            <v>0</v>
          </cell>
          <cell r="AN15">
            <v>147479</v>
          </cell>
          <cell r="AO15">
            <v>0</v>
          </cell>
          <cell r="AP15">
            <v>32756</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69159.210000000006</v>
          </cell>
          <cell r="BG15">
            <v>1800</v>
          </cell>
          <cell r="BH15">
            <v>70959.210000000006</v>
          </cell>
          <cell r="BI15">
            <v>0</v>
          </cell>
          <cell r="BJ15">
            <v>0</v>
          </cell>
          <cell r="BK15">
            <v>50046</v>
          </cell>
          <cell r="BL15">
            <v>50046</v>
          </cell>
          <cell r="BM15">
            <v>0</v>
          </cell>
          <cell r="BN15">
            <v>0</v>
          </cell>
        </row>
        <row r="16">
          <cell r="A16" t="str">
            <v>Belfast Festival at Queen's</v>
          </cell>
          <cell r="B16" t="str">
            <v>2014-2015</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K16">
            <v>0</v>
          </cell>
          <cell r="L16">
            <v>189150</v>
          </cell>
          <cell r="M16">
            <v>666015</v>
          </cell>
          <cell r="N16" t="str">
            <v>Combined</v>
          </cell>
          <cell r="O16">
            <v>254504</v>
          </cell>
          <cell r="P16">
            <v>0</v>
          </cell>
          <cell r="Q16">
            <v>0</v>
          </cell>
          <cell r="R16">
            <v>11184</v>
          </cell>
          <cell r="S16">
            <v>3607</v>
          </cell>
          <cell r="T16">
            <v>47124</v>
          </cell>
          <cell r="U16">
            <v>0</v>
          </cell>
          <cell r="V16">
            <v>0</v>
          </cell>
          <cell r="W16">
            <v>0</v>
          </cell>
          <cell r="X16">
            <v>0</v>
          </cell>
          <cell r="Y16">
            <v>61915</v>
          </cell>
          <cell r="Z16">
            <v>2370</v>
          </cell>
          <cell r="AA16">
            <v>188206</v>
          </cell>
          <cell r="AB16">
            <v>0</v>
          </cell>
          <cell r="AC16">
            <v>163990</v>
          </cell>
          <cell r="AD16">
            <v>0</v>
          </cell>
          <cell r="AE16">
            <v>0</v>
          </cell>
          <cell r="AF16">
            <v>6110</v>
          </cell>
          <cell r="AG16">
            <v>0</v>
          </cell>
          <cell r="AH16">
            <v>67147</v>
          </cell>
          <cell r="AI16">
            <v>132644</v>
          </cell>
          <cell r="AJ16">
            <v>77083</v>
          </cell>
          <cell r="AK16">
            <v>189150</v>
          </cell>
          <cell r="AL16">
            <v>0</v>
          </cell>
          <cell r="AM16">
            <v>0</v>
          </cell>
          <cell r="AN16">
            <v>189150</v>
          </cell>
          <cell r="AO16">
            <v>0</v>
          </cell>
          <cell r="AP16">
            <v>0</v>
          </cell>
          <cell r="AQ16">
            <v>59000</v>
          </cell>
          <cell r="AR16">
            <v>0</v>
          </cell>
          <cell r="AS16">
            <v>212120.2</v>
          </cell>
          <cell r="AT16">
            <v>0</v>
          </cell>
          <cell r="AU16">
            <v>0</v>
          </cell>
          <cell r="AV16">
            <v>212120.2</v>
          </cell>
          <cell r="AW16">
            <v>68766.179999999993</v>
          </cell>
          <cell r="AX16">
            <v>0</v>
          </cell>
          <cell r="AY16">
            <v>0</v>
          </cell>
          <cell r="AZ16">
            <v>0</v>
          </cell>
          <cell r="BA16">
            <v>0</v>
          </cell>
          <cell r="BB16">
            <v>0</v>
          </cell>
          <cell r="BC16">
            <v>0</v>
          </cell>
          <cell r="BD16">
            <v>0</v>
          </cell>
          <cell r="BE16">
            <v>0</v>
          </cell>
          <cell r="BF16">
            <v>0</v>
          </cell>
          <cell r="BG16">
            <v>1772.68</v>
          </cell>
          <cell r="BH16">
            <v>70538.859999999986</v>
          </cell>
          <cell r="BI16">
            <v>472618.17</v>
          </cell>
          <cell r="BJ16">
            <v>0</v>
          </cell>
          <cell r="BK16">
            <v>0</v>
          </cell>
          <cell r="BL16">
            <v>472618.17</v>
          </cell>
          <cell r="BM16">
            <v>0</v>
          </cell>
          <cell r="BN16">
            <v>0</v>
          </cell>
        </row>
        <row r="17">
          <cell r="A17" t="str">
            <v>Belfast Music Society</v>
          </cell>
          <cell r="B17" t="str">
            <v>2014-2015</v>
          </cell>
          <cell r="C17">
            <v>31736</v>
          </cell>
          <cell r="D17" t="str">
            <v>Lottery</v>
          </cell>
          <cell r="E17" t="str">
            <v>ACNI/10774</v>
          </cell>
          <cell r="F17" t="str">
            <v>Ciaran Scullion</v>
          </cell>
          <cell r="G17" t="str">
            <v>xx AFP - Returning Applicant</v>
          </cell>
          <cell r="H17" t="str">
            <v>Awarded - Completed</v>
          </cell>
          <cell r="I17" t="str">
            <v>Small</v>
          </cell>
          <cell r="J17">
            <v>42583</v>
          </cell>
          <cell r="K17">
            <v>0</v>
          </cell>
          <cell r="L17">
            <v>42583</v>
          </cell>
          <cell r="M17">
            <v>83360</v>
          </cell>
          <cell r="N17" t="str">
            <v>Music</v>
          </cell>
          <cell r="O17">
            <v>11500</v>
          </cell>
          <cell r="P17">
            <v>0</v>
          </cell>
          <cell r="Q17">
            <v>0</v>
          </cell>
          <cell r="R17">
            <v>0</v>
          </cell>
          <cell r="S17">
            <v>0</v>
          </cell>
          <cell r="T17">
            <v>500</v>
          </cell>
          <cell r="U17">
            <v>58</v>
          </cell>
          <cell r="V17">
            <v>0</v>
          </cell>
          <cell r="W17">
            <v>0</v>
          </cell>
          <cell r="X17">
            <v>280</v>
          </cell>
          <cell r="Y17">
            <v>838</v>
          </cell>
          <cell r="Z17">
            <v>1152</v>
          </cell>
          <cell r="AA17">
            <v>27650</v>
          </cell>
          <cell r="AB17">
            <v>25</v>
          </cell>
          <cell r="AC17">
            <v>5843</v>
          </cell>
          <cell r="AD17">
            <v>0</v>
          </cell>
          <cell r="AE17">
            <v>9669</v>
          </cell>
          <cell r="AF17">
            <v>2311</v>
          </cell>
          <cell r="AG17">
            <v>1094</v>
          </cell>
          <cell r="AH17">
            <v>6272</v>
          </cell>
          <cell r="AI17">
            <v>0</v>
          </cell>
          <cell r="AJ17">
            <v>7163</v>
          </cell>
          <cell r="AK17">
            <v>42583</v>
          </cell>
          <cell r="AL17">
            <v>3000</v>
          </cell>
          <cell r="AM17">
            <v>0</v>
          </cell>
          <cell r="AN17">
            <v>45583</v>
          </cell>
          <cell r="AO17">
            <v>0</v>
          </cell>
          <cell r="AP17">
            <v>0</v>
          </cell>
          <cell r="AQ17">
            <v>2500</v>
          </cell>
          <cell r="AR17">
            <v>0</v>
          </cell>
          <cell r="AS17">
            <v>0</v>
          </cell>
          <cell r="AT17">
            <v>0</v>
          </cell>
          <cell r="AU17">
            <v>0</v>
          </cell>
          <cell r="AV17">
            <v>0</v>
          </cell>
          <cell r="AW17">
            <v>9312</v>
          </cell>
          <cell r="AX17">
            <v>0</v>
          </cell>
          <cell r="AY17">
            <v>0</v>
          </cell>
          <cell r="AZ17">
            <v>0</v>
          </cell>
          <cell r="BA17">
            <v>0</v>
          </cell>
          <cell r="BB17">
            <v>0</v>
          </cell>
          <cell r="BC17">
            <v>0</v>
          </cell>
          <cell r="BD17">
            <v>0</v>
          </cell>
          <cell r="BE17">
            <v>2285</v>
          </cell>
          <cell r="BF17">
            <v>0</v>
          </cell>
          <cell r="BG17">
            <v>480</v>
          </cell>
          <cell r="BH17">
            <v>12077</v>
          </cell>
          <cell r="BI17">
            <v>8660</v>
          </cell>
          <cell r="BJ17">
            <v>915</v>
          </cell>
          <cell r="BK17">
            <v>3500</v>
          </cell>
          <cell r="BL17">
            <v>13075</v>
          </cell>
          <cell r="BM17">
            <v>0</v>
          </cell>
          <cell r="BN17">
            <v>0</v>
          </cell>
        </row>
        <row r="18">
          <cell r="A18" t="str">
            <v>Belfast Print Workshop</v>
          </cell>
          <cell r="B18" t="str">
            <v>2014-2015</v>
          </cell>
          <cell r="C18">
            <v>31752</v>
          </cell>
          <cell r="D18" t="str">
            <v>Lottery</v>
          </cell>
          <cell r="E18" t="str">
            <v>ACNI/10790</v>
          </cell>
          <cell r="F18" t="str">
            <v>Suzanne Lyle</v>
          </cell>
          <cell r="G18" t="str">
            <v>xx AFP - Returning Applicant</v>
          </cell>
          <cell r="H18" t="str">
            <v>Awarded - Completed</v>
          </cell>
          <cell r="I18" t="str">
            <v>Medium</v>
          </cell>
          <cell r="J18">
            <v>89000</v>
          </cell>
          <cell r="K18">
            <v>0</v>
          </cell>
          <cell r="L18">
            <v>89000</v>
          </cell>
          <cell r="M18">
            <v>176319</v>
          </cell>
          <cell r="N18" t="str">
            <v>Visual Arts</v>
          </cell>
          <cell r="O18">
            <v>65122.65</v>
          </cell>
          <cell r="P18">
            <v>23061.84</v>
          </cell>
          <cell r="Q18">
            <v>4569.91</v>
          </cell>
          <cell r="R18">
            <v>1080.26</v>
          </cell>
          <cell r="S18">
            <v>2520.75</v>
          </cell>
          <cell r="T18">
            <v>1197.5999999999999</v>
          </cell>
          <cell r="U18">
            <v>10339.73</v>
          </cell>
          <cell r="V18">
            <v>0</v>
          </cell>
          <cell r="W18">
            <v>0</v>
          </cell>
          <cell r="X18">
            <v>3736.79</v>
          </cell>
          <cell r="Y18">
            <v>46506.879999999997</v>
          </cell>
          <cell r="Z18">
            <v>0</v>
          </cell>
          <cell r="AA18">
            <v>13726.5</v>
          </cell>
          <cell r="AB18">
            <v>0</v>
          </cell>
          <cell r="AC18">
            <v>3234.02</v>
          </cell>
          <cell r="AD18">
            <v>0</v>
          </cell>
          <cell r="AE18">
            <v>0</v>
          </cell>
          <cell r="AF18">
            <v>0</v>
          </cell>
          <cell r="AG18">
            <v>0</v>
          </cell>
          <cell r="AH18">
            <v>55.2</v>
          </cell>
          <cell r="AI18">
            <v>10509.7</v>
          </cell>
          <cell r="AJ18">
            <v>3800</v>
          </cell>
          <cell r="AK18">
            <v>89000</v>
          </cell>
          <cell r="AL18">
            <v>0</v>
          </cell>
          <cell r="AM18">
            <v>0</v>
          </cell>
          <cell r="AN18">
            <v>89000</v>
          </cell>
          <cell r="AO18">
            <v>0</v>
          </cell>
          <cell r="AP18">
            <v>5308</v>
          </cell>
          <cell r="AQ18">
            <v>0</v>
          </cell>
          <cell r="AR18">
            <v>0</v>
          </cell>
          <cell r="AS18">
            <v>4334.07</v>
          </cell>
          <cell r="AT18">
            <v>0</v>
          </cell>
          <cell r="AU18">
            <v>0</v>
          </cell>
          <cell r="AV18">
            <v>4334.07</v>
          </cell>
          <cell r="AW18">
            <v>0</v>
          </cell>
          <cell r="AX18">
            <v>0</v>
          </cell>
          <cell r="AY18">
            <v>0</v>
          </cell>
          <cell r="AZ18">
            <v>16796.71</v>
          </cell>
          <cell r="BA18">
            <v>0</v>
          </cell>
          <cell r="BB18">
            <v>15754.31</v>
          </cell>
          <cell r="BC18">
            <v>0</v>
          </cell>
          <cell r="BD18">
            <v>0</v>
          </cell>
          <cell r="BE18">
            <v>8768.7999999999993</v>
          </cell>
          <cell r="BF18">
            <v>7484</v>
          </cell>
          <cell r="BG18">
            <v>2354.44</v>
          </cell>
          <cell r="BH18">
            <v>51158.259999999995</v>
          </cell>
          <cell r="BI18">
            <v>0</v>
          </cell>
          <cell r="BJ18">
            <v>0</v>
          </cell>
          <cell r="BK18">
            <v>0</v>
          </cell>
          <cell r="BL18">
            <v>0</v>
          </cell>
          <cell r="BM18">
            <v>0</v>
          </cell>
          <cell r="BN18">
            <v>0</v>
          </cell>
        </row>
        <row r="19">
          <cell r="A19" t="str">
            <v>BelfastTrad (Traditional Music and Dance Society)</v>
          </cell>
          <cell r="B19" t="str">
            <v>2014-2015</v>
          </cell>
          <cell r="C19">
            <v>31801</v>
          </cell>
          <cell r="D19" t="str">
            <v>Lottery</v>
          </cell>
          <cell r="E19" t="str">
            <v>ACNI/10839</v>
          </cell>
          <cell r="F19" t="str">
            <v>Jane Cassidy</v>
          </cell>
          <cell r="G19" t="str">
            <v>xx AFP - Returning Applicant</v>
          </cell>
          <cell r="H19" t="str">
            <v>Awarded - Completed</v>
          </cell>
          <cell r="I19" t="str">
            <v>Small</v>
          </cell>
          <cell r="J19">
            <v>19400</v>
          </cell>
          <cell r="K19">
            <v>0</v>
          </cell>
          <cell r="L19">
            <v>19400</v>
          </cell>
          <cell r="M19">
            <v>62440</v>
          </cell>
          <cell r="N19" t="str">
            <v>Traditional Arts</v>
          </cell>
          <cell r="O19">
            <v>0</v>
          </cell>
          <cell r="P19">
            <v>0</v>
          </cell>
          <cell r="Q19">
            <v>0</v>
          </cell>
          <cell r="R19">
            <v>0</v>
          </cell>
          <cell r="S19">
            <v>322</v>
          </cell>
          <cell r="T19">
            <v>230</v>
          </cell>
          <cell r="U19">
            <v>570</v>
          </cell>
          <cell r="V19">
            <v>0</v>
          </cell>
          <cell r="W19">
            <v>0</v>
          </cell>
          <cell r="X19">
            <v>340</v>
          </cell>
          <cell r="Y19">
            <v>1462</v>
          </cell>
          <cell r="Z19">
            <v>224</v>
          </cell>
          <cell r="AA19">
            <v>38681</v>
          </cell>
          <cell r="AB19">
            <v>5</v>
          </cell>
          <cell r="AC19">
            <v>512</v>
          </cell>
          <cell r="AD19">
            <v>0</v>
          </cell>
          <cell r="AE19">
            <v>11642</v>
          </cell>
          <cell r="AF19">
            <v>126</v>
          </cell>
          <cell r="AG19">
            <v>0</v>
          </cell>
          <cell r="AH19">
            <v>1146</v>
          </cell>
          <cell r="AI19">
            <v>2352</v>
          </cell>
          <cell r="AJ19">
            <v>24953.51</v>
          </cell>
          <cell r="AK19">
            <v>19400</v>
          </cell>
          <cell r="AL19">
            <v>0</v>
          </cell>
          <cell r="AM19">
            <v>0</v>
          </cell>
          <cell r="AN19">
            <v>19400</v>
          </cell>
          <cell r="AO19">
            <v>0</v>
          </cell>
          <cell r="AP19">
            <v>0</v>
          </cell>
          <cell r="AQ19">
            <v>0</v>
          </cell>
          <cell r="AR19">
            <v>0</v>
          </cell>
          <cell r="AS19">
            <v>0</v>
          </cell>
          <cell r="AT19">
            <v>0</v>
          </cell>
          <cell r="AU19">
            <v>0</v>
          </cell>
          <cell r="AV19">
            <v>0</v>
          </cell>
          <cell r="AW19">
            <v>40424</v>
          </cell>
          <cell r="AX19">
            <v>0</v>
          </cell>
          <cell r="AY19">
            <v>0</v>
          </cell>
          <cell r="AZ19">
            <v>410</v>
          </cell>
          <cell r="BA19">
            <v>0</v>
          </cell>
          <cell r="BB19">
            <v>0</v>
          </cell>
          <cell r="BC19">
            <v>0</v>
          </cell>
          <cell r="BD19">
            <v>0</v>
          </cell>
          <cell r="BE19">
            <v>0</v>
          </cell>
          <cell r="BF19">
            <v>0</v>
          </cell>
          <cell r="BG19">
            <v>3803</v>
          </cell>
          <cell r="BH19">
            <v>44637</v>
          </cell>
          <cell r="BI19">
            <v>0</v>
          </cell>
          <cell r="BJ19">
            <v>0</v>
          </cell>
          <cell r="BK19">
            <v>0</v>
          </cell>
          <cell r="BL19">
            <v>0</v>
          </cell>
          <cell r="BM19">
            <v>0</v>
          </cell>
          <cell r="BN19">
            <v>0</v>
          </cell>
        </row>
        <row r="20">
          <cell r="A20" t="str">
            <v>Big Telly Theatre Company</v>
          </cell>
          <cell r="B20" t="str">
            <v>2014-2015</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K20">
            <v>0</v>
          </cell>
          <cell r="L20">
            <v>150350</v>
          </cell>
          <cell r="M20">
            <v>586433.38</v>
          </cell>
          <cell r="N20" t="str">
            <v>Drama</v>
          </cell>
          <cell r="O20">
            <v>149875</v>
          </cell>
          <cell r="P20">
            <v>2860</v>
          </cell>
          <cell r="Q20">
            <v>0</v>
          </cell>
          <cell r="R20">
            <v>0</v>
          </cell>
          <cell r="S20">
            <v>1098</v>
          </cell>
          <cell r="T20">
            <v>6013.64</v>
          </cell>
          <cell r="U20">
            <v>2209.67</v>
          </cell>
          <cell r="V20">
            <v>0</v>
          </cell>
          <cell r="W20">
            <v>0</v>
          </cell>
          <cell r="X20">
            <v>3403.53</v>
          </cell>
          <cell r="Y20">
            <v>15584.84</v>
          </cell>
          <cell r="Z20">
            <v>11379.09</v>
          </cell>
          <cell r="AA20">
            <v>67434.149999999994</v>
          </cell>
          <cell r="AB20">
            <v>0</v>
          </cell>
          <cell r="AC20">
            <v>5013.5</v>
          </cell>
          <cell r="AD20">
            <v>0</v>
          </cell>
          <cell r="AE20">
            <v>0</v>
          </cell>
          <cell r="AF20">
            <v>0</v>
          </cell>
          <cell r="AG20">
            <v>3913.69</v>
          </cell>
          <cell r="AH20">
            <v>23919.83</v>
          </cell>
          <cell r="AI20">
            <v>12240.58</v>
          </cell>
          <cell r="AJ20">
            <v>0</v>
          </cell>
          <cell r="AK20">
            <v>150350</v>
          </cell>
          <cell r="AL20">
            <v>2897</v>
          </cell>
          <cell r="AM20">
            <v>17500</v>
          </cell>
          <cell r="AN20">
            <v>170747</v>
          </cell>
          <cell r="AO20">
            <v>0</v>
          </cell>
          <cell r="AP20">
            <v>2250</v>
          </cell>
          <cell r="AQ20">
            <v>8740</v>
          </cell>
          <cell r="AR20">
            <v>0</v>
          </cell>
          <cell r="AS20">
            <v>75624</v>
          </cell>
          <cell r="AT20">
            <v>0</v>
          </cell>
          <cell r="AU20">
            <v>0</v>
          </cell>
          <cell r="AV20">
            <v>75624</v>
          </cell>
          <cell r="AW20">
            <v>5086.78</v>
          </cell>
          <cell r="AX20">
            <v>4200</v>
          </cell>
          <cell r="AY20">
            <v>0</v>
          </cell>
          <cell r="AZ20">
            <v>0</v>
          </cell>
          <cell r="BA20">
            <v>0</v>
          </cell>
          <cell r="BB20">
            <v>0</v>
          </cell>
          <cell r="BC20">
            <v>0</v>
          </cell>
          <cell r="BD20">
            <v>0</v>
          </cell>
          <cell r="BE20">
            <v>0</v>
          </cell>
          <cell r="BF20">
            <v>0</v>
          </cell>
          <cell r="BG20">
            <v>10669.77</v>
          </cell>
          <cell r="BH20">
            <v>19956.55</v>
          </cell>
          <cell r="BI20">
            <v>0</v>
          </cell>
          <cell r="BJ20">
            <v>550</v>
          </cell>
          <cell r="BK20">
            <v>46800</v>
          </cell>
          <cell r="BL20">
            <v>47350</v>
          </cell>
          <cell r="BM20">
            <v>0</v>
          </cell>
          <cell r="BN20">
            <v>0</v>
          </cell>
        </row>
        <row r="21">
          <cell r="A21" t="str">
            <v>Blackstaff Press Limited</v>
          </cell>
          <cell r="B21" t="str">
            <v>2014-2015</v>
          </cell>
          <cell r="C21">
            <v>31788</v>
          </cell>
          <cell r="D21" t="str">
            <v>Lottery</v>
          </cell>
          <cell r="E21" t="str">
            <v>ACNI/10826</v>
          </cell>
          <cell r="F21" t="str">
            <v>Damian Smyth</v>
          </cell>
          <cell r="G21" t="str">
            <v>xx AFP - Returning Applicant</v>
          </cell>
          <cell r="H21" t="str">
            <v>Awarded - Completed</v>
          </cell>
          <cell r="I21" t="str">
            <v>Small</v>
          </cell>
          <cell r="J21">
            <v>82200</v>
          </cell>
          <cell r="K21">
            <v>0</v>
          </cell>
          <cell r="L21">
            <v>82200</v>
          </cell>
          <cell r="M21">
            <v>167849</v>
          </cell>
          <cell r="N21" t="str">
            <v>Literature</v>
          </cell>
          <cell r="O21">
            <v>103258</v>
          </cell>
          <cell r="P21">
            <v>11018</v>
          </cell>
          <cell r="Q21">
            <v>1440</v>
          </cell>
          <cell r="R21">
            <v>3316</v>
          </cell>
          <cell r="S21">
            <v>3528</v>
          </cell>
          <cell r="T21">
            <v>4735</v>
          </cell>
          <cell r="U21">
            <v>11008</v>
          </cell>
          <cell r="V21">
            <v>0</v>
          </cell>
          <cell r="W21">
            <v>0</v>
          </cell>
          <cell r="X21">
            <v>3500</v>
          </cell>
          <cell r="Y21">
            <v>38545</v>
          </cell>
          <cell r="Z21">
            <v>0</v>
          </cell>
          <cell r="AA21">
            <v>46219</v>
          </cell>
          <cell r="AB21">
            <v>0</v>
          </cell>
          <cell r="AC21">
            <v>26068</v>
          </cell>
          <cell r="AD21">
            <v>0</v>
          </cell>
          <cell r="AE21">
            <v>0</v>
          </cell>
          <cell r="AF21">
            <v>0</v>
          </cell>
          <cell r="AG21">
            <v>25883</v>
          </cell>
          <cell r="AH21">
            <v>2453</v>
          </cell>
          <cell r="AI21">
            <v>67678</v>
          </cell>
          <cell r="AJ21">
            <v>2173</v>
          </cell>
          <cell r="AK21">
            <v>82200</v>
          </cell>
          <cell r="AL21">
            <v>0</v>
          </cell>
          <cell r="AM21">
            <v>0</v>
          </cell>
          <cell r="AN21">
            <v>82200</v>
          </cell>
          <cell r="AO21">
            <v>0</v>
          </cell>
          <cell r="AP21">
            <v>600</v>
          </cell>
          <cell r="AQ21">
            <v>0</v>
          </cell>
          <cell r="AR21">
            <v>0</v>
          </cell>
          <cell r="AS21">
            <v>0</v>
          </cell>
          <cell r="AT21">
            <v>0</v>
          </cell>
          <cell r="AU21">
            <v>0</v>
          </cell>
          <cell r="AV21">
            <v>0</v>
          </cell>
          <cell r="AW21">
            <v>0</v>
          </cell>
          <cell r="AX21">
            <v>0</v>
          </cell>
          <cell r="AY21">
            <v>0</v>
          </cell>
          <cell r="AZ21">
            <v>0</v>
          </cell>
          <cell r="BA21">
            <v>230142</v>
          </cell>
          <cell r="BB21">
            <v>0</v>
          </cell>
          <cell r="BC21">
            <v>0</v>
          </cell>
          <cell r="BD21">
            <v>0</v>
          </cell>
          <cell r="BE21">
            <v>0</v>
          </cell>
          <cell r="BF21">
            <v>0</v>
          </cell>
          <cell r="BG21">
            <v>15116</v>
          </cell>
          <cell r="BH21">
            <v>245258</v>
          </cell>
          <cell r="BI21">
            <v>0</v>
          </cell>
          <cell r="BJ21">
            <v>0</v>
          </cell>
          <cell r="BK21">
            <v>0</v>
          </cell>
          <cell r="BL21">
            <v>0</v>
          </cell>
          <cell r="BM21">
            <v>0</v>
          </cell>
          <cell r="BN21">
            <v>0</v>
          </cell>
        </row>
        <row r="22">
          <cell r="A22" t="str">
            <v>Bruiser Theatre Company</v>
          </cell>
          <cell r="B22" t="str">
            <v>2014-2015</v>
          </cell>
          <cell r="C22">
            <v>31805</v>
          </cell>
          <cell r="D22" t="str">
            <v>Lottery</v>
          </cell>
          <cell r="E22" t="str">
            <v>ACNI/10843</v>
          </cell>
          <cell r="F22" t="str">
            <v>Gilly Campbell</v>
          </cell>
          <cell r="G22" t="str">
            <v>xx AFP - Returning Applicant</v>
          </cell>
          <cell r="H22" t="str">
            <v>Awarded - Completed</v>
          </cell>
          <cell r="I22" t="str">
            <v>Medium</v>
          </cell>
          <cell r="J22">
            <v>106703</v>
          </cell>
          <cell r="K22">
            <v>0</v>
          </cell>
          <cell r="L22">
            <v>106703</v>
          </cell>
          <cell r="M22">
            <v>281478.73</v>
          </cell>
          <cell r="N22" t="str">
            <v>Drama</v>
          </cell>
          <cell r="O22">
            <v>34354.11</v>
          </cell>
          <cell r="P22">
            <v>3969.48</v>
          </cell>
          <cell r="Q22">
            <v>0</v>
          </cell>
          <cell r="R22">
            <v>0</v>
          </cell>
          <cell r="S22">
            <v>1215.83</v>
          </cell>
          <cell r="T22">
            <v>156.91</v>
          </cell>
          <cell r="U22">
            <v>1290</v>
          </cell>
          <cell r="V22">
            <v>0</v>
          </cell>
          <cell r="W22">
            <v>0</v>
          </cell>
          <cell r="X22">
            <v>878.35</v>
          </cell>
          <cell r="Y22">
            <v>7510.57</v>
          </cell>
          <cell r="Z22">
            <v>555.54999999999995</v>
          </cell>
          <cell r="AA22">
            <v>122613.4</v>
          </cell>
          <cell r="AB22">
            <v>0</v>
          </cell>
          <cell r="AC22">
            <v>892.5</v>
          </cell>
          <cell r="AD22">
            <v>0</v>
          </cell>
          <cell r="AE22">
            <v>2622.65</v>
          </cell>
          <cell r="AF22">
            <v>0</v>
          </cell>
          <cell r="AG22">
            <v>85</v>
          </cell>
          <cell r="AH22">
            <v>6672.77</v>
          </cell>
          <cell r="AI22">
            <v>21555.279999999999</v>
          </cell>
          <cell r="AJ22">
            <v>8518.4</v>
          </cell>
          <cell r="AK22">
            <v>106703</v>
          </cell>
          <cell r="AL22">
            <v>0</v>
          </cell>
          <cell r="AM22">
            <v>6670</v>
          </cell>
          <cell r="AN22">
            <v>113373</v>
          </cell>
          <cell r="AO22">
            <v>0</v>
          </cell>
          <cell r="AP22">
            <v>0</v>
          </cell>
          <cell r="AQ22">
            <v>18000</v>
          </cell>
          <cell r="AR22">
            <v>0</v>
          </cell>
          <cell r="AS22">
            <v>4324.84</v>
          </cell>
          <cell r="AT22">
            <v>0</v>
          </cell>
          <cell r="AU22">
            <v>0</v>
          </cell>
          <cell r="AV22">
            <v>4324.84</v>
          </cell>
          <cell r="AW22">
            <v>15470.05</v>
          </cell>
          <cell r="AX22">
            <v>0</v>
          </cell>
          <cell r="AY22">
            <v>0</v>
          </cell>
          <cell r="AZ22">
            <v>0</v>
          </cell>
          <cell r="BA22">
            <v>0</v>
          </cell>
          <cell r="BB22">
            <v>0</v>
          </cell>
          <cell r="BC22">
            <v>0</v>
          </cell>
          <cell r="BD22">
            <v>0</v>
          </cell>
          <cell r="BE22">
            <v>0</v>
          </cell>
          <cell r="BF22">
            <v>0</v>
          </cell>
          <cell r="BG22">
            <v>0</v>
          </cell>
          <cell r="BH22">
            <v>15470.05</v>
          </cell>
          <cell r="BI22">
            <v>0</v>
          </cell>
          <cell r="BJ22">
            <v>5705</v>
          </cell>
          <cell r="BK22">
            <v>0</v>
          </cell>
          <cell r="BL22">
            <v>5705</v>
          </cell>
          <cell r="BM22">
            <v>0</v>
          </cell>
          <cell r="BN22">
            <v>0</v>
          </cell>
        </row>
        <row r="23">
          <cell r="A23" t="str">
            <v>Cahoots NI Ltd</v>
          </cell>
          <cell r="B23" t="str">
            <v>2014-2015</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K23">
            <v>0</v>
          </cell>
          <cell r="L23">
            <v>121764</v>
          </cell>
          <cell r="M23">
            <v>411385.64</v>
          </cell>
          <cell r="N23" t="str">
            <v>Drama</v>
          </cell>
          <cell r="O23">
            <v>88651.9</v>
          </cell>
          <cell r="P23">
            <v>3686</v>
          </cell>
          <cell r="Q23">
            <v>0</v>
          </cell>
          <cell r="R23">
            <v>1824.02</v>
          </cell>
          <cell r="S23">
            <v>714.66</v>
          </cell>
          <cell r="T23">
            <v>2677.83</v>
          </cell>
          <cell r="U23">
            <v>2519.5700000000002</v>
          </cell>
          <cell r="V23">
            <v>0</v>
          </cell>
          <cell r="W23">
            <v>0</v>
          </cell>
          <cell r="X23">
            <v>1772.23</v>
          </cell>
          <cell r="Y23">
            <v>13194.31</v>
          </cell>
          <cell r="Z23">
            <v>2348.31</v>
          </cell>
          <cell r="AA23">
            <v>154717.79999999999</v>
          </cell>
          <cell r="AB23">
            <v>0</v>
          </cell>
          <cell r="AC23">
            <v>3961.23</v>
          </cell>
          <cell r="AD23">
            <v>0</v>
          </cell>
          <cell r="AE23">
            <v>0</v>
          </cell>
          <cell r="AF23">
            <v>0</v>
          </cell>
          <cell r="AG23">
            <v>0</v>
          </cell>
          <cell r="AH23">
            <v>25472.22</v>
          </cell>
          <cell r="AI23">
            <v>53413.06</v>
          </cell>
          <cell r="AJ23">
            <v>1162</v>
          </cell>
          <cell r="AK23">
            <v>121764</v>
          </cell>
          <cell r="AL23">
            <v>9950</v>
          </cell>
          <cell r="AM23">
            <v>2000</v>
          </cell>
          <cell r="AN23">
            <v>133714</v>
          </cell>
          <cell r="AO23">
            <v>629.27</v>
          </cell>
          <cell r="AP23">
            <v>0</v>
          </cell>
          <cell r="AQ23">
            <v>16000</v>
          </cell>
          <cell r="AR23">
            <v>0</v>
          </cell>
          <cell r="AS23">
            <v>12775</v>
          </cell>
          <cell r="AT23">
            <v>0</v>
          </cell>
          <cell r="AU23">
            <v>0</v>
          </cell>
          <cell r="AV23">
            <v>12775</v>
          </cell>
          <cell r="AW23">
            <v>0</v>
          </cell>
          <cell r="AX23">
            <v>128578.85</v>
          </cell>
          <cell r="AY23">
            <v>0</v>
          </cell>
          <cell r="AZ23">
            <v>0</v>
          </cell>
          <cell r="BA23">
            <v>0</v>
          </cell>
          <cell r="BB23">
            <v>0</v>
          </cell>
          <cell r="BC23">
            <v>0</v>
          </cell>
          <cell r="BD23">
            <v>0</v>
          </cell>
          <cell r="BE23">
            <v>0</v>
          </cell>
          <cell r="BF23">
            <v>0</v>
          </cell>
          <cell r="BG23">
            <v>3181.64</v>
          </cell>
          <cell r="BH23">
            <v>131760.49000000002</v>
          </cell>
          <cell r="BI23">
            <v>18000</v>
          </cell>
          <cell r="BJ23">
            <v>0</v>
          </cell>
          <cell r="BK23">
            <v>36260.67</v>
          </cell>
          <cell r="BL23">
            <v>54260.67</v>
          </cell>
          <cell r="BM23">
            <v>0</v>
          </cell>
          <cell r="BN23">
            <v>0</v>
          </cell>
        </row>
        <row r="24">
          <cell r="A24" t="str">
            <v>Camerata Ireland</v>
          </cell>
          <cell r="B24" t="str">
            <v>2014-2015</v>
          </cell>
          <cell r="C24">
            <v>31753</v>
          </cell>
          <cell r="D24" t="str">
            <v>Lottery</v>
          </cell>
          <cell r="E24" t="str">
            <v>ACNI/10791</v>
          </cell>
          <cell r="F24" t="str">
            <v>Ciaran Scullion</v>
          </cell>
          <cell r="G24" t="str">
            <v>xx AFP - Returning Applicant</v>
          </cell>
          <cell r="H24" t="str">
            <v>Awarded - Completed</v>
          </cell>
          <cell r="I24" t="str">
            <v>Medium</v>
          </cell>
          <cell r="J24">
            <v>99425</v>
          </cell>
          <cell r="K24">
            <v>0</v>
          </cell>
          <cell r="L24">
            <v>99425</v>
          </cell>
          <cell r="M24">
            <v>854567</v>
          </cell>
          <cell r="N24" t="str">
            <v>Music</v>
          </cell>
          <cell r="O24">
            <v>46834</v>
          </cell>
          <cell r="P24">
            <v>0</v>
          </cell>
          <cell r="Q24">
            <v>323</v>
          </cell>
          <cell r="R24">
            <v>0</v>
          </cell>
          <cell r="S24">
            <v>1491</v>
          </cell>
          <cell r="T24">
            <v>2211</v>
          </cell>
          <cell r="U24">
            <v>9270</v>
          </cell>
          <cell r="V24">
            <v>0</v>
          </cell>
          <cell r="W24">
            <v>0</v>
          </cell>
          <cell r="X24">
            <v>1001</v>
          </cell>
          <cell r="Y24">
            <v>14296</v>
          </cell>
          <cell r="Z24">
            <v>0</v>
          </cell>
          <cell r="AA24">
            <v>103458</v>
          </cell>
          <cell r="AB24">
            <v>0</v>
          </cell>
          <cell r="AC24">
            <v>23712</v>
          </cell>
          <cell r="AD24">
            <v>0</v>
          </cell>
          <cell r="AE24">
            <v>18110</v>
          </cell>
          <cell r="AF24">
            <v>8903</v>
          </cell>
          <cell r="AG24">
            <v>2095</v>
          </cell>
          <cell r="AH24">
            <v>81541</v>
          </cell>
          <cell r="AI24">
            <v>13767</v>
          </cell>
          <cell r="AJ24">
            <v>16681.59</v>
          </cell>
          <cell r="AK24">
            <v>99425</v>
          </cell>
          <cell r="AL24">
            <v>0</v>
          </cell>
          <cell r="AM24">
            <v>0</v>
          </cell>
          <cell r="AN24">
            <v>99425</v>
          </cell>
          <cell r="AO24">
            <v>15873</v>
          </cell>
          <cell r="AP24">
            <v>0</v>
          </cell>
          <cell r="AQ24">
            <v>12000</v>
          </cell>
          <cell r="AR24">
            <v>0</v>
          </cell>
          <cell r="AS24">
            <v>0</v>
          </cell>
          <cell r="AT24">
            <v>0</v>
          </cell>
          <cell r="AU24">
            <v>0</v>
          </cell>
          <cell r="AV24">
            <v>0</v>
          </cell>
          <cell r="AW24">
            <v>33901</v>
          </cell>
          <cell r="AX24">
            <v>0</v>
          </cell>
          <cell r="AY24">
            <v>72063</v>
          </cell>
          <cell r="AZ24">
            <v>0</v>
          </cell>
          <cell r="BA24">
            <v>0</v>
          </cell>
          <cell r="BB24">
            <v>0</v>
          </cell>
          <cell r="BC24">
            <v>0</v>
          </cell>
          <cell r="BD24">
            <v>0</v>
          </cell>
          <cell r="BE24">
            <v>7210</v>
          </cell>
          <cell r="BF24">
            <v>0</v>
          </cell>
          <cell r="BG24">
            <v>0</v>
          </cell>
          <cell r="BH24">
            <v>113174</v>
          </cell>
          <cell r="BI24">
            <v>65806</v>
          </cell>
          <cell r="BJ24">
            <v>0</v>
          </cell>
          <cell r="BK24">
            <v>24221</v>
          </cell>
          <cell r="BL24">
            <v>90027</v>
          </cell>
          <cell r="BM24">
            <v>0</v>
          </cell>
          <cell r="BN24">
            <v>0</v>
          </cell>
        </row>
        <row r="25">
          <cell r="A25" t="str">
            <v>Catalyst Arts Ltd</v>
          </cell>
          <cell r="B25" t="str">
            <v>2014-2015</v>
          </cell>
          <cell r="C25">
            <v>31833</v>
          </cell>
          <cell r="D25" t="str">
            <v>Lottery</v>
          </cell>
          <cell r="E25" t="str">
            <v>ACNI/10871</v>
          </cell>
          <cell r="F25" t="str">
            <v>Joanna Johnston</v>
          </cell>
          <cell r="G25" t="str">
            <v>AFP - Core</v>
          </cell>
          <cell r="H25" t="str">
            <v>Awarded - Completed</v>
          </cell>
          <cell r="I25" t="str">
            <v>Small</v>
          </cell>
          <cell r="J25">
            <v>40720</v>
          </cell>
          <cell r="K25">
            <v>0</v>
          </cell>
          <cell r="L25">
            <v>40720</v>
          </cell>
          <cell r="M25">
            <v>56777</v>
          </cell>
          <cell r="N25" t="str">
            <v>Visual Arts</v>
          </cell>
          <cell r="O25">
            <v>0</v>
          </cell>
          <cell r="P25">
            <v>19847</v>
          </cell>
          <cell r="Q25">
            <v>1318</v>
          </cell>
          <cell r="R25">
            <v>1508</v>
          </cell>
          <cell r="S25">
            <v>1003</v>
          </cell>
          <cell r="T25">
            <v>958</v>
          </cell>
          <cell r="U25">
            <v>1193</v>
          </cell>
          <cell r="V25">
            <v>0</v>
          </cell>
          <cell r="W25">
            <v>0</v>
          </cell>
          <cell r="X25">
            <v>3577</v>
          </cell>
          <cell r="Y25">
            <v>29404</v>
          </cell>
          <cell r="Z25">
            <v>5914</v>
          </cell>
          <cell r="AA25">
            <v>5085</v>
          </cell>
          <cell r="AB25">
            <v>854</v>
          </cell>
          <cell r="AC25">
            <v>3656</v>
          </cell>
          <cell r="AD25">
            <v>0</v>
          </cell>
          <cell r="AE25">
            <v>0</v>
          </cell>
          <cell r="AF25">
            <v>0</v>
          </cell>
          <cell r="AG25">
            <v>3094</v>
          </cell>
          <cell r="AH25">
            <v>9640</v>
          </cell>
          <cell r="AI25">
            <v>6831</v>
          </cell>
          <cell r="AJ25">
            <v>12088.89</v>
          </cell>
          <cell r="AK25">
            <v>40720</v>
          </cell>
          <cell r="AL25">
            <v>0</v>
          </cell>
          <cell r="AM25">
            <v>0</v>
          </cell>
          <cell r="AN25">
            <v>40720</v>
          </cell>
          <cell r="AO25">
            <v>0</v>
          </cell>
          <cell r="AP25">
            <v>543.25</v>
          </cell>
          <cell r="AQ25">
            <v>1438.85</v>
          </cell>
          <cell r="AR25">
            <v>0</v>
          </cell>
          <cell r="AS25">
            <v>5201.6099999999997</v>
          </cell>
          <cell r="AT25">
            <v>0</v>
          </cell>
          <cell r="AU25">
            <v>0</v>
          </cell>
          <cell r="AV25">
            <v>5201.6099999999997</v>
          </cell>
          <cell r="AW25">
            <v>0</v>
          </cell>
          <cell r="AX25">
            <v>0</v>
          </cell>
          <cell r="AY25">
            <v>0</v>
          </cell>
          <cell r="AZ25">
            <v>1381</v>
          </cell>
          <cell r="BA25">
            <v>0</v>
          </cell>
          <cell r="BB25">
            <v>0</v>
          </cell>
          <cell r="BC25">
            <v>0</v>
          </cell>
          <cell r="BD25">
            <v>0</v>
          </cell>
          <cell r="BE25">
            <v>300</v>
          </cell>
          <cell r="BF25">
            <v>200</v>
          </cell>
          <cell r="BG25">
            <v>3332</v>
          </cell>
          <cell r="BH25">
            <v>5213</v>
          </cell>
          <cell r="BI25">
            <v>0</v>
          </cell>
          <cell r="BJ25">
            <v>3332.77</v>
          </cell>
          <cell r="BK25">
            <v>0</v>
          </cell>
          <cell r="BL25">
            <v>3332.77</v>
          </cell>
          <cell r="BM25">
            <v>1058.6300000000001</v>
          </cell>
          <cell r="BN25">
            <v>0</v>
          </cell>
        </row>
        <row r="26">
          <cell r="A26" t="str">
            <v>Cathedral Quarter Arts Festival</v>
          </cell>
          <cell r="B26" t="str">
            <v>2014-2015</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K26">
            <v>0</v>
          </cell>
          <cell r="L26">
            <v>126100</v>
          </cell>
          <cell r="M26">
            <v>440000</v>
          </cell>
          <cell r="N26" t="str">
            <v>Combined</v>
          </cell>
          <cell r="O26">
            <v>75500</v>
          </cell>
          <cell r="P26">
            <v>5500</v>
          </cell>
          <cell r="Q26">
            <v>1800</v>
          </cell>
          <cell r="R26">
            <v>0</v>
          </cell>
          <cell r="S26">
            <v>2000</v>
          </cell>
          <cell r="T26">
            <v>2500</v>
          </cell>
          <cell r="U26">
            <v>800</v>
          </cell>
          <cell r="V26">
            <v>0</v>
          </cell>
          <cell r="W26">
            <v>0</v>
          </cell>
          <cell r="X26">
            <v>1000</v>
          </cell>
          <cell r="Y26">
            <v>13600</v>
          </cell>
          <cell r="Z26">
            <v>2300</v>
          </cell>
          <cell r="AA26">
            <v>175250</v>
          </cell>
          <cell r="AB26">
            <v>1000</v>
          </cell>
          <cell r="AC26">
            <v>53400</v>
          </cell>
          <cell r="AD26">
            <v>0</v>
          </cell>
          <cell r="AE26">
            <v>18800</v>
          </cell>
          <cell r="AF26">
            <v>4000</v>
          </cell>
          <cell r="AG26">
            <v>1500</v>
          </cell>
          <cell r="AH26">
            <v>32750</v>
          </cell>
          <cell r="AI26">
            <v>4560</v>
          </cell>
          <cell r="AJ26">
            <v>1303.1600000000001</v>
          </cell>
          <cell r="AK26">
            <v>126100</v>
          </cell>
          <cell r="AL26">
            <v>0</v>
          </cell>
          <cell r="AM26">
            <v>0</v>
          </cell>
          <cell r="AN26">
            <v>126100</v>
          </cell>
          <cell r="AO26">
            <v>0</v>
          </cell>
          <cell r="AP26">
            <v>63000</v>
          </cell>
          <cell r="AQ26">
            <v>49000</v>
          </cell>
          <cell r="AR26">
            <v>0</v>
          </cell>
          <cell r="AS26">
            <v>0</v>
          </cell>
          <cell r="AT26">
            <v>0</v>
          </cell>
          <cell r="AU26">
            <v>0</v>
          </cell>
          <cell r="AV26">
            <v>0</v>
          </cell>
          <cell r="AW26">
            <v>201793</v>
          </cell>
          <cell r="AX26">
            <v>0</v>
          </cell>
          <cell r="AY26">
            <v>0</v>
          </cell>
          <cell r="AZ26">
            <v>0</v>
          </cell>
          <cell r="BA26">
            <v>0</v>
          </cell>
          <cell r="BB26">
            <v>0</v>
          </cell>
          <cell r="BC26">
            <v>0</v>
          </cell>
          <cell r="BD26">
            <v>0</v>
          </cell>
          <cell r="BE26">
            <v>0</v>
          </cell>
          <cell r="BF26">
            <v>0</v>
          </cell>
          <cell r="BG26">
            <v>0</v>
          </cell>
          <cell r="BH26">
            <v>201793</v>
          </cell>
          <cell r="BI26">
            <v>12000</v>
          </cell>
          <cell r="BJ26">
            <v>0</v>
          </cell>
          <cell r="BK26">
            <v>2500</v>
          </cell>
          <cell r="BL26">
            <v>14500</v>
          </cell>
          <cell r="BM26">
            <v>0</v>
          </cell>
          <cell r="BN26">
            <v>0</v>
          </cell>
        </row>
        <row r="27">
          <cell r="A27" t="str">
            <v>Centre for Contemporary Art Derry - Londonderry</v>
          </cell>
          <cell r="B27" t="str">
            <v>2014-2015</v>
          </cell>
          <cell r="C27">
            <v>31754</v>
          </cell>
          <cell r="D27" t="str">
            <v>Lottery</v>
          </cell>
          <cell r="E27" t="str">
            <v>ACNI/10792</v>
          </cell>
          <cell r="F27" t="str">
            <v>Deirdre Robb</v>
          </cell>
          <cell r="G27" t="str">
            <v>xx AFP - Returning Applicant</v>
          </cell>
          <cell r="H27" t="str">
            <v>Awarded - Completed</v>
          </cell>
          <cell r="I27" t="str">
            <v>Medium</v>
          </cell>
          <cell r="J27">
            <v>112000</v>
          </cell>
          <cell r="K27">
            <v>0</v>
          </cell>
          <cell r="L27">
            <v>112000</v>
          </cell>
          <cell r="M27">
            <v>159427</v>
          </cell>
          <cell r="N27" t="str">
            <v>Visual Arts</v>
          </cell>
          <cell r="O27">
            <v>58209.88</v>
          </cell>
          <cell r="P27">
            <v>30000</v>
          </cell>
          <cell r="Q27">
            <v>1483.11</v>
          </cell>
          <cell r="R27">
            <v>450.59</v>
          </cell>
          <cell r="S27">
            <v>1183.17</v>
          </cell>
          <cell r="T27">
            <v>177.37</v>
          </cell>
          <cell r="U27">
            <v>3518.71</v>
          </cell>
          <cell r="V27">
            <v>0</v>
          </cell>
          <cell r="W27">
            <v>0</v>
          </cell>
          <cell r="X27">
            <v>1391.02</v>
          </cell>
          <cell r="Y27">
            <v>38203.97</v>
          </cell>
          <cell r="Z27">
            <v>0</v>
          </cell>
          <cell r="AA27">
            <v>31963.15</v>
          </cell>
          <cell r="AB27">
            <v>93.46</v>
          </cell>
          <cell r="AC27">
            <v>3489.42</v>
          </cell>
          <cell r="AD27">
            <v>0</v>
          </cell>
          <cell r="AE27">
            <v>2998.11</v>
          </cell>
          <cell r="AF27">
            <v>7236.84</v>
          </cell>
          <cell r="AG27">
            <v>1835.28</v>
          </cell>
          <cell r="AH27">
            <v>9083.06</v>
          </cell>
          <cell r="AI27">
            <v>3644.6</v>
          </cell>
          <cell r="AJ27">
            <v>8286</v>
          </cell>
          <cell r="AK27">
            <v>112000</v>
          </cell>
          <cell r="AL27">
            <v>3400</v>
          </cell>
          <cell r="AM27">
            <v>0</v>
          </cell>
          <cell r="AN27">
            <v>115400</v>
          </cell>
          <cell r="AO27">
            <v>0</v>
          </cell>
          <cell r="AP27">
            <v>400</v>
          </cell>
          <cell r="AQ27">
            <v>18812.599999999999</v>
          </cell>
          <cell r="AR27">
            <v>0</v>
          </cell>
          <cell r="AS27">
            <v>14300</v>
          </cell>
          <cell r="AT27">
            <v>0</v>
          </cell>
          <cell r="AU27">
            <v>0</v>
          </cell>
          <cell r="AV27">
            <v>14300</v>
          </cell>
          <cell r="AW27">
            <v>0</v>
          </cell>
          <cell r="AX27">
            <v>0</v>
          </cell>
          <cell r="AY27">
            <v>4200</v>
          </cell>
          <cell r="AZ27">
            <v>0</v>
          </cell>
          <cell r="BA27">
            <v>0</v>
          </cell>
          <cell r="BB27">
            <v>0</v>
          </cell>
          <cell r="BC27">
            <v>0</v>
          </cell>
          <cell r="BD27">
            <v>0</v>
          </cell>
          <cell r="BE27">
            <v>0</v>
          </cell>
          <cell r="BF27">
            <v>0</v>
          </cell>
          <cell r="BG27">
            <v>4232.96</v>
          </cell>
          <cell r="BH27">
            <v>8432.9599999999991</v>
          </cell>
          <cell r="BI27">
            <v>8000</v>
          </cell>
          <cell r="BJ27">
            <v>0</v>
          </cell>
          <cell r="BK27">
            <v>19076.86</v>
          </cell>
          <cell r="BL27">
            <v>27076.86</v>
          </cell>
          <cell r="BM27">
            <v>0</v>
          </cell>
          <cell r="BN27">
            <v>0</v>
          </cell>
        </row>
        <row r="28">
          <cell r="A28" t="str">
            <v>Comhaltas Ceoltoiri Eireann</v>
          </cell>
          <cell r="B28" t="str">
            <v>2014-2015</v>
          </cell>
          <cell r="C28">
            <v>31840</v>
          </cell>
          <cell r="D28" t="str">
            <v>Lottery</v>
          </cell>
          <cell r="E28" t="str">
            <v>ACNI/10878</v>
          </cell>
          <cell r="F28" t="str">
            <v>Jane Cassidy</v>
          </cell>
          <cell r="G28" t="str">
            <v>AFP - Core</v>
          </cell>
          <cell r="H28" t="str">
            <v>Awarded - Completed</v>
          </cell>
          <cell r="I28" t="str">
            <v>Small</v>
          </cell>
          <cell r="J28">
            <v>34000</v>
          </cell>
          <cell r="K28">
            <v>0</v>
          </cell>
          <cell r="L28">
            <v>34000</v>
          </cell>
          <cell r="M28">
            <v>0</v>
          </cell>
          <cell r="N28" t="str">
            <v>Traditional Arts</v>
          </cell>
          <cell r="O28">
            <v>52917.36</v>
          </cell>
          <cell r="P28">
            <v>1082.8699999999999</v>
          </cell>
          <cell r="Q28">
            <v>10443.92</v>
          </cell>
          <cell r="R28">
            <v>29857.24</v>
          </cell>
          <cell r="S28">
            <v>2587.14</v>
          </cell>
          <cell r="T28">
            <v>2949.61</v>
          </cell>
          <cell r="U28">
            <v>5187.99</v>
          </cell>
          <cell r="V28">
            <v>0</v>
          </cell>
          <cell r="W28">
            <v>0</v>
          </cell>
          <cell r="X28">
            <v>2356.36</v>
          </cell>
          <cell r="Y28">
            <v>54465.13</v>
          </cell>
          <cell r="Z28">
            <v>8500.9599999999991</v>
          </cell>
          <cell r="AA28">
            <v>25632.9</v>
          </cell>
          <cell r="AB28">
            <v>138</v>
          </cell>
          <cell r="AC28">
            <v>6141.1</v>
          </cell>
          <cell r="AD28">
            <v>0</v>
          </cell>
          <cell r="AE28">
            <v>240</v>
          </cell>
          <cell r="AF28">
            <v>7972.21</v>
          </cell>
          <cell r="AG28">
            <v>0</v>
          </cell>
          <cell r="AH28">
            <v>0</v>
          </cell>
          <cell r="AI28">
            <v>499.85</v>
          </cell>
          <cell r="AJ28">
            <v>401</v>
          </cell>
          <cell r="AK28">
            <v>34000</v>
          </cell>
          <cell r="AL28">
            <v>0</v>
          </cell>
          <cell r="AM28">
            <v>0</v>
          </cell>
          <cell r="AN28">
            <v>34000</v>
          </cell>
          <cell r="AO28">
            <v>0</v>
          </cell>
          <cell r="AP28">
            <v>1884</v>
          </cell>
          <cell r="AQ28">
            <v>5500</v>
          </cell>
          <cell r="AR28">
            <v>3522.74</v>
          </cell>
          <cell r="AS28">
            <v>4556</v>
          </cell>
          <cell r="AT28">
            <v>0</v>
          </cell>
          <cell r="AU28">
            <v>0</v>
          </cell>
          <cell r="AV28">
            <v>4556</v>
          </cell>
          <cell r="AW28">
            <v>10862.22</v>
          </cell>
          <cell r="AX28">
            <v>0</v>
          </cell>
          <cell r="AY28">
            <v>0</v>
          </cell>
          <cell r="AZ28">
            <v>0</v>
          </cell>
          <cell r="BA28">
            <v>0</v>
          </cell>
          <cell r="BB28">
            <v>0</v>
          </cell>
          <cell r="BC28">
            <v>8037</v>
          </cell>
          <cell r="BD28">
            <v>26671.86</v>
          </cell>
          <cell r="BE28">
            <v>4703.46</v>
          </cell>
          <cell r="BF28">
            <v>0</v>
          </cell>
          <cell r="BG28">
            <v>58254.400000000001</v>
          </cell>
          <cell r="BH28">
            <v>108528.94</v>
          </cell>
          <cell r="BI28">
            <v>0</v>
          </cell>
          <cell r="BJ28">
            <v>0</v>
          </cell>
          <cell r="BK28">
            <v>0</v>
          </cell>
          <cell r="BL28">
            <v>0</v>
          </cell>
          <cell r="BM28">
            <v>0</v>
          </cell>
          <cell r="BN28">
            <v>0</v>
          </cell>
        </row>
        <row r="29">
          <cell r="A29" t="str">
            <v>Craft and Design Collective</v>
          </cell>
          <cell r="B29" t="str">
            <v>2014-2015</v>
          </cell>
          <cell r="C29">
            <v>31826</v>
          </cell>
          <cell r="D29" t="str">
            <v>Lottery</v>
          </cell>
          <cell r="E29" t="str">
            <v>ACNI/10864</v>
          </cell>
          <cell r="F29" t="str">
            <v>Deirdre Robb</v>
          </cell>
          <cell r="G29" t="str">
            <v>AFP - Core</v>
          </cell>
          <cell r="H29" t="str">
            <v>Awarded - Completed</v>
          </cell>
          <cell r="I29" t="str">
            <v>Small</v>
          </cell>
          <cell r="J29">
            <v>44429</v>
          </cell>
          <cell r="K29">
            <v>0</v>
          </cell>
          <cell r="L29">
            <v>44429</v>
          </cell>
          <cell r="M29">
            <v>169658</v>
          </cell>
          <cell r="N29" t="str">
            <v>Visual Arts</v>
          </cell>
          <cell r="O29">
            <v>45427.35</v>
          </cell>
          <cell r="P29">
            <v>27908.93</v>
          </cell>
          <cell r="Q29">
            <v>2822.13</v>
          </cell>
          <cell r="R29">
            <v>194.4</v>
          </cell>
          <cell r="S29">
            <v>1010.48</v>
          </cell>
          <cell r="T29">
            <v>244.96</v>
          </cell>
          <cell r="U29">
            <v>3961.96</v>
          </cell>
          <cell r="V29">
            <v>0</v>
          </cell>
          <cell r="W29">
            <v>0</v>
          </cell>
          <cell r="X29">
            <v>836.95</v>
          </cell>
          <cell r="Y29">
            <v>36979.81</v>
          </cell>
          <cell r="Z29">
            <v>4185</v>
          </cell>
          <cell r="AA29">
            <v>0</v>
          </cell>
          <cell r="AB29">
            <v>0</v>
          </cell>
          <cell r="AC29">
            <v>0</v>
          </cell>
          <cell r="AD29">
            <v>0</v>
          </cell>
          <cell r="AE29">
            <v>0</v>
          </cell>
          <cell r="AF29">
            <v>0</v>
          </cell>
          <cell r="AG29">
            <v>0</v>
          </cell>
          <cell r="AH29">
            <v>0</v>
          </cell>
          <cell r="AI29">
            <v>0</v>
          </cell>
          <cell r="AJ29">
            <v>57021</v>
          </cell>
          <cell r="AK29">
            <v>44429</v>
          </cell>
          <cell r="AL29">
            <v>3000</v>
          </cell>
          <cell r="AM29">
            <v>0</v>
          </cell>
          <cell r="AN29">
            <v>47429</v>
          </cell>
          <cell r="AO29">
            <v>0</v>
          </cell>
          <cell r="AP29">
            <v>0</v>
          </cell>
          <cell r="AQ29">
            <v>6000</v>
          </cell>
          <cell r="AR29">
            <v>0</v>
          </cell>
          <cell r="AS29">
            <v>0</v>
          </cell>
          <cell r="AT29">
            <v>0</v>
          </cell>
          <cell r="AU29">
            <v>0</v>
          </cell>
          <cell r="AV29">
            <v>0</v>
          </cell>
          <cell r="AW29">
            <v>0</v>
          </cell>
          <cell r="AX29">
            <v>0</v>
          </cell>
          <cell r="AY29">
            <v>0</v>
          </cell>
          <cell r="AZ29">
            <v>3540</v>
          </cell>
          <cell r="BA29">
            <v>0</v>
          </cell>
          <cell r="BB29">
            <v>45458.79</v>
          </cell>
          <cell r="BC29">
            <v>0</v>
          </cell>
          <cell r="BD29">
            <v>0</v>
          </cell>
          <cell r="BE29">
            <v>8185.93</v>
          </cell>
          <cell r="BF29">
            <v>0</v>
          </cell>
          <cell r="BG29">
            <v>0</v>
          </cell>
          <cell r="BH29">
            <v>57184.72</v>
          </cell>
          <cell r="BI29">
            <v>0</v>
          </cell>
          <cell r="BJ29">
            <v>0</v>
          </cell>
          <cell r="BK29">
            <v>0</v>
          </cell>
          <cell r="BL29">
            <v>0</v>
          </cell>
          <cell r="BM29">
            <v>0</v>
          </cell>
          <cell r="BN29">
            <v>0</v>
          </cell>
        </row>
        <row r="30">
          <cell r="A30" t="str">
            <v>Craft Northern Ireland</v>
          </cell>
          <cell r="B30" t="str">
            <v>2014-2015</v>
          </cell>
          <cell r="C30">
            <v>31715</v>
          </cell>
          <cell r="D30" t="str">
            <v>Exchequer</v>
          </cell>
          <cell r="E30" t="str">
            <v>ACNI/10753</v>
          </cell>
          <cell r="F30" t="str">
            <v>Suzanne Lyle</v>
          </cell>
          <cell r="G30" t="str">
            <v>xx AFP - Returning Applicant</v>
          </cell>
          <cell r="H30" t="str">
            <v>Awarded - Completed</v>
          </cell>
          <cell r="I30" t="str">
            <v>Medium</v>
          </cell>
          <cell r="J30">
            <v>128494</v>
          </cell>
          <cell r="K30">
            <v>0</v>
          </cell>
          <cell r="L30">
            <v>128494</v>
          </cell>
          <cell r="M30">
            <v>128494</v>
          </cell>
          <cell r="N30" t="str">
            <v>Visual Arts</v>
          </cell>
          <cell r="O30">
            <v>142858</v>
          </cell>
          <cell r="P30">
            <v>15235</v>
          </cell>
          <cell r="Q30">
            <v>1813</v>
          </cell>
          <cell r="R30">
            <v>1032</v>
          </cell>
          <cell r="S30">
            <v>2136</v>
          </cell>
          <cell r="T30">
            <v>1116</v>
          </cell>
          <cell r="U30">
            <v>1649</v>
          </cell>
          <cell r="V30">
            <v>0</v>
          </cell>
          <cell r="W30">
            <v>0</v>
          </cell>
          <cell r="X30">
            <v>600</v>
          </cell>
          <cell r="Y30">
            <v>23581</v>
          </cell>
          <cell r="Z30">
            <v>5243</v>
          </cell>
          <cell r="AA30">
            <v>0</v>
          </cell>
          <cell r="AB30">
            <v>0</v>
          </cell>
          <cell r="AC30">
            <v>12410</v>
          </cell>
          <cell r="AD30">
            <v>0</v>
          </cell>
          <cell r="AE30">
            <v>1445</v>
          </cell>
          <cell r="AF30">
            <v>0</v>
          </cell>
          <cell r="AG30">
            <v>0</v>
          </cell>
          <cell r="AH30">
            <v>4098</v>
          </cell>
          <cell r="AI30">
            <v>21044</v>
          </cell>
          <cell r="AJ30">
            <v>4881.03</v>
          </cell>
          <cell r="AK30">
            <v>128494</v>
          </cell>
          <cell r="AL30">
            <v>12450</v>
          </cell>
          <cell r="AM30">
            <v>19450</v>
          </cell>
          <cell r="AN30">
            <v>160394</v>
          </cell>
          <cell r="AO30">
            <v>0</v>
          </cell>
          <cell r="AP30">
            <v>46546</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4020</v>
          </cell>
          <cell r="BH30">
            <v>4020</v>
          </cell>
          <cell r="BI30">
            <v>0</v>
          </cell>
          <cell r="BJ30">
            <v>0</v>
          </cell>
          <cell r="BK30">
            <v>0</v>
          </cell>
          <cell r="BL30">
            <v>0</v>
          </cell>
          <cell r="BM30">
            <v>0</v>
          </cell>
          <cell r="BN30">
            <v>0</v>
          </cell>
        </row>
        <row r="31">
          <cell r="A31" t="str">
            <v>Creative Exchange</v>
          </cell>
          <cell r="B31" t="str">
            <v>2014-2015</v>
          </cell>
          <cell r="C31">
            <v>31827</v>
          </cell>
          <cell r="D31" t="str">
            <v>Exchequer</v>
          </cell>
          <cell r="E31" t="str">
            <v>ACNI/10865</v>
          </cell>
          <cell r="F31" t="str">
            <v>Joanna Johnston</v>
          </cell>
          <cell r="G31" t="str">
            <v>xx AFP - Studio Groups</v>
          </cell>
          <cell r="H31" t="str">
            <v>Awarded - Completed</v>
          </cell>
          <cell r="I31" t="str">
            <v>Small</v>
          </cell>
          <cell r="J31">
            <v>13300</v>
          </cell>
          <cell r="K31">
            <v>0</v>
          </cell>
          <cell r="L31">
            <v>13300</v>
          </cell>
          <cell r="M31">
            <v>63086</v>
          </cell>
          <cell r="N31" t="str">
            <v>Visual Arts</v>
          </cell>
          <cell r="O31">
            <v>5448</v>
          </cell>
          <cell r="P31">
            <v>11760.75</v>
          </cell>
          <cell r="Q31">
            <v>1596.45</v>
          </cell>
          <cell r="R31">
            <v>163.38999999999999</v>
          </cell>
          <cell r="S31">
            <v>985.41</v>
          </cell>
          <cell r="T31">
            <v>23.6</v>
          </cell>
          <cell r="U31">
            <v>350</v>
          </cell>
          <cell r="V31">
            <v>0</v>
          </cell>
          <cell r="W31">
            <v>0</v>
          </cell>
          <cell r="X31">
            <v>702.04</v>
          </cell>
          <cell r="Y31">
            <v>15581.64</v>
          </cell>
          <cell r="Z31">
            <v>1345</v>
          </cell>
          <cell r="AA31">
            <v>5340</v>
          </cell>
          <cell r="AB31">
            <v>1288</v>
          </cell>
          <cell r="AC31">
            <v>7000</v>
          </cell>
          <cell r="AD31">
            <v>0</v>
          </cell>
          <cell r="AE31">
            <v>20000</v>
          </cell>
          <cell r="AF31">
            <v>0</v>
          </cell>
          <cell r="AG31">
            <v>0</v>
          </cell>
          <cell r="AH31">
            <v>0</v>
          </cell>
          <cell r="AI31">
            <v>2300</v>
          </cell>
          <cell r="AJ31">
            <v>3605.76</v>
          </cell>
          <cell r="AK31">
            <v>13300</v>
          </cell>
          <cell r="AL31">
            <v>6500</v>
          </cell>
          <cell r="AM31">
            <v>0</v>
          </cell>
          <cell r="AN31">
            <v>19800</v>
          </cell>
          <cell r="AO31">
            <v>0</v>
          </cell>
          <cell r="AP31">
            <v>0</v>
          </cell>
          <cell r="AQ31">
            <v>5600</v>
          </cell>
          <cell r="AR31">
            <v>0</v>
          </cell>
          <cell r="AS31">
            <v>0</v>
          </cell>
          <cell r="AT31">
            <v>0</v>
          </cell>
          <cell r="AU31">
            <v>0</v>
          </cell>
          <cell r="AV31">
            <v>0</v>
          </cell>
          <cell r="AW31">
            <v>0</v>
          </cell>
          <cell r="AX31">
            <v>0</v>
          </cell>
          <cell r="AY31">
            <v>0</v>
          </cell>
          <cell r="AZ31">
            <v>0</v>
          </cell>
          <cell r="BA31">
            <v>0</v>
          </cell>
          <cell r="BB31">
            <v>0</v>
          </cell>
          <cell r="BC31">
            <v>0</v>
          </cell>
          <cell r="BD31">
            <v>9883</v>
          </cell>
          <cell r="BE31">
            <v>0</v>
          </cell>
          <cell r="BF31">
            <v>0</v>
          </cell>
          <cell r="BG31">
            <v>0</v>
          </cell>
          <cell r="BH31">
            <v>9883</v>
          </cell>
          <cell r="BI31">
            <v>1000</v>
          </cell>
          <cell r="BJ31">
            <v>120</v>
          </cell>
          <cell r="BK31">
            <v>7000</v>
          </cell>
          <cell r="BL31">
            <v>8120</v>
          </cell>
          <cell r="BM31">
            <v>16781.5</v>
          </cell>
          <cell r="BN31">
            <v>0</v>
          </cell>
        </row>
        <row r="32">
          <cell r="A32" t="str">
            <v>Crescent Arts Centre</v>
          </cell>
          <cell r="B32" t="str">
            <v>2014-2015</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K32">
            <v>0</v>
          </cell>
          <cell r="L32">
            <v>226800</v>
          </cell>
          <cell r="M32">
            <v>662263</v>
          </cell>
          <cell r="N32" t="str">
            <v>Combined</v>
          </cell>
          <cell r="O32">
            <v>274606.44</v>
          </cell>
          <cell r="P32">
            <v>595.97</v>
          </cell>
          <cell r="Q32">
            <v>18378.34</v>
          </cell>
          <cell r="R32">
            <v>11882.62</v>
          </cell>
          <cell r="S32">
            <v>5729.38</v>
          </cell>
          <cell r="T32">
            <v>3583.04</v>
          </cell>
          <cell r="U32">
            <v>13844.33</v>
          </cell>
          <cell r="V32">
            <v>0</v>
          </cell>
          <cell r="W32">
            <v>0</v>
          </cell>
          <cell r="X32">
            <v>12893.46</v>
          </cell>
          <cell r="Y32">
            <v>66907.14</v>
          </cell>
          <cell r="Z32">
            <v>45586.75</v>
          </cell>
          <cell r="AA32">
            <v>179009.75</v>
          </cell>
          <cell r="AB32">
            <v>670.74</v>
          </cell>
          <cell r="AC32">
            <v>51849.48</v>
          </cell>
          <cell r="AD32">
            <v>0</v>
          </cell>
          <cell r="AE32">
            <v>3285</v>
          </cell>
          <cell r="AF32">
            <v>929.59</v>
          </cell>
          <cell r="AG32">
            <v>0</v>
          </cell>
          <cell r="AH32">
            <v>15398.68</v>
          </cell>
          <cell r="AI32">
            <v>8291.82</v>
          </cell>
          <cell r="AJ32">
            <v>24021.56</v>
          </cell>
          <cell r="AK32">
            <v>226800</v>
          </cell>
          <cell r="AL32">
            <v>5244.5</v>
          </cell>
          <cell r="AM32">
            <v>900</v>
          </cell>
          <cell r="AN32">
            <v>232944.5</v>
          </cell>
          <cell r="AO32">
            <v>0</v>
          </cell>
          <cell r="AP32">
            <v>0</v>
          </cell>
          <cell r="AQ32">
            <v>31091.360000000001</v>
          </cell>
          <cell r="AR32">
            <v>0</v>
          </cell>
          <cell r="AS32">
            <v>0</v>
          </cell>
          <cell r="AT32">
            <v>0</v>
          </cell>
          <cell r="AU32">
            <v>0</v>
          </cell>
          <cell r="AV32">
            <v>0</v>
          </cell>
          <cell r="AW32">
            <v>261028.82</v>
          </cell>
          <cell r="AX32">
            <v>0</v>
          </cell>
          <cell r="AY32">
            <v>0</v>
          </cell>
          <cell r="AZ32">
            <v>0</v>
          </cell>
          <cell r="BA32">
            <v>459.39</v>
          </cell>
          <cell r="BB32">
            <v>4258</v>
          </cell>
          <cell r="BC32">
            <v>49.35</v>
          </cell>
          <cell r="BD32">
            <v>12930.51</v>
          </cell>
          <cell r="BE32">
            <v>113916.96</v>
          </cell>
          <cell r="BF32">
            <v>0</v>
          </cell>
          <cell r="BG32">
            <v>13410.98</v>
          </cell>
          <cell r="BH32">
            <v>406054.01</v>
          </cell>
          <cell r="BI32">
            <v>800</v>
          </cell>
          <cell r="BJ32">
            <v>7199.94</v>
          </cell>
          <cell r="BK32">
            <v>0</v>
          </cell>
          <cell r="BL32">
            <v>7999.94</v>
          </cell>
          <cell r="BM32">
            <v>0</v>
          </cell>
          <cell r="BN32">
            <v>0</v>
          </cell>
        </row>
        <row r="33">
          <cell r="A33" t="str">
            <v>Cultúrlann McAdam Ó Fiaich</v>
          </cell>
          <cell r="B33" t="str">
            <v>2014-2015</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K33">
            <v>0</v>
          </cell>
          <cell r="L33">
            <v>172208</v>
          </cell>
          <cell r="M33">
            <v>621235</v>
          </cell>
          <cell r="N33" t="str">
            <v>Combined</v>
          </cell>
          <cell r="O33">
            <v>119840</v>
          </cell>
          <cell r="P33">
            <v>47200</v>
          </cell>
          <cell r="Q33">
            <v>28000</v>
          </cell>
          <cell r="R33">
            <v>61678</v>
          </cell>
          <cell r="S33">
            <v>5128</v>
          </cell>
          <cell r="T33">
            <v>15210</v>
          </cell>
          <cell r="U33">
            <v>5179</v>
          </cell>
          <cell r="V33">
            <v>0</v>
          </cell>
          <cell r="W33">
            <v>0</v>
          </cell>
          <cell r="X33">
            <v>8500</v>
          </cell>
          <cell r="Y33">
            <v>170895</v>
          </cell>
          <cell r="Z33">
            <v>116196</v>
          </cell>
          <cell r="AA33">
            <v>112117</v>
          </cell>
          <cell r="AB33">
            <v>0</v>
          </cell>
          <cell r="AC33">
            <v>26296</v>
          </cell>
          <cell r="AD33">
            <v>0</v>
          </cell>
          <cell r="AE33">
            <v>0</v>
          </cell>
          <cell r="AF33">
            <v>0</v>
          </cell>
          <cell r="AG33">
            <v>0</v>
          </cell>
          <cell r="AH33">
            <v>2300</v>
          </cell>
          <cell r="AI33">
            <v>0</v>
          </cell>
          <cell r="AJ33">
            <v>4663</v>
          </cell>
          <cell r="AK33">
            <v>172208</v>
          </cell>
          <cell r="AL33">
            <v>0</v>
          </cell>
          <cell r="AM33">
            <v>0</v>
          </cell>
          <cell r="AN33">
            <v>172208</v>
          </cell>
          <cell r="AO33">
            <v>0</v>
          </cell>
          <cell r="AP33">
            <v>34000</v>
          </cell>
          <cell r="AQ33">
            <v>39000</v>
          </cell>
          <cell r="AR33">
            <v>103256</v>
          </cell>
          <cell r="AS33">
            <v>177323</v>
          </cell>
          <cell r="AT33">
            <v>0</v>
          </cell>
          <cell r="AU33">
            <v>0</v>
          </cell>
          <cell r="AV33">
            <v>177323</v>
          </cell>
          <cell r="AW33">
            <v>31216</v>
          </cell>
          <cell r="AX33">
            <v>0</v>
          </cell>
          <cell r="AY33">
            <v>0</v>
          </cell>
          <cell r="AZ33">
            <v>0</v>
          </cell>
          <cell r="BA33">
            <v>0</v>
          </cell>
          <cell r="BB33">
            <v>1950</v>
          </cell>
          <cell r="BC33">
            <v>0</v>
          </cell>
          <cell r="BD33">
            <v>38745</v>
          </cell>
          <cell r="BE33">
            <v>10658</v>
          </cell>
          <cell r="BF33">
            <v>0</v>
          </cell>
          <cell r="BG33">
            <v>0</v>
          </cell>
          <cell r="BH33">
            <v>82569</v>
          </cell>
          <cell r="BI33">
            <v>0</v>
          </cell>
          <cell r="BJ33">
            <v>6759</v>
          </cell>
          <cell r="BK33">
            <v>0</v>
          </cell>
          <cell r="BL33">
            <v>6759</v>
          </cell>
          <cell r="BM33">
            <v>0</v>
          </cell>
          <cell r="BN33">
            <v>5500</v>
          </cell>
        </row>
        <row r="34">
          <cell r="A34" t="str">
            <v>Dance Resource Base (NI) Ltd</v>
          </cell>
          <cell r="B34" t="str">
            <v>2014-2015</v>
          </cell>
          <cell r="C34">
            <v>31729</v>
          </cell>
          <cell r="D34" t="str">
            <v>Lottery</v>
          </cell>
          <cell r="E34" t="str">
            <v>ACNI/10767</v>
          </cell>
          <cell r="F34" t="str">
            <v>Gilly Campbell</v>
          </cell>
          <cell r="G34" t="str">
            <v>xx AFP - Returning Applicant</v>
          </cell>
          <cell r="H34" t="str">
            <v>Awarded - Completed</v>
          </cell>
          <cell r="I34" t="str">
            <v>Small</v>
          </cell>
          <cell r="J34">
            <v>39399</v>
          </cell>
          <cell r="K34">
            <v>0</v>
          </cell>
          <cell r="L34">
            <v>39399</v>
          </cell>
          <cell r="M34">
            <v>74923</v>
          </cell>
          <cell r="N34" t="str">
            <v>Dance</v>
          </cell>
          <cell r="O34">
            <v>33074.32</v>
          </cell>
          <cell r="P34">
            <v>8500</v>
          </cell>
          <cell r="Q34">
            <v>3095.79</v>
          </cell>
          <cell r="R34">
            <v>747.83</v>
          </cell>
          <cell r="S34">
            <v>668.47</v>
          </cell>
          <cell r="T34">
            <v>1047.54</v>
          </cell>
          <cell r="U34">
            <v>1887.07</v>
          </cell>
          <cell r="V34">
            <v>0</v>
          </cell>
          <cell r="W34">
            <v>0</v>
          </cell>
          <cell r="X34">
            <v>1499</v>
          </cell>
          <cell r="Y34">
            <v>17445.7</v>
          </cell>
          <cell r="Z34">
            <v>2880.2</v>
          </cell>
          <cell r="AA34">
            <v>8530.7999999999993</v>
          </cell>
          <cell r="AB34">
            <v>0</v>
          </cell>
          <cell r="AC34">
            <v>916.01</v>
          </cell>
          <cell r="AD34">
            <v>0</v>
          </cell>
          <cell r="AE34">
            <v>435.9</v>
          </cell>
          <cell r="AF34">
            <v>103.35</v>
          </cell>
          <cell r="AG34">
            <v>0</v>
          </cell>
          <cell r="AH34">
            <v>2608.9499999999998</v>
          </cell>
          <cell r="AI34">
            <v>0</v>
          </cell>
          <cell r="AJ34">
            <v>1500</v>
          </cell>
          <cell r="AK34">
            <v>39399</v>
          </cell>
          <cell r="AL34">
            <v>28280</v>
          </cell>
          <cell r="AM34">
            <v>0</v>
          </cell>
          <cell r="AN34">
            <v>67679</v>
          </cell>
          <cell r="AO34">
            <v>0</v>
          </cell>
          <cell r="AP34">
            <v>0</v>
          </cell>
          <cell r="AQ34">
            <v>0</v>
          </cell>
          <cell r="AR34">
            <v>0</v>
          </cell>
          <cell r="AS34">
            <v>0</v>
          </cell>
          <cell r="AT34">
            <v>0</v>
          </cell>
          <cell r="AU34">
            <v>0</v>
          </cell>
          <cell r="AV34">
            <v>0</v>
          </cell>
          <cell r="AW34">
            <v>75</v>
          </cell>
          <cell r="AX34">
            <v>0</v>
          </cell>
          <cell r="AY34">
            <v>0</v>
          </cell>
          <cell r="AZ34">
            <v>1940</v>
          </cell>
          <cell r="BA34">
            <v>0</v>
          </cell>
          <cell r="BB34">
            <v>0</v>
          </cell>
          <cell r="BC34">
            <v>0</v>
          </cell>
          <cell r="BD34">
            <v>6583.16</v>
          </cell>
          <cell r="BE34">
            <v>5426.5</v>
          </cell>
          <cell r="BF34">
            <v>0</v>
          </cell>
          <cell r="BG34">
            <v>915</v>
          </cell>
          <cell r="BH34">
            <v>14939.66</v>
          </cell>
          <cell r="BI34">
            <v>0</v>
          </cell>
          <cell r="BJ34">
            <v>2</v>
          </cell>
          <cell r="BK34">
            <v>0</v>
          </cell>
          <cell r="BL34">
            <v>2</v>
          </cell>
          <cell r="BM34">
            <v>0</v>
          </cell>
          <cell r="BN34">
            <v>0</v>
          </cell>
        </row>
        <row r="35">
          <cell r="A35" t="str">
            <v>Derry Theatre Trust</v>
          </cell>
          <cell r="B35" t="str">
            <v>2014-2015</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K35">
            <v>0</v>
          </cell>
          <cell r="L35">
            <v>129004</v>
          </cell>
          <cell r="M35">
            <v>1951538</v>
          </cell>
          <cell r="N35" t="str">
            <v>Combined</v>
          </cell>
          <cell r="O35">
            <v>879296</v>
          </cell>
          <cell r="P35">
            <v>14593</v>
          </cell>
          <cell r="Q35">
            <v>103266</v>
          </cell>
          <cell r="R35">
            <v>83183</v>
          </cell>
          <cell r="S35">
            <v>18540</v>
          </cell>
          <cell r="T35">
            <v>12637</v>
          </cell>
          <cell r="U35">
            <v>45929</v>
          </cell>
          <cell r="V35">
            <v>0</v>
          </cell>
          <cell r="W35">
            <v>0</v>
          </cell>
          <cell r="X35">
            <v>27920</v>
          </cell>
          <cell r="Y35">
            <v>306068</v>
          </cell>
          <cell r="Z35">
            <v>100029</v>
          </cell>
          <cell r="AA35">
            <v>1457464</v>
          </cell>
          <cell r="AB35">
            <v>0</v>
          </cell>
          <cell r="AC35">
            <v>145421</v>
          </cell>
          <cell r="AD35">
            <v>0</v>
          </cell>
          <cell r="AE35">
            <v>0</v>
          </cell>
          <cell r="AF35">
            <v>214722</v>
          </cell>
          <cell r="AG35">
            <v>4520</v>
          </cell>
          <cell r="AH35">
            <v>7094</v>
          </cell>
          <cell r="AI35">
            <v>0</v>
          </cell>
          <cell r="AJ35">
            <v>31340.71</v>
          </cell>
          <cell r="AK35">
            <v>129004</v>
          </cell>
          <cell r="AL35">
            <v>122554</v>
          </cell>
          <cell r="AM35">
            <v>0</v>
          </cell>
          <cell r="AN35">
            <v>251558</v>
          </cell>
          <cell r="AO35">
            <v>0</v>
          </cell>
          <cell r="AP35">
            <v>0</v>
          </cell>
          <cell r="AQ35">
            <v>443300</v>
          </cell>
          <cell r="AR35">
            <v>0</v>
          </cell>
          <cell r="AS35">
            <v>0</v>
          </cell>
          <cell r="AT35">
            <v>0</v>
          </cell>
          <cell r="AU35">
            <v>0</v>
          </cell>
          <cell r="AV35">
            <v>0</v>
          </cell>
          <cell r="AW35">
            <v>1621475</v>
          </cell>
          <cell r="AX35">
            <v>0</v>
          </cell>
          <cell r="AY35">
            <v>0</v>
          </cell>
          <cell r="AZ35">
            <v>1710</v>
          </cell>
          <cell r="BA35">
            <v>0</v>
          </cell>
          <cell r="BB35">
            <v>0</v>
          </cell>
          <cell r="BC35">
            <v>449363</v>
          </cell>
          <cell r="BD35">
            <v>169674</v>
          </cell>
          <cell r="BE35">
            <v>15750</v>
          </cell>
          <cell r="BF35">
            <v>0</v>
          </cell>
          <cell r="BG35">
            <v>70927</v>
          </cell>
          <cell r="BH35">
            <v>2328899</v>
          </cell>
          <cell r="BI35">
            <v>77270</v>
          </cell>
          <cell r="BJ35">
            <v>0</v>
          </cell>
          <cell r="BK35">
            <v>0</v>
          </cell>
          <cell r="BL35">
            <v>77270</v>
          </cell>
          <cell r="BM35">
            <v>0</v>
          </cell>
          <cell r="BN35">
            <v>0</v>
          </cell>
        </row>
        <row r="36">
          <cell r="A36" t="str">
            <v>Digital Arts Studios</v>
          </cell>
          <cell r="B36" t="str">
            <v>2014-2015</v>
          </cell>
          <cell r="C36">
            <v>31722</v>
          </cell>
          <cell r="D36" t="str">
            <v>Lottery</v>
          </cell>
          <cell r="E36" t="str">
            <v>ACNI/10760</v>
          </cell>
          <cell r="F36" t="str">
            <v>Joanna Johnston</v>
          </cell>
          <cell r="G36" t="str">
            <v>xx AFP - Returning Applicant</v>
          </cell>
          <cell r="H36" t="str">
            <v>Awarded - Completed</v>
          </cell>
          <cell r="I36" t="str">
            <v>Small</v>
          </cell>
          <cell r="J36">
            <v>60260</v>
          </cell>
          <cell r="K36">
            <v>0</v>
          </cell>
          <cell r="L36">
            <v>60260</v>
          </cell>
          <cell r="M36">
            <v>72547</v>
          </cell>
          <cell r="N36" t="str">
            <v>Visual Arts</v>
          </cell>
          <cell r="O36">
            <v>42223.14</v>
          </cell>
          <cell r="P36">
            <v>7200</v>
          </cell>
          <cell r="Q36">
            <v>1404</v>
          </cell>
          <cell r="R36">
            <v>3888</v>
          </cell>
          <cell r="S36">
            <v>1076.3599999999999</v>
          </cell>
          <cell r="T36">
            <v>775.86</v>
          </cell>
          <cell r="U36">
            <v>2364</v>
          </cell>
          <cell r="V36">
            <v>0</v>
          </cell>
          <cell r="W36">
            <v>0</v>
          </cell>
          <cell r="X36">
            <v>1095.5</v>
          </cell>
          <cell r="Y36">
            <v>17803.72</v>
          </cell>
          <cell r="Z36">
            <v>2098.96</v>
          </cell>
          <cell r="AA36">
            <v>4538.6099999999997</v>
          </cell>
          <cell r="AB36">
            <v>345</v>
          </cell>
          <cell r="AC36">
            <v>424.04</v>
          </cell>
          <cell r="AD36">
            <v>0</v>
          </cell>
          <cell r="AE36">
            <v>0</v>
          </cell>
          <cell r="AF36">
            <v>411.96</v>
          </cell>
          <cell r="AG36">
            <v>100.1</v>
          </cell>
          <cell r="AH36">
            <v>2404.92</v>
          </cell>
          <cell r="AI36">
            <v>1519.54</v>
          </cell>
          <cell r="AJ36">
            <v>84729</v>
          </cell>
          <cell r="AK36">
            <v>60260</v>
          </cell>
          <cell r="AL36">
            <v>691.2</v>
          </cell>
          <cell r="AM36">
            <v>0</v>
          </cell>
          <cell r="AN36">
            <v>60951.199999999997</v>
          </cell>
          <cell r="AO36">
            <v>0</v>
          </cell>
          <cell r="AP36">
            <v>0</v>
          </cell>
          <cell r="AQ36">
            <v>2600</v>
          </cell>
          <cell r="AR36">
            <v>0</v>
          </cell>
          <cell r="AS36">
            <v>0</v>
          </cell>
          <cell r="AT36">
            <v>0</v>
          </cell>
          <cell r="AU36">
            <v>0</v>
          </cell>
          <cell r="AV36">
            <v>0</v>
          </cell>
          <cell r="AW36">
            <v>0</v>
          </cell>
          <cell r="AX36">
            <v>0</v>
          </cell>
          <cell r="AY36">
            <v>0</v>
          </cell>
          <cell r="AZ36">
            <v>1050</v>
          </cell>
          <cell r="BA36">
            <v>0</v>
          </cell>
          <cell r="BB36">
            <v>0</v>
          </cell>
          <cell r="BC36">
            <v>0</v>
          </cell>
          <cell r="BD36">
            <v>3485</v>
          </cell>
          <cell r="BE36">
            <v>6144.15</v>
          </cell>
          <cell r="BF36">
            <v>1140</v>
          </cell>
          <cell r="BG36">
            <v>0</v>
          </cell>
          <cell r="BH36">
            <v>11819.15</v>
          </cell>
          <cell r="BI36">
            <v>0</v>
          </cell>
          <cell r="BJ36">
            <v>0</v>
          </cell>
          <cell r="BK36">
            <v>10000</v>
          </cell>
          <cell r="BL36">
            <v>10000</v>
          </cell>
          <cell r="BM36">
            <v>0</v>
          </cell>
          <cell r="BN36">
            <v>0</v>
          </cell>
        </row>
        <row r="37">
          <cell r="A37" t="str">
            <v>Down Community Arts Ltd</v>
          </cell>
          <cell r="B37" t="str">
            <v>2014-2015</v>
          </cell>
          <cell r="C37">
            <v>31772</v>
          </cell>
          <cell r="D37" t="str">
            <v>Lottery</v>
          </cell>
          <cell r="E37" t="str">
            <v>ACNI/10810</v>
          </cell>
          <cell r="F37" t="str">
            <v>Lizzie Devlin</v>
          </cell>
          <cell r="G37" t="str">
            <v>xx AFP - Returning Applicant</v>
          </cell>
          <cell r="H37" t="str">
            <v>Awarded - Completed</v>
          </cell>
          <cell r="I37" t="str">
            <v>Small</v>
          </cell>
          <cell r="J37">
            <v>53350</v>
          </cell>
          <cell r="K37">
            <v>0</v>
          </cell>
          <cell r="L37">
            <v>53350</v>
          </cell>
          <cell r="M37">
            <v>80510</v>
          </cell>
          <cell r="N37" t="str">
            <v>Combined</v>
          </cell>
          <cell r="O37">
            <v>37359.89</v>
          </cell>
          <cell r="P37">
            <v>2956.2</v>
          </cell>
          <cell r="Q37">
            <v>0</v>
          </cell>
          <cell r="R37">
            <v>226.25</v>
          </cell>
          <cell r="S37">
            <v>1011.23</v>
          </cell>
          <cell r="T37">
            <v>724.6</v>
          </cell>
          <cell r="U37">
            <v>2130</v>
          </cell>
          <cell r="V37">
            <v>0</v>
          </cell>
          <cell r="W37">
            <v>0</v>
          </cell>
          <cell r="X37">
            <v>1456.29</v>
          </cell>
          <cell r="Y37">
            <v>8504.57</v>
          </cell>
          <cell r="Z37">
            <v>1533.86</v>
          </cell>
          <cell r="AA37">
            <v>21242.6</v>
          </cell>
          <cell r="AB37">
            <v>630</v>
          </cell>
          <cell r="AC37">
            <v>428.8</v>
          </cell>
          <cell r="AD37">
            <v>0</v>
          </cell>
          <cell r="AE37">
            <v>830.86</v>
          </cell>
          <cell r="AF37">
            <v>90.5</v>
          </cell>
          <cell r="AG37">
            <v>0</v>
          </cell>
          <cell r="AH37">
            <v>452.39</v>
          </cell>
          <cell r="AI37">
            <v>4856.26</v>
          </cell>
          <cell r="AJ37">
            <v>4944.38</v>
          </cell>
          <cell r="AK37">
            <v>53350</v>
          </cell>
          <cell r="AL37">
            <v>10985</v>
          </cell>
          <cell r="AM37">
            <v>0</v>
          </cell>
          <cell r="AN37">
            <v>64335</v>
          </cell>
          <cell r="AO37">
            <v>0</v>
          </cell>
          <cell r="AP37">
            <v>0</v>
          </cell>
          <cell r="AQ37">
            <v>880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4175</v>
          </cell>
          <cell r="BF37">
            <v>0</v>
          </cell>
          <cell r="BG37">
            <v>0</v>
          </cell>
          <cell r="BH37">
            <v>4175</v>
          </cell>
          <cell r="BI37">
            <v>0</v>
          </cell>
          <cell r="BJ37">
            <v>0</v>
          </cell>
          <cell r="BK37">
            <v>9070</v>
          </cell>
          <cell r="BL37">
            <v>9070</v>
          </cell>
          <cell r="BM37">
            <v>0</v>
          </cell>
          <cell r="BN37">
            <v>0</v>
          </cell>
        </row>
        <row r="38">
          <cell r="A38" t="str">
            <v>Drake Music Project Northern Ireland</v>
          </cell>
          <cell r="B38" t="str">
            <v>2014-2015</v>
          </cell>
          <cell r="C38">
            <v>31756</v>
          </cell>
          <cell r="D38" t="str">
            <v>Lottery</v>
          </cell>
          <cell r="E38" t="str">
            <v>ACNI/10794</v>
          </cell>
          <cell r="F38" t="str">
            <v>Fionnuala Walsh</v>
          </cell>
          <cell r="G38" t="str">
            <v>xx AFP - Returning Applicant</v>
          </cell>
          <cell r="H38" t="str">
            <v>Awarded - Completed</v>
          </cell>
          <cell r="I38" t="str">
            <v>Small</v>
          </cell>
          <cell r="J38">
            <v>52380</v>
          </cell>
          <cell r="K38">
            <v>0</v>
          </cell>
          <cell r="L38">
            <v>52380</v>
          </cell>
          <cell r="M38">
            <v>117560</v>
          </cell>
          <cell r="N38" t="str">
            <v>Music</v>
          </cell>
          <cell r="O38">
            <v>34300</v>
          </cell>
          <cell r="P38">
            <v>7680</v>
          </cell>
          <cell r="Q38">
            <v>412</v>
          </cell>
          <cell r="R38">
            <v>0</v>
          </cell>
          <cell r="S38">
            <v>698</v>
          </cell>
          <cell r="T38">
            <v>824</v>
          </cell>
          <cell r="U38">
            <v>1750</v>
          </cell>
          <cell r="V38">
            <v>0</v>
          </cell>
          <cell r="W38">
            <v>0</v>
          </cell>
          <cell r="X38">
            <v>809</v>
          </cell>
          <cell r="Y38">
            <v>12173</v>
          </cell>
          <cell r="Z38">
            <v>345</v>
          </cell>
          <cell r="AA38">
            <v>37826</v>
          </cell>
          <cell r="AB38">
            <v>742</v>
          </cell>
          <cell r="AC38">
            <v>1329</v>
          </cell>
          <cell r="AD38">
            <v>230</v>
          </cell>
          <cell r="AE38">
            <v>0</v>
          </cell>
          <cell r="AF38">
            <v>0</v>
          </cell>
          <cell r="AG38">
            <v>0</v>
          </cell>
          <cell r="AH38">
            <v>1108</v>
          </cell>
          <cell r="AI38">
            <v>7622</v>
          </cell>
          <cell r="AJ38">
            <v>47805</v>
          </cell>
          <cell r="AK38">
            <v>52380</v>
          </cell>
          <cell r="AL38">
            <v>0</v>
          </cell>
          <cell r="AM38">
            <v>0</v>
          </cell>
          <cell r="AN38">
            <v>52380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13556</v>
          </cell>
          <cell r="BF38">
            <v>3545</v>
          </cell>
          <cell r="BG38">
            <v>0</v>
          </cell>
          <cell r="BH38">
            <v>17101</v>
          </cell>
          <cell r="BI38">
            <v>0</v>
          </cell>
          <cell r="BJ38">
            <v>500</v>
          </cell>
          <cell r="BK38">
            <v>33391</v>
          </cell>
          <cell r="BL38">
            <v>33891</v>
          </cell>
          <cell r="BM38">
            <v>0</v>
          </cell>
          <cell r="BN38">
            <v>11000</v>
          </cell>
        </row>
        <row r="39">
          <cell r="A39" t="str">
            <v>DU Dance</v>
          </cell>
          <cell r="B39" t="str">
            <v>2014-2015</v>
          </cell>
          <cell r="C39">
            <v>31728</v>
          </cell>
          <cell r="D39" t="str">
            <v>Lottery</v>
          </cell>
          <cell r="E39" t="str">
            <v>ACNI/10766</v>
          </cell>
          <cell r="F39" t="str">
            <v>Gilly Campbell</v>
          </cell>
          <cell r="G39" t="str">
            <v>xx AFP - Returning Applicant</v>
          </cell>
          <cell r="H39" t="str">
            <v>Awarded - Completed</v>
          </cell>
          <cell r="I39" t="str">
            <v>Medium</v>
          </cell>
          <cell r="J39">
            <v>46075</v>
          </cell>
          <cell r="K39">
            <v>0</v>
          </cell>
          <cell r="L39">
            <v>46075</v>
          </cell>
          <cell r="M39">
            <v>58075</v>
          </cell>
          <cell r="N39" t="str">
            <v>Dance</v>
          </cell>
          <cell r="O39">
            <v>39740</v>
          </cell>
          <cell r="P39">
            <v>2437</v>
          </cell>
          <cell r="Q39">
            <v>807</v>
          </cell>
          <cell r="R39">
            <v>88</v>
          </cell>
          <cell r="S39">
            <v>1143</v>
          </cell>
          <cell r="T39">
            <v>835</v>
          </cell>
          <cell r="U39">
            <v>3508</v>
          </cell>
          <cell r="V39">
            <v>0</v>
          </cell>
          <cell r="W39">
            <v>0</v>
          </cell>
          <cell r="X39">
            <v>1205</v>
          </cell>
          <cell r="Y39">
            <v>10023</v>
          </cell>
          <cell r="Z39">
            <v>8513</v>
          </cell>
          <cell r="AA39">
            <v>44995</v>
          </cell>
          <cell r="AB39">
            <v>1150</v>
          </cell>
          <cell r="AC39">
            <v>1873</v>
          </cell>
          <cell r="AD39">
            <v>0</v>
          </cell>
          <cell r="AE39">
            <v>7536</v>
          </cell>
          <cell r="AF39">
            <v>0</v>
          </cell>
          <cell r="AG39">
            <v>0</v>
          </cell>
          <cell r="AH39">
            <v>11386</v>
          </cell>
          <cell r="AI39">
            <v>14042</v>
          </cell>
          <cell r="AJ39">
            <v>1364.99</v>
          </cell>
          <cell r="AK39">
            <v>46075</v>
          </cell>
          <cell r="AL39">
            <v>26138</v>
          </cell>
          <cell r="AM39">
            <v>0</v>
          </cell>
          <cell r="AN39">
            <v>72213</v>
          </cell>
          <cell r="AO39">
            <v>0</v>
          </cell>
          <cell r="AP39">
            <v>0</v>
          </cell>
          <cell r="AQ39">
            <v>28120</v>
          </cell>
          <cell r="AR39">
            <v>0</v>
          </cell>
          <cell r="AS39">
            <v>7500</v>
          </cell>
          <cell r="AT39">
            <v>0</v>
          </cell>
          <cell r="AU39">
            <v>0</v>
          </cell>
          <cell r="AV39">
            <v>7500</v>
          </cell>
          <cell r="AW39">
            <v>605</v>
          </cell>
          <cell r="AX39">
            <v>0</v>
          </cell>
          <cell r="AY39">
            <v>0</v>
          </cell>
          <cell r="AZ39">
            <v>0</v>
          </cell>
          <cell r="BA39">
            <v>0</v>
          </cell>
          <cell r="BB39">
            <v>0</v>
          </cell>
          <cell r="BC39">
            <v>0</v>
          </cell>
          <cell r="BD39">
            <v>0</v>
          </cell>
          <cell r="BE39">
            <v>4469</v>
          </cell>
          <cell r="BF39">
            <v>0</v>
          </cell>
          <cell r="BG39">
            <v>10599</v>
          </cell>
          <cell r="BH39">
            <v>15673</v>
          </cell>
          <cell r="BI39">
            <v>0</v>
          </cell>
          <cell r="BJ39">
            <v>5899</v>
          </cell>
          <cell r="BK39">
            <v>12653</v>
          </cell>
          <cell r="BL39">
            <v>18552</v>
          </cell>
          <cell r="BM39">
            <v>0</v>
          </cell>
          <cell r="BN39">
            <v>0</v>
          </cell>
        </row>
        <row r="40">
          <cell r="A40" t="str">
            <v>Dumbworld Ltd</v>
          </cell>
          <cell r="B40" t="str">
            <v>2014-2015</v>
          </cell>
          <cell r="C40">
            <v>31817</v>
          </cell>
          <cell r="D40" t="str">
            <v>Lottery</v>
          </cell>
          <cell r="E40" t="str">
            <v>ACNI/10855</v>
          </cell>
          <cell r="F40" t="str">
            <v>Ciaran Scullion</v>
          </cell>
          <cell r="G40" t="str">
            <v>AFP - Core</v>
          </cell>
          <cell r="H40" t="str">
            <v>Awarded - Completed</v>
          </cell>
          <cell r="I40" t="str">
            <v>Small</v>
          </cell>
          <cell r="J40">
            <v>82000</v>
          </cell>
          <cell r="K40">
            <v>0</v>
          </cell>
          <cell r="L40">
            <v>113750</v>
          </cell>
          <cell r="M40">
            <v>232335</v>
          </cell>
          <cell r="N40" t="str">
            <v>Music</v>
          </cell>
          <cell r="O40">
            <v>47316</v>
          </cell>
          <cell r="P40">
            <v>1960</v>
          </cell>
          <cell r="Q40">
            <v>0</v>
          </cell>
          <cell r="R40">
            <v>0</v>
          </cell>
          <cell r="S40">
            <v>587</v>
          </cell>
          <cell r="T40">
            <v>2029</v>
          </cell>
          <cell r="U40">
            <v>1402</v>
          </cell>
          <cell r="V40">
            <v>0</v>
          </cell>
          <cell r="W40">
            <v>0</v>
          </cell>
          <cell r="X40">
            <v>98</v>
          </cell>
          <cell r="Y40">
            <v>6076</v>
          </cell>
          <cell r="Z40">
            <v>3547</v>
          </cell>
          <cell r="AA40">
            <v>69378</v>
          </cell>
          <cell r="AB40">
            <v>188</v>
          </cell>
          <cell r="AC40">
            <v>976</v>
          </cell>
          <cell r="AD40">
            <v>0</v>
          </cell>
          <cell r="AE40">
            <v>0</v>
          </cell>
          <cell r="AF40">
            <v>1320</v>
          </cell>
          <cell r="AG40">
            <v>2015</v>
          </cell>
          <cell r="AH40">
            <v>423</v>
          </cell>
          <cell r="AI40">
            <v>4998</v>
          </cell>
          <cell r="AJ40">
            <v>209.12</v>
          </cell>
          <cell r="AK40">
            <v>82000</v>
          </cell>
          <cell r="AL40">
            <v>3294</v>
          </cell>
          <cell r="AM40">
            <v>0</v>
          </cell>
          <cell r="AN40">
            <v>85294</v>
          </cell>
          <cell r="AO40">
            <v>0</v>
          </cell>
          <cell r="AP40">
            <v>0</v>
          </cell>
          <cell r="AQ40">
            <v>0</v>
          </cell>
          <cell r="AR40">
            <v>0</v>
          </cell>
          <cell r="AS40">
            <v>0</v>
          </cell>
          <cell r="AT40">
            <v>0</v>
          </cell>
          <cell r="AU40">
            <v>0</v>
          </cell>
          <cell r="AV40">
            <v>0</v>
          </cell>
          <cell r="AW40">
            <v>5570</v>
          </cell>
          <cell r="AX40">
            <v>0</v>
          </cell>
          <cell r="AY40">
            <v>0</v>
          </cell>
          <cell r="AZ40">
            <v>0</v>
          </cell>
          <cell r="BA40">
            <v>310</v>
          </cell>
          <cell r="BB40">
            <v>0</v>
          </cell>
          <cell r="BC40">
            <v>0</v>
          </cell>
          <cell r="BD40">
            <v>0</v>
          </cell>
          <cell r="BE40">
            <v>50084</v>
          </cell>
          <cell r="BF40">
            <v>0</v>
          </cell>
          <cell r="BG40">
            <v>0</v>
          </cell>
          <cell r="BH40">
            <v>55964</v>
          </cell>
          <cell r="BI40">
            <v>0</v>
          </cell>
          <cell r="BJ40">
            <v>0</v>
          </cell>
          <cell r="BK40">
            <v>0</v>
          </cell>
          <cell r="BL40">
            <v>0</v>
          </cell>
          <cell r="BM40">
            <v>0</v>
          </cell>
          <cell r="BN40">
            <v>0</v>
          </cell>
        </row>
        <row r="41">
          <cell r="A41" t="str">
            <v>Dun Uladh Ltd</v>
          </cell>
          <cell r="B41" t="str">
            <v>2014-2015</v>
          </cell>
          <cell r="C41">
            <v>31829</v>
          </cell>
          <cell r="D41" t="str">
            <v>Lottery</v>
          </cell>
          <cell r="E41" t="str">
            <v>ACNI/10867</v>
          </cell>
          <cell r="F41" t="str">
            <v>Jane Cassidy</v>
          </cell>
          <cell r="G41" t="str">
            <v>AFP - Core</v>
          </cell>
          <cell r="H41" t="str">
            <v>Awarded - Completed</v>
          </cell>
          <cell r="I41" t="str">
            <v>Small</v>
          </cell>
          <cell r="J41">
            <v>26581</v>
          </cell>
          <cell r="K41">
            <v>0</v>
          </cell>
          <cell r="L41">
            <v>26581</v>
          </cell>
          <cell r="M41">
            <v>182766</v>
          </cell>
          <cell r="N41" t="str">
            <v>Traditional Arts</v>
          </cell>
          <cell r="O41">
            <v>0</v>
          </cell>
          <cell r="P41">
            <v>0</v>
          </cell>
          <cell r="Q41">
            <v>0</v>
          </cell>
          <cell r="R41">
            <v>0</v>
          </cell>
          <cell r="S41">
            <v>140</v>
          </cell>
          <cell r="T41">
            <v>10645.39</v>
          </cell>
          <cell r="U41">
            <v>1084.72</v>
          </cell>
          <cell r="V41">
            <v>0</v>
          </cell>
          <cell r="W41">
            <v>0</v>
          </cell>
          <cell r="X41">
            <v>1200</v>
          </cell>
          <cell r="Y41">
            <v>13070.109999999999</v>
          </cell>
          <cell r="Z41">
            <v>10104.200000000001</v>
          </cell>
          <cell r="AA41">
            <v>20425</v>
          </cell>
          <cell r="AB41">
            <v>20874.39</v>
          </cell>
          <cell r="AC41">
            <v>13688.15</v>
          </cell>
          <cell r="AD41">
            <v>0</v>
          </cell>
          <cell r="AE41">
            <v>13261.55</v>
          </cell>
          <cell r="AF41">
            <v>5790.22</v>
          </cell>
          <cell r="AG41">
            <v>0</v>
          </cell>
          <cell r="AH41">
            <v>30739.88</v>
          </cell>
          <cell r="AI41">
            <v>7015.25</v>
          </cell>
          <cell r="AJ41">
            <v>8434</v>
          </cell>
          <cell r="AK41">
            <v>26581</v>
          </cell>
          <cell r="AL41">
            <v>0</v>
          </cell>
          <cell r="AM41">
            <v>0</v>
          </cell>
          <cell r="AN41">
            <v>26581</v>
          </cell>
          <cell r="AO41">
            <v>0</v>
          </cell>
          <cell r="AP41">
            <v>0</v>
          </cell>
          <cell r="AQ41">
            <v>26036.59</v>
          </cell>
          <cell r="AR41">
            <v>0</v>
          </cell>
          <cell r="AS41">
            <v>6400</v>
          </cell>
          <cell r="AT41">
            <v>0</v>
          </cell>
          <cell r="AU41">
            <v>0</v>
          </cell>
          <cell r="AV41">
            <v>6400</v>
          </cell>
          <cell r="AW41">
            <v>39859.050000000003</v>
          </cell>
          <cell r="AX41">
            <v>0</v>
          </cell>
          <cell r="AY41">
            <v>0</v>
          </cell>
          <cell r="AZ41">
            <v>1332.6</v>
          </cell>
          <cell r="BA41">
            <v>3372</v>
          </cell>
          <cell r="BB41">
            <v>0</v>
          </cell>
          <cell r="BC41">
            <v>478</v>
          </cell>
          <cell r="BD41">
            <v>0</v>
          </cell>
          <cell r="BE41">
            <v>1200</v>
          </cell>
          <cell r="BF41">
            <v>0</v>
          </cell>
          <cell r="BG41">
            <v>4411.0200000000004</v>
          </cell>
          <cell r="BH41">
            <v>50652.67</v>
          </cell>
          <cell r="BI41">
            <v>21321.5</v>
          </cell>
          <cell r="BJ41">
            <v>6088.2</v>
          </cell>
          <cell r="BK41">
            <v>0</v>
          </cell>
          <cell r="BL41">
            <v>27409.7</v>
          </cell>
          <cell r="BM41">
            <v>0</v>
          </cell>
          <cell r="BN41">
            <v>0</v>
          </cell>
        </row>
        <row r="42">
          <cell r="A42" t="str">
            <v>Dylan Quinn Dance Theatre</v>
          </cell>
          <cell r="B42" t="str">
            <v>2014-2015</v>
          </cell>
          <cell r="C42">
            <v>31811</v>
          </cell>
          <cell r="D42" t="str">
            <v>Lottery</v>
          </cell>
          <cell r="E42" t="str">
            <v>ACNI/10849</v>
          </cell>
          <cell r="F42" t="str">
            <v>Gilly Campbell</v>
          </cell>
          <cell r="G42" t="str">
            <v>AFP - Core</v>
          </cell>
          <cell r="H42" t="str">
            <v>Awarded - Completed</v>
          </cell>
          <cell r="I42" t="str">
            <v>Small</v>
          </cell>
          <cell r="J42">
            <v>54386</v>
          </cell>
          <cell r="K42">
            <v>0</v>
          </cell>
          <cell r="L42">
            <v>60428</v>
          </cell>
          <cell r="M42">
            <v>192070</v>
          </cell>
          <cell r="N42" t="str">
            <v>Dance</v>
          </cell>
          <cell r="O42">
            <v>53547.92</v>
          </cell>
          <cell r="P42">
            <v>1954.51</v>
          </cell>
          <cell r="Q42">
            <v>391.29</v>
          </cell>
          <cell r="R42">
            <v>0</v>
          </cell>
          <cell r="S42">
            <v>1725.72</v>
          </cell>
          <cell r="T42">
            <v>867.49</v>
          </cell>
          <cell r="U42">
            <v>2553.73</v>
          </cell>
          <cell r="V42">
            <v>0</v>
          </cell>
          <cell r="W42">
            <v>0</v>
          </cell>
          <cell r="X42">
            <v>959.3</v>
          </cell>
          <cell r="Y42">
            <v>8452.0399999999991</v>
          </cell>
          <cell r="Z42">
            <v>1210.95</v>
          </cell>
          <cell r="AA42">
            <v>28777.5</v>
          </cell>
          <cell r="AB42">
            <v>0</v>
          </cell>
          <cell r="AC42">
            <v>5123.8500000000004</v>
          </cell>
          <cell r="AD42">
            <v>0</v>
          </cell>
          <cell r="AE42">
            <v>14032.95</v>
          </cell>
          <cell r="AF42">
            <v>1207.68</v>
          </cell>
          <cell r="AG42">
            <v>1095.32</v>
          </cell>
          <cell r="AH42">
            <v>16313.56</v>
          </cell>
          <cell r="AI42">
            <v>6714.33</v>
          </cell>
          <cell r="AJ42">
            <v>4015</v>
          </cell>
          <cell r="AK42">
            <v>54386</v>
          </cell>
          <cell r="AL42">
            <v>0</v>
          </cell>
          <cell r="AM42">
            <v>0</v>
          </cell>
          <cell r="AN42">
            <v>54386</v>
          </cell>
          <cell r="AO42">
            <v>0</v>
          </cell>
          <cell r="AP42">
            <v>9533</v>
          </cell>
          <cell r="AQ42">
            <v>0</v>
          </cell>
          <cell r="AR42">
            <v>0</v>
          </cell>
          <cell r="AS42">
            <v>3779</v>
          </cell>
          <cell r="AT42">
            <v>0</v>
          </cell>
          <cell r="AU42">
            <v>0</v>
          </cell>
          <cell r="AV42">
            <v>3779</v>
          </cell>
          <cell r="AW42">
            <v>583.91999999999996</v>
          </cell>
          <cell r="AX42">
            <v>10990</v>
          </cell>
          <cell r="AY42">
            <v>1597.98</v>
          </cell>
          <cell r="AZ42">
            <v>0</v>
          </cell>
          <cell r="BA42">
            <v>0</v>
          </cell>
          <cell r="BB42">
            <v>0</v>
          </cell>
          <cell r="BC42">
            <v>0</v>
          </cell>
          <cell r="BD42">
            <v>0</v>
          </cell>
          <cell r="BE42">
            <v>52537.82</v>
          </cell>
          <cell r="BF42">
            <v>0</v>
          </cell>
          <cell r="BG42">
            <v>0</v>
          </cell>
          <cell r="BH42">
            <v>65709.72</v>
          </cell>
          <cell r="BI42">
            <v>0</v>
          </cell>
          <cell r="BJ42">
            <v>865</v>
          </cell>
          <cell r="BK42">
            <v>0</v>
          </cell>
          <cell r="BL42">
            <v>865</v>
          </cell>
          <cell r="BM42">
            <v>0</v>
          </cell>
          <cell r="BN42">
            <v>0</v>
          </cell>
        </row>
        <row r="43">
          <cell r="A43" t="str">
            <v>Echo Echo Dance Theatre Company</v>
          </cell>
          <cell r="B43" t="str">
            <v>2014-2015</v>
          </cell>
          <cell r="C43">
            <v>31804</v>
          </cell>
          <cell r="D43" t="str">
            <v>Lottery</v>
          </cell>
          <cell r="E43" t="str">
            <v>ACNI/10842</v>
          </cell>
          <cell r="F43" t="str">
            <v>Gilly Campbell</v>
          </cell>
          <cell r="G43" t="str">
            <v>xx AFP - Returning Applicant</v>
          </cell>
          <cell r="H43" t="str">
            <v>Awarded - Completed</v>
          </cell>
          <cell r="I43" t="str">
            <v>Medium</v>
          </cell>
          <cell r="J43">
            <v>109758</v>
          </cell>
          <cell r="K43">
            <v>0</v>
          </cell>
          <cell r="L43">
            <v>109758</v>
          </cell>
          <cell r="M43">
            <v>120270.18</v>
          </cell>
          <cell r="N43" t="str">
            <v>Dance</v>
          </cell>
          <cell r="O43">
            <v>117987.88</v>
          </cell>
          <cell r="P43">
            <v>20020.8</v>
          </cell>
          <cell r="Q43">
            <v>3587.07</v>
          </cell>
          <cell r="R43">
            <v>1081.01</v>
          </cell>
          <cell r="S43">
            <v>1400.36</v>
          </cell>
          <cell r="T43">
            <v>1245.26</v>
          </cell>
          <cell r="U43">
            <v>5108.42</v>
          </cell>
          <cell r="V43">
            <v>0</v>
          </cell>
          <cell r="W43">
            <v>0</v>
          </cell>
          <cell r="X43">
            <v>2277.3000000000002</v>
          </cell>
          <cell r="Y43">
            <v>34720.22</v>
          </cell>
          <cell r="Z43">
            <v>1439.04</v>
          </cell>
          <cell r="AA43">
            <v>49019.29</v>
          </cell>
          <cell r="AB43">
            <v>0</v>
          </cell>
          <cell r="AC43">
            <v>6484.53</v>
          </cell>
          <cell r="AD43">
            <v>0</v>
          </cell>
          <cell r="AE43">
            <v>0</v>
          </cell>
          <cell r="AF43">
            <v>868.06</v>
          </cell>
          <cell r="AG43">
            <v>0</v>
          </cell>
          <cell r="AH43">
            <v>9092.9500000000007</v>
          </cell>
          <cell r="AI43">
            <v>1094.28</v>
          </cell>
          <cell r="AJ43">
            <v>20</v>
          </cell>
          <cell r="AK43">
            <v>109758</v>
          </cell>
          <cell r="AL43">
            <v>0</v>
          </cell>
          <cell r="AM43">
            <v>0</v>
          </cell>
          <cell r="AN43">
            <v>109758</v>
          </cell>
          <cell r="AO43">
            <v>0</v>
          </cell>
          <cell r="AP43">
            <v>680</v>
          </cell>
          <cell r="AQ43">
            <v>10000</v>
          </cell>
          <cell r="AR43">
            <v>0</v>
          </cell>
          <cell r="AS43">
            <v>41205</v>
          </cell>
          <cell r="AT43">
            <v>0</v>
          </cell>
          <cell r="AU43">
            <v>0</v>
          </cell>
          <cell r="AV43">
            <v>41205</v>
          </cell>
          <cell r="AW43">
            <v>4892.8</v>
          </cell>
          <cell r="AX43">
            <v>0</v>
          </cell>
          <cell r="AY43">
            <v>1544</v>
          </cell>
          <cell r="AZ43">
            <v>0</v>
          </cell>
          <cell r="BA43">
            <v>0</v>
          </cell>
          <cell r="BB43">
            <v>0</v>
          </cell>
          <cell r="BC43">
            <v>420</v>
          </cell>
          <cell r="BD43">
            <v>4685</v>
          </cell>
          <cell r="BE43">
            <v>22332.33</v>
          </cell>
          <cell r="BF43">
            <v>0</v>
          </cell>
          <cell r="BG43">
            <v>3504.53</v>
          </cell>
          <cell r="BH43">
            <v>37378.660000000003</v>
          </cell>
          <cell r="BI43">
            <v>0</v>
          </cell>
          <cell r="BJ43">
            <v>919.39</v>
          </cell>
          <cell r="BK43">
            <v>42320</v>
          </cell>
          <cell r="BL43">
            <v>43239.39</v>
          </cell>
          <cell r="BM43">
            <v>0</v>
          </cell>
          <cell r="BN43">
            <v>5972.65</v>
          </cell>
        </row>
        <row r="44">
          <cell r="A44" t="str">
            <v>Feile an Phobail</v>
          </cell>
          <cell r="B44" t="str">
            <v>2014-2015</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K44">
            <v>0</v>
          </cell>
          <cell r="L44">
            <v>142590</v>
          </cell>
          <cell r="M44">
            <v>709150</v>
          </cell>
          <cell r="N44" t="str">
            <v>Combined</v>
          </cell>
          <cell r="O44">
            <v>200726</v>
          </cell>
          <cell r="P44">
            <v>2728</v>
          </cell>
          <cell r="Q44">
            <v>1558</v>
          </cell>
          <cell r="R44">
            <v>1751</v>
          </cell>
          <cell r="S44">
            <v>3621</v>
          </cell>
          <cell r="T44">
            <v>1757</v>
          </cell>
          <cell r="U44">
            <v>11672</v>
          </cell>
          <cell r="V44">
            <v>0</v>
          </cell>
          <cell r="W44">
            <v>0</v>
          </cell>
          <cell r="X44">
            <v>3157</v>
          </cell>
          <cell r="Y44">
            <v>26244</v>
          </cell>
          <cell r="Z44">
            <v>71689</v>
          </cell>
          <cell r="AA44">
            <v>343321</v>
          </cell>
          <cell r="AB44">
            <v>3335</v>
          </cell>
          <cell r="AC44">
            <v>72111</v>
          </cell>
          <cell r="AD44">
            <v>0</v>
          </cell>
          <cell r="AE44">
            <v>37014</v>
          </cell>
          <cell r="AF44">
            <v>86798</v>
          </cell>
          <cell r="AG44">
            <v>0</v>
          </cell>
          <cell r="AH44">
            <v>35993</v>
          </cell>
          <cell r="AI44">
            <v>0</v>
          </cell>
          <cell r="AJ44">
            <v>9711.42</v>
          </cell>
          <cell r="AK44">
            <v>142590</v>
          </cell>
          <cell r="AL44">
            <v>0</v>
          </cell>
          <cell r="AM44">
            <v>0</v>
          </cell>
          <cell r="AN44">
            <v>142590</v>
          </cell>
          <cell r="AO44">
            <v>0</v>
          </cell>
          <cell r="AP44">
            <v>421849</v>
          </cell>
          <cell r="AQ44">
            <v>48540</v>
          </cell>
          <cell r="AR44">
            <v>0</v>
          </cell>
          <cell r="AS44">
            <v>0</v>
          </cell>
          <cell r="AT44">
            <v>0</v>
          </cell>
          <cell r="AU44">
            <v>0</v>
          </cell>
          <cell r="AV44">
            <v>0</v>
          </cell>
          <cell r="AW44">
            <v>182558</v>
          </cell>
          <cell r="AX44">
            <v>0</v>
          </cell>
          <cell r="AY44">
            <v>0</v>
          </cell>
          <cell r="AZ44">
            <v>0</v>
          </cell>
          <cell r="BA44">
            <v>0</v>
          </cell>
          <cell r="BB44">
            <v>0</v>
          </cell>
          <cell r="BC44">
            <v>163650</v>
          </cell>
          <cell r="BD44">
            <v>0</v>
          </cell>
          <cell r="BE44">
            <v>0</v>
          </cell>
          <cell r="BF44">
            <v>0</v>
          </cell>
          <cell r="BG44">
            <v>13431</v>
          </cell>
          <cell r="BH44">
            <v>359639</v>
          </cell>
          <cell r="BI44">
            <v>91500</v>
          </cell>
          <cell r="BJ44">
            <v>0</v>
          </cell>
          <cell r="BK44">
            <v>17807</v>
          </cell>
          <cell r="BL44">
            <v>109307</v>
          </cell>
          <cell r="BM44">
            <v>0</v>
          </cell>
          <cell r="BN44">
            <v>50000</v>
          </cell>
        </row>
        <row r="45">
          <cell r="A45" t="str">
            <v>Flaxart Studios</v>
          </cell>
          <cell r="B45" t="str">
            <v>2014-2015</v>
          </cell>
          <cell r="C45">
            <v>31824</v>
          </cell>
          <cell r="D45" t="str">
            <v>Exchequer</v>
          </cell>
          <cell r="E45" t="str">
            <v>ACNI/10862</v>
          </cell>
          <cell r="F45" t="str">
            <v>Deirdre Robb</v>
          </cell>
          <cell r="G45" t="str">
            <v>xx AFP - Studio Groups</v>
          </cell>
          <cell r="H45" t="str">
            <v>Awarded - Completed</v>
          </cell>
          <cell r="I45" t="str">
            <v>Small</v>
          </cell>
          <cell r="J45">
            <v>39396</v>
          </cell>
          <cell r="K45">
            <v>0</v>
          </cell>
          <cell r="L45">
            <v>39396</v>
          </cell>
          <cell r="M45">
            <v>78708</v>
          </cell>
          <cell r="N45" t="str">
            <v>Visual Arts</v>
          </cell>
          <cell r="O45">
            <v>20120.61</v>
          </cell>
          <cell r="P45">
            <v>25000</v>
          </cell>
          <cell r="Q45">
            <v>1464.56</v>
          </cell>
          <cell r="R45">
            <v>1061.07</v>
          </cell>
          <cell r="S45">
            <v>694.87</v>
          </cell>
          <cell r="T45">
            <v>299.39999999999998</v>
          </cell>
          <cell r="U45">
            <v>1435.2</v>
          </cell>
          <cell r="V45">
            <v>0</v>
          </cell>
          <cell r="W45">
            <v>0</v>
          </cell>
          <cell r="X45">
            <v>729.21</v>
          </cell>
          <cell r="Y45">
            <v>30684.31</v>
          </cell>
          <cell r="Z45">
            <v>764.76</v>
          </cell>
          <cell r="AA45">
            <v>3827.5</v>
          </cell>
          <cell r="AB45">
            <v>0</v>
          </cell>
          <cell r="AC45">
            <v>165.91</v>
          </cell>
          <cell r="AD45">
            <v>0</v>
          </cell>
          <cell r="AE45">
            <v>0</v>
          </cell>
          <cell r="AF45">
            <v>0</v>
          </cell>
          <cell r="AG45">
            <v>0</v>
          </cell>
          <cell r="AH45">
            <v>2350</v>
          </cell>
          <cell r="AI45">
            <v>0</v>
          </cell>
          <cell r="AJ45">
            <v>12485.05</v>
          </cell>
          <cell r="AK45">
            <v>39396</v>
          </cell>
          <cell r="AL45">
            <v>7000</v>
          </cell>
          <cell r="AM45">
            <v>0</v>
          </cell>
          <cell r="AN45">
            <v>46396</v>
          </cell>
          <cell r="AO45">
            <v>0</v>
          </cell>
          <cell r="AP45">
            <v>0</v>
          </cell>
          <cell r="AQ45">
            <v>11100</v>
          </cell>
          <cell r="AR45">
            <v>0</v>
          </cell>
          <cell r="AS45">
            <v>700</v>
          </cell>
          <cell r="AT45">
            <v>0</v>
          </cell>
          <cell r="AU45">
            <v>0</v>
          </cell>
          <cell r="AV45">
            <v>700</v>
          </cell>
          <cell r="AW45">
            <v>0</v>
          </cell>
          <cell r="AX45">
            <v>0</v>
          </cell>
          <cell r="AY45">
            <v>0</v>
          </cell>
          <cell r="AZ45">
            <v>64</v>
          </cell>
          <cell r="BA45">
            <v>0</v>
          </cell>
          <cell r="BB45">
            <v>0</v>
          </cell>
          <cell r="BC45">
            <v>0</v>
          </cell>
          <cell r="BD45">
            <v>11585.5</v>
          </cell>
          <cell r="BE45">
            <v>0</v>
          </cell>
          <cell r="BF45">
            <v>0</v>
          </cell>
          <cell r="BG45">
            <v>0</v>
          </cell>
          <cell r="BH45">
            <v>11649.5</v>
          </cell>
          <cell r="BI45">
            <v>0</v>
          </cell>
          <cell r="BJ45">
            <v>0</v>
          </cell>
          <cell r="BK45">
            <v>0</v>
          </cell>
          <cell r="BL45">
            <v>0</v>
          </cell>
          <cell r="BM45">
            <v>0</v>
          </cell>
          <cell r="BN45">
            <v>0</v>
          </cell>
        </row>
        <row r="46">
          <cell r="A46" t="str">
            <v>Glasgowbury</v>
          </cell>
          <cell r="B46" t="str">
            <v>2014-2015</v>
          </cell>
          <cell r="C46">
            <v>31818</v>
          </cell>
          <cell r="D46" t="str">
            <v>Lottery</v>
          </cell>
          <cell r="E46" t="str">
            <v>ACNI/10856</v>
          </cell>
          <cell r="F46" t="str">
            <v>Jane Cassidy</v>
          </cell>
          <cell r="G46" t="str">
            <v>AFP - Core</v>
          </cell>
          <cell r="H46" t="str">
            <v>Awarded - Completed</v>
          </cell>
          <cell r="I46" t="str">
            <v>Small</v>
          </cell>
          <cell r="J46">
            <v>38204</v>
          </cell>
          <cell r="K46">
            <v>0</v>
          </cell>
          <cell r="L46">
            <v>38204</v>
          </cell>
          <cell r="M46">
            <v>553284</v>
          </cell>
          <cell r="N46" t="str">
            <v>Music</v>
          </cell>
          <cell r="O46">
            <v>65484.62</v>
          </cell>
          <cell r="P46">
            <v>0</v>
          </cell>
          <cell r="Q46">
            <v>3265.39</v>
          </cell>
          <cell r="R46">
            <v>1644.31</v>
          </cell>
          <cell r="S46">
            <v>607.88</v>
          </cell>
          <cell r="T46">
            <v>736.7</v>
          </cell>
          <cell r="U46">
            <v>2615.29</v>
          </cell>
          <cell r="V46">
            <v>0</v>
          </cell>
          <cell r="W46">
            <v>0</v>
          </cell>
          <cell r="X46">
            <v>2092.98</v>
          </cell>
          <cell r="Y46">
            <v>10962.55</v>
          </cell>
          <cell r="Z46">
            <v>1472.6</v>
          </cell>
          <cell r="AA46">
            <v>639.14</v>
          </cell>
          <cell r="AB46">
            <v>0</v>
          </cell>
          <cell r="AC46">
            <v>2668</v>
          </cell>
          <cell r="AD46">
            <v>0</v>
          </cell>
          <cell r="AE46">
            <v>0</v>
          </cell>
          <cell r="AF46">
            <v>0</v>
          </cell>
          <cell r="AG46">
            <v>30041.02</v>
          </cell>
          <cell r="AH46">
            <v>1091.6400000000001</v>
          </cell>
          <cell r="AI46">
            <v>12963.67</v>
          </cell>
          <cell r="AJ46">
            <v>12485.05</v>
          </cell>
          <cell r="AK46">
            <v>38204</v>
          </cell>
          <cell r="AL46">
            <v>771</v>
          </cell>
          <cell r="AM46">
            <v>0</v>
          </cell>
          <cell r="AN46">
            <v>38975</v>
          </cell>
          <cell r="AO46">
            <v>0</v>
          </cell>
          <cell r="AP46">
            <v>23899.3</v>
          </cell>
          <cell r="AQ46">
            <v>0</v>
          </cell>
          <cell r="AR46">
            <v>0</v>
          </cell>
          <cell r="AS46">
            <v>13342</v>
          </cell>
          <cell r="AT46">
            <v>0</v>
          </cell>
          <cell r="AU46">
            <v>0</v>
          </cell>
          <cell r="AV46">
            <v>13342</v>
          </cell>
          <cell r="AW46">
            <v>484</v>
          </cell>
          <cell r="AX46">
            <v>0</v>
          </cell>
          <cell r="AY46">
            <v>0</v>
          </cell>
          <cell r="AZ46">
            <v>0</v>
          </cell>
          <cell r="BA46">
            <v>0</v>
          </cell>
          <cell r="BB46">
            <v>0</v>
          </cell>
          <cell r="BC46">
            <v>0</v>
          </cell>
          <cell r="BD46">
            <v>0</v>
          </cell>
          <cell r="BE46">
            <v>24916.7</v>
          </cell>
          <cell r="BF46">
            <v>0</v>
          </cell>
          <cell r="BG46">
            <v>36.9</v>
          </cell>
          <cell r="BH46">
            <v>25437.600000000002</v>
          </cell>
          <cell r="BI46">
            <v>500</v>
          </cell>
          <cell r="BJ46">
            <v>692.5</v>
          </cell>
          <cell r="BK46">
            <v>10125</v>
          </cell>
          <cell r="BL46">
            <v>11317.5</v>
          </cell>
          <cell r="BM46">
            <v>0</v>
          </cell>
          <cell r="BN46">
            <v>24985.64</v>
          </cell>
        </row>
        <row r="47">
          <cell r="A47" t="str">
            <v>Golden Thread Gallery</v>
          </cell>
          <cell r="B47" t="str">
            <v>2014-2015</v>
          </cell>
          <cell r="C47">
            <v>31791</v>
          </cell>
          <cell r="D47" t="str">
            <v>Exchequer</v>
          </cell>
          <cell r="E47" t="str">
            <v>ACNI/10829</v>
          </cell>
          <cell r="F47" t="str">
            <v>Joanna Johnston</v>
          </cell>
          <cell r="G47" t="str">
            <v>xx AFP - Returning Applicant</v>
          </cell>
          <cell r="H47" t="str">
            <v>Awarded</v>
          </cell>
          <cell r="I47" t="str">
            <v>Medium</v>
          </cell>
          <cell r="J47">
            <v>180019</v>
          </cell>
          <cell r="K47">
            <v>0</v>
          </cell>
          <cell r="L47">
            <v>180019</v>
          </cell>
          <cell r="M47">
            <v>305123</v>
          </cell>
          <cell r="N47" t="str">
            <v>Visual Arts</v>
          </cell>
          <cell r="O47">
            <v>134415.46</v>
          </cell>
          <cell r="P47">
            <v>43789.08</v>
          </cell>
          <cell r="Q47">
            <v>5482.63</v>
          </cell>
          <cell r="R47">
            <v>2550.0500000000002</v>
          </cell>
          <cell r="S47">
            <v>3226.16</v>
          </cell>
          <cell r="T47">
            <v>2064.42</v>
          </cell>
          <cell r="U47">
            <v>2273.1799999999998</v>
          </cell>
          <cell r="V47">
            <v>0</v>
          </cell>
          <cell r="W47">
            <v>0</v>
          </cell>
          <cell r="X47">
            <v>6352.92</v>
          </cell>
          <cell r="Y47">
            <v>65738.44</v>
          </cell>
          <cell r="Z47">
            <v>6844.66</v>
          </cell>
          <cell r="AA47">
            <v>28829.49</v>
          </cell>
          <cell r="AB47">
            <v>420</v>
          </cell>
          <cell r="AC47">
            <v>12600.19</v>
          </cell>
          <cell r="AD47">
            <v>0</v>
          </cell>
          <cell r="AE47">
            <v>2710.47</v>
          </cell>
          <cell r="AF47">
            <v>4912.16</v>
          </cell>
          <cell r="AG47">
            <v>9887.3700000000008</v>
          </cell>
          <cell r="AH47">
            <v>11549.4</v>
          </cell>
          <cell r="AI47">
            <v>20273.05</v>
          </cell>
          <cell r="AJ47">
            <v>3113.6</v>
          </cell>
          <cell r="AK47">
            <v>180019</v>
          </cell>
          <cell r="AL47">
            <v>39318.75</v>
          </cell>
          <cell r="AM47">
            <v>4391.3999999999996</v>
          </cell>
          <cell r="AN47">
            <v>223729.15</v>
          </cell>
          <cell r="AO47">
            <v>0</v>
          </cell>
          <cell r="AP47">
            <v>5616</v>
          </cell>
          <cell r="AQ47">
            <v>64698.51</v>
          </cell>
          <cell r="AR47">
            <v>0</v>
          </cell>
          <cell r="AS47">
            <v>3000</v>
          </cell>
          <cell r="AT47">
            <v>766.15</v>
          </cell>
          <cell r="AU47">
            <v>0</v>
          </cell>
          <cell r="AV47">
            <v>3766.15</v>
          </cell>
          <cell r="AW47">
            <v>0</v>
          </cell>
          <cell r="AX47">
            <v>0</v>
          </cell>
          <cell r="AY47">
            <v>0</v>
          </cell>
          <cell r="AZ47">
            <v>0</v>
          </cell>
          <cell r="BA47">
            <v>299.72000000000003</v>
          </cell>
          <cell r="BB47">
            <v>490</v>
          </cell>
          <cell r="BC47">
            <v>0</v>
          </cell>
          <cell r="BD47">
            <v>0</v>
          </cell>
          <cell r="BE47">
            <v>5706.87</v>
          </cell>
          <cell r="BF47">
            <v>0</v>
          </cell>
          <cell r="BG47">
            <v>0</v>
          </cell>
          <cell r="BH47">
            <v>6496.59</v>
          </cell>
          <cell r="BI47">
            <v>2628.98</v>
          </cell>
          <cell r="BJ47">
            <v>69.42</v>
          </cell>
          <cell r="BK47">
            <v>28975</v>
          </cell>
          <cell r="BL47">
            <v>31673.4</v>
          </cell>
          <cell r="BM47">
            <v>14610</v>
          </cell>
          <cell r="BN47">
            <v>9000</v>
          </cell>
        </row>
        <row r="48">
          <cell r="A48" t="str">
            <v>Greater Shantallow Community Arts</v>
          </cell>
          <cell r="B48" t="str">
            <v>2014-2015</v>
          </cell>
          <cell r="C48">
            <v>31775</v>
          </cell>
          <cell r="D48" t="str">
            <v>Lottery</v>
          </cell>
          <cell r="E48" t="str">
            <v>ACNI/10813</v>
          </cell>
          <cell r="F48" t="str">
            <v>Lizzie Devlin</v>
          </cell>
          <cell r="G48" t="str">
            <v>xx AFP - Returning Applicant</v>
          </cell>
          <cell r="H48" t="str">
            <v>Awarded - Completed</v>
          </cell>
          <cell r="I48" t="str">
            <v>Medium</v>
          </cell>
          <cell r="J48">
            <v>113946</v>
          </cell>
          <cell r="K48">
            <v>0</v>
          </cell>
          <cell r="L48">
            <v>113946</v>
          </cell>
          <cell r="M48">
            <v>324057.51</v>
          </cell>
          <cell r="N48" t="str">
            <v>Combined</v>
          </cell>
          <cell r="O48">
            <v>101395.24</v>
          </cell>
          <cell r="P48">
            <v>19980</v>
          </cell>
          <cell r="Q48">
            <v>4760.09</v>
          </cell>
          <cell r="R48">
            <v>5716.34</v>
          </cell>
          <cell r="S48">
            <v>5366.74</v>
          </cell>
          <cell r="T48">
            <v>7840.6</v>
          </cell>
          <cell r="U48">
            <v>2057.31</v>
          </cell>
          <cell r="V48">
            <v>0</v>
          </cell>
          <cell r="W48">
            <v>0</v>
          </cell>
          <cell r="X48">
            <v>2760.09</v>
          </cell>
          <cell r="Y48">
            <v>48481.17</v>
          </cell>
          <cell r="Z48">
            <v>13656</v>
          </cell>
          <cell r="AA48">
            <v>86680.320000000007</v>
          </cell>
          <cell r="AB48">
            <v>7200.57</v>
          </cell>
          <cell r="AC48">
            <v>4009</v>
          </cell>
          <cell r="AD48">
            <v>0</v>
          </cell>
          <cell r="AE48">
            <v>2641</v>
          </cell>
          <cell r="AF48">
            <v>1526.81</v>
          </cell>
          <cell r="AG48">
            <v>2094.0500000000002</v>
          </cell>
          <cell r="AH48">
            <v>1865.77</v>
          </cell>
          <cell r="AI48">
            <v>10561.46</v>
          </cell>
          <cell r="AJ48">
            <v>176006</v>
          </cell>
          <cell r="AK48">
            <v>113946</v>
          </cell>
          <cell r="AL48">
            <v>0</v>
          </cell>
          <cell r="AM48">
            <v>0</v>
          </cell>
          <cell r="AN48">
            <v>113946</v>
          </cell>
          <cell r="AO48">
            <v>0</v>
          </cell>
          <cell r="AP48">
            <v>92972.92</v>
          </cell>
          <cell r="AQ48">
            <v>97510.78</v>
          </cell>
          <cell r="AR48">
            <v>0</v>
          </cell>
          <cell r="AS48">
            <v>0</v>
          </cell>
          <cell r="AT48">
            <v>0</v>
          </cell>
          <cell r="AU48">
            <v>0</v>
          </cell>
          <cell r="AV48">
            <v>0</v>
          </cell>
          <cell r="AW48">
            <v>5491</v>
          </cell>
          <cell r="AX48">
            <v>0</v>
          </cell>
          <cell r="AY48">
            <v>0</v>
          </cell>
          <cell r="AZ48">
            <v>0</v>
          </cell>
          <cell r="BA48">
            <v>0</v>
          </cell>
          <cell r="BB48">
            <v>0</v>
          </cell>
          <cell r="BC48">
            <v>0</v>
          </cell>
          <cell r="BD48">
            <v>0</v>
          </cell>
          <cell r="BE48">
            <v>0</v>
          </cell>
          <cell r="BF48">
            <v>0</v>
          </cell>
          <cell r="BG48">
            <v>0</v>
          </cell>
          <cell r="BH48">
            <v>5491</v>
          </cell>
          <cell r="BI48">
            <v>0</v>
          </cell>
          <cell r="BJ48">
            <v>9210</v>
          </cell>
          <cell r="BK48">
            <v>0</v>
          </cell>
          <cell r="BL48">
            <v>9210</v>
          </cell>
          <cell r="BM48">
            <v>0</v>
          </cell>
          <cell r="BN48">
            <v>18656</v>
          </cell>
        </row>
        <row r="49">
          <cell r="A49" t="str">
            <v>Green Shoot Productions</v>
          </cell>
          <cell r="B49" t="str">
            <v>2014-2015</v>
          </cell>
          <cell r="C49">
            <v>31825</v>
          </cell>
          <cell r="D49" t="str">
            <v>Lottery</v>
          </cell>
          <cell r="E49" t="str">
            <v>ACNI/10863</v>
          </cell>
          <cell r="F49" t="str">
            <v>Damian Smyth</v>
          </cell>
          <cell r="G49" t="str">
            <v>AFP - Core</v>
          </cell>
          <cell r="H49" t="str">
            <v>Awarded - Completed</v>
          </cell>
          <cell r="I49" t="str">
            <v>Medium</v>
          </cell>
          <cell r="J49">
            <v>78000</v>
          </cell>
          <cell r="K49">
            <v>0</v>
          </cell>
          <cell r="L49">
            <v>78000</v>
          </cell>
          <cell r="M49">
            <v>169813</v>
          </cell>
          <cell r="N49" t="str">
            <v>Drama</v>
          </cell>
          <cell r="O49">
            <v>53173.17</v>
          </cell>
          <cell r="P49">
            <v>5570.28</v>
          </cell>
          <cell r="Q49">
            <v>1030.51</v>
          </cell>
          <cell r="R49">
            <v>0</v>
          </cell>
          <cell r="S49">
            <v>1123.94</v>
          </cell>
          <cell r="T49">
            <v>343.38</v>
          </cell>
          <cell r="U49">
            <v>1952.48</v>
          </cell>
          <cell r="V49">
            <v>0</v>
          </cell>
          <cell r="W49">
            <v>0</v>
          </cell>
          <cell r="X49">
            <v>700</v>
          </cell>
          <cell r="Y49">
            <v>10720.59</v>
          </cell>
          <cell r="Z49">
            <v>674.7</v>
          </cell>
          <cell r="AA49">
            <v>49407.16</v>
          </cell>
          <cell r="AB49">
            <v>0</v>
          </cell>
          <cell r="AC49">
            <v>6351</v>
          </cell>
          <cell r="AD49">
            <v>0</v>
          </cell>
          <cell r="AE49">
            <v>8196.5499999999993</v>
          </cell>
          <cell r="AF49">
            <v>0</v>
          </cell>
          <cell r="AG49">
            <v>340.03</v>
          </cell>
          <cell r="AH49">
            <v>3965.7</v>
          </cell>
          <cell r="AI49">
            <v>10395.69</v>
          </cell>
          <cell r="AJ49">
            <v>7950.87</v>
          </cell>
          <cell r="AK49">
            <v>78000</v>
          </cell>
          <cell r="AL49">
            <v>0</v>
          </cell>
          <cell r="AM49">
            <v>8377</v>
          </cell>
          <cell r="AN49">
            <v>86377</v>
          </cell>
          <cell r="AO49">
            <v>0</v>
          </cell>
          <cell r="AP49">
            <v>0</v>
          </cell>
          <cell r="AQ49">
            <v>21453</v>
          </cell>
          <cell r="AR49">
            <v>0</v>
          </cell>
          <cell r="AS49">
            <v>0</v>
          </cell>
          <cell r="AT49">
            <v>0</v>
          </cell>
          <cell r="AU49">
            <v>0</v>
          </cell>
          <cell r="AV49">
            <v>0</v>
          </cell>
          <cell r="AW49">
            <v>12598.45</v>
          </cell>
          <cell r="AX49">
            <v>6864</v>
          </cell>
          <cell r="AY49">
            <v>0</v>
          </cell>
          <cell r="AZ49">
            <v>0</v>
          </cell>
          <cell r="BA49">
            <v>0</v>
          </cell>
          <cell r="BB49">
            <v>0</v>
          </cell>
          <cell r="BC49">
            <v>0</v>
          </cell>
          <cell r="BD49">
            <v>5208.12</v>
          </cell>
          <cell r="BE49">
            <v>0</v>
          </cell>
          <cell r="BF49">
            <v>0</v>
          </cell>
          <cell r="BG49">
            <v>0</v>
          </cell>
          <cell r="BH49">
            <v>24670.57</v>
          </cell>
          <cell r="BI49">
            <v>250</v>
          </cell>
          <cell r="BJ49">
            <v>8717</v>
          </cell>
          <cell r="BK49">
            <v>0</v>
          </cell>
          <cell r="BL49">
            <v>8967</v>
          </cell>
          <cell r="BM49">
            <v>0</v>
          </cell>
          <cell r="BN49">
            <v>0</v>
          </cell>
        </row>
        <row r="50">
          <cell r="A50" t="str">
            <v>Guildhall Press</v>
          </cell>
          <cell r="B50" t="str">
            <v>2014-2015</v>
          </cell>
          <cell r="C50">
            <v>31814</v>
          </cell>
          <cell r="D50" t="str">
            <v>Lottery</v>
          </cell>
          <cell r="E50" t="str">
            <v>ACNI/10852</v>
          </cell>
          <cell r="F50" t="str">
            <v>Damian Smyth</v>
          </cell>
          <cell r="G50" t="str">
            <v>AFP - Core</v>
          </cell>
          <cell r="H50" t="str">
            <v>Awarded - Completed</v>
          </cell>
          <cell r="I50" t="str">
            <v>Medium</v>
          </cell>
          <cell r="J50">
            <v>47100</v>
          </cell>
          <cell r="K50">
            <v>0</v>
          </cell>
          <cell r="L50">
            <v>47100</v>
          </cell>
          <cell r="M50">
            <v>163050</v>
          </cell>
          <cell r="N50" t="str">
            <v>Literature</v>
          </cell>
          <cell r="O50">
            <v>53765.85</v>
          </cell>
          <cell r="P50">
            <v>7080</v>
          </cell>
          <cell r="Q50">
            <v>1262.81</v>
          </cell>
          <cell r="R50">
            <v>0</v>
          </cell>
          <cell r="S50">
            <v>1858.84</v>
          </cell>
          <cell r="T50">
            <v>26408.86</v>
          </cell>
          <cell r="U50">
            <v>2078.73</v>
          </cell>
          <cell r="V50">
            <v>0</v>
          </cell>
          <cell r="W50">
            <v>0</v>
          </cell>
          <cell r="X50">
            <v>643.02</v>
          </cell>
          <cell r="Y50">
            <v>39332.26</v>
          </cell>
          <cell r="Z50">
            <v>65879.28</v>
          </cell>
          <cell r="AA50">
            <v>1872</v>
          </cell>
          <cell r="AB50">
            <v>0</v>
          </cell>
          <cell r="AC50">
            <v>4265</v>
          </cell>
          <cell r="AD50">
            <v>0</v>
          </cell>
          <cell r="AE50">
            <v>0</v>
          </cell>
          <cell r="AF50">
            <v>0</v>
          </cell>
          <cell r="AG50">
            <v>0</v>
          </cell>
          <cell r="AH50">
            <v>0</v>
          </cell>
          <cell r="AI50">
            <v>0</v>
          </cell>
          <cell r="AJ50">
            <v>35450.25</v>
          </cell>
          <cell r="AK50">
            <v>47100</v>
          </cell>
          <cell r="AL50">
            <v>22900</v>
          </cell>
          <cell r="AM50">
            <v>0</v>
          </cell>
          <cell r="AN50">
            <v>70000</v>
          </cell>
          <cell r="AO50">
            <v>0</v>
          </cell>
          <cell r="AP50">
            <v>41650</v>
          </cell>
          <cell r="AQ50">
            <v>10000</v>
          </cell>
          <cell r="AR50">
            <v>0</v>
          </cell>
          <cell r="AS50">
            <v>0</v>
          </cell>
          <cell r="AT50">
            <v>7702.97</v>
          </cell>
          <cell r="AU50">
            <v>0</v>
          </cell>
          <cell r="AV50">
            <v>7702.97</v>
          </cell>
          <cell r="AW50">
            <v>0</v>
          </cell>
          <cell r="AX50">
            <v>0</v>
          </cell>
          <cell r="AY50">
            <v>0</v>
          </cell>
          <cell r="AZ50">
            <v>0</v>
          </cell>
          <cell r="BA50">
            <v>38347.65</v>
          </cell>
          <cell r="BB50">
            <v>0</v>
          </cell>
          <cell r="BC50">
            <v>0</v>
          </cell>
          <cell r="BD50">
            <v>0</v>
          </cell>
          <cell r="BE50">
            <v>0</v>
          </cell>
          <cell r="BF50">
            <v>0</v>
          </cell>
          <cell r="BG50">
            <v>40675.89</v>
          </cell>
          <cell r="BH50">
            <v>79023.540000000008</v>
          </cell>
          <cell r="BI50">
            <v>0</v>
          </cell>
          <cell r="BJ50">
            <v>0</v>
          </cell>
          <cell r="BK50">
            <v>7740</v>
          </cell>
          <cell r="BL50">
            <v>7740</v>
          </cell>
          <cell r="BM50">
            <v>0</v>
          </cell>
          <cell r="BN50">
            <v>35000</v>
          </cell>
        </row>
        <row r="51">
          <cell r="A51" t="str">
            <v>Happy Days EIBF</v>
          </cell>
          <cell r="B51" t="str">
            <v>2014-2015</v>
          </cell>
          <cell r="C51">
            <v>31905</v>
          </cell>
          <cell r="D51" t="str">
            <v>Lottery</v>
          </cell>
          <cell r="E51" t="str">
            <v>ACNI/10943</v>
          </cell>
          <cell r="F51" t="str">
            <v>Damian Smyth</v>
          </cell>
          <cell r="G51" t="str">
            <v>AFP - Core</v>
          </cell>
          <cell r="H51" t="str">
            <v>Awarded</v>
          </cell>
          <cell r="I51" t="str">
            <v>Medium</v>
          </cell>
          <cell r="J51">
            <v>115000</v>
          </cell>
          <cell r="K51">
            <v>0</v>
          </cell>
          <cell r="L51">
            <v>115000</v>
          </cell>
          <cell r="M51">
            <v>930860</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t="str">
            <v>2014-2015</v>
          </cell>
          <cell r="C52">
            <v>31816</v>
          </cell>
          <cell r="D52" t="str">
            <v>Lottery</v>
          </cell>
          <cell r="E52" t="str">
            <v>ACNI/10854</v>
          </cell>
          <cell r="F52" t="str">
            <v>Gavin O'Connor</v>
          </cell>
          <cell r="G52" t="str">
            <v>AFP - Core</v>
          </cell>
          <cell r="H52" t="str">
            <v>Awarded - Completed</v>
          </cell>
          <cell r="I52" t="str">
            <v>Small</v>
          </cell>
          <cell r="J52">
            <v>43705</v>
          </cell>
          <cell r="K52">
            <v>0</v>
          </cell>
          <cell r="L52">
            <v>43705</v>
          </cell>
          <cell r="M52">
            <v>365941</v>
          </cell>
          <cell r="N52" t="str">
            <v>Combined</v>
          </cell>
          <cell r="O52">
            <v>31602</v>
          </cell>
          <cell r="P52">
            <v>9776</v>
          </cell>
          <cell r="Q52">
            <v>2127</v>
          </cell>
          <cell r="R52">
            <v>4549</v>
          </cell>
          <cell r="S52">
            <v>827</v>
          </cell>
          <cell r="T52">
            <v>2217</v>
          </cell>
          <cell r="U52">
            <v>1833</v>
          </cell>
          <cell r="V52">
            <v>0</v>
          </cell>
          <cell r="W52">
            <v>0</v>
          </cell>
          <cell r="X52">
            <v>2248</v>
          </cell>
          <cell r="Y52">
            <v>23577</v>
          </cell>
          <cell r="Z52">
            <v>33553</v>
          </cell>
          <cell r="AA52">
            <v>100938</v>
          </cell>
          <cell r="AB52">
            <v>0</v>
          </cell>
          <cell r="AC52">
            <v>6423</v>
          </cell>
          <cell r="AD52">
            <v>0</v>
          </cell>
          <cell r="AE52">
            <v>4300</v>
          </cell>
          <cell r="AF52">
            <v>0</v>
          </cell>
          <cell r="AG52">
            <v>783</v>
          </cell>
          <cell r="AH52">
            <v>0</v>
          </cell>
          <cell r="AI52">
            <v>2117</v>
          </cell>
          <cell r="AJ52">
            <v>4486.78</v>
          </cell>
          <cell r="AK52">
            <v>43705</v>
          </cell>
          <cell r="AL52">
            <v>0</v>
          </cell>
          <cell r="AM52">
            <v>13020</v>
          </cell>
          <cell r="AN52">
            <v>56725</v>
          </cell>
          <cell r="AO52">
            <v>0</v>
          </cell>
          <cell r="AP52">
            <v>4820</v>
          </cell>
          <cell r="AQ52">
            <v>14795</v>
          </cell>
          <cell r="AR52">
            <v>0</v>
          </cell>
          <cell r="AS52">
            <v>0</v>
          </cell>
          <cell r="AT52">
            <v>0</v>
          </cell>
          <cell r="AU52">
            <v>0</v>
          </cell>
          <cell r="AV52">
            <v>0</v>
          </cell>
          <cell r="AW52">
            <v>0</v>
          </cell>
          <cell r="AX52">
            <v>0</v>
          </cell>
          <cell r="AY52">
            <v>0</v>
          </cell>
          <cell r="AZ52">
            <v>0</v>
          </cell>
          <cell r="BA52">
            <v>0</v>
          </cell>
          <cell r="BB52">
            <v>0</v>
          </cell>
          <cell r="BC52">
            <v>0</v>
          </cell>
          <cell r="BD52">
            <v>0</v>
          </cell>
          <cell r="BE52">
            <v>98210</v>
          </cell>
          <cell r="BF52">
            <v>0</v>
          </cell>
          <cell r="BG52">
            <v>2256</v>
          </cell>
          <cell r="BH52">
            <v>100466</v>
          </cell>
          <cell r="BI52">
            <v>31330</v>
          </cell>
          <cell r="BJ52">
            <v>12394</v>
          </cell>
          <cell r="BK52">
            <v>15000</v>
          </cell>
          <cell r="BL52">
            <v>58724</v>
          </cell>
          <cell r="BM52">
            <v>0</v>
          </cell>
          <cell r="BN52">
            <v>0</v>
          </cell>
        </row>
        <row r="53">
          <cell r="A53" t="str">
            <v>Irish Pages Ltd.</v>
          </cell>
          <cell r="B53" t="str">
            <v>2014-2015</v>
          </cell>
          <cell r="C53">
            <v>31812</v>
          </cell>
          <cell r="D53" t="str">
            <v>Lottery</v>
          </cell>
          <cell r="E53" t="str">
            <v>ACNI/10850</v>
          </cell>
          <cell r="F53" t="str">
            <v>Damian Smyth</v>
          </cell>
          <cell r="G53" t="str">
            <v>AFP - Core</v>
          </cell>
          <cell r="H53" t="str">
            <v>Awarded - Completed</v>
          </cell>
          <cell r="I53" t="str">
            <v>Small</v>
          </cell>
          <cell r="J53">
            <v>29000</v>
          </cell>
          <cell r="K53">
            <v>0</v>
          </cell>
          <cell r="L53">
            <v>29000</v>
          </cell>
          <cell r="M53">
            <v>65300</v>
          </cell>
          <cell r="N53" t="str">
            <v>Literature</v>
          </cell>
          <cell r="O53">
            <v>2742.52</v>
          </cell>
          <cell r="P53">
            <v>10789.2</v>
          </cell>
          <cell r="Q53">
            <v>844.74</v>
          </cell>
          <cell r="R53">
            <v>0</v>
          </cell>
          <cell r="S53">
            <v>1087.25</v>
          </cell>
          <cell r="T53">
            <v>26950.15</v>
          </cell>
          <cell r="U53">
            <v>1444.59</v>
          </cell>
          <cell r="V53">
            <v>0</v>
          </cell>
          <cell r="W53">
            <v>0</v>
          </cell>
          <cell r="X53">
            <v>0</v>
          </cell>
          <cell r="Y53">
            <v>41115.93</v>
          </cell>
          <cell r="Z53">
            <v>7600</v>
          </cell>
          <cell r="AA53">
            <v>1600</v>
          </cell>
          <cell r="AB53">
            <v>0</v>
          </cell>
          <cell r="AC53">
            <v>742.4</v>
          </cell>
          <cell r="AD53">
            <v>0</v>
          </cell>
          <cell r="AE53">
            <v>0</v>
          </cell>
          <cell r="AF53">
            <v>0</v>
          </cell>
          <cell r="AG53">
            <v>0</v>
          </cell>
          <cell r="AH53">
            <v>7063.27</v>
          </cell>
          <cell r="AI53">
            <v>0</v>
          </cell>
          <cell r="AJ53">
            <v>66528.5</v>
          </cell>
          <cell r="AK53">
            <v>29000</v>
          </cell>
          <cell r="AL53">
            <v>27550</v>
          </cell>
          <cell r="AM53">
            <v>0</v>
          </cell>
          <cell r="AN53">
            <v>56550</v>
          </cell>
          <cell r="AO53">
            <v>9430.1299999999992</v>
          </cell>
          <cell r="AP53">
            <v>0</v>
          </cell>
          <cell r="AQ53">
            <v>0</v>
          </cell>
          <cell r="AR53">
            <v>0</v>
          </cell>
          <cell r="AS53">
            <v>0</v>
          </cell>
          <cell r="AT53">
            <v>3220.3</v>
          </cell>
          <cell r="AU53">
            <v>0</v>
          </cell>
          <cell r="AV53">
            <v>3220.3</v>
          </cell>
          <cell r="AW53">
            <v>0</v>
          </cell>
          <cell r="AX53">
            <v>0</v>
          </cell>
          <cell r="AY53">
            <v>0</v>
          </cell>
          <cell r="AZ53">
            <v>0</v>
          </cell>
          <cell r="BA53">
            <v>20333.95</v>
          </cell>
          <cell r="BB53">
            <v>0</v>
          </cell>
          <cell r="BC53">
            <v>0</v>
          </cell>
          <cell r="BD53">
            <v>0</v>
          </cell>
          <cell r="BE53">
            <v>0</v>
          </cell>
          <cell r="BF53">
            <v>0</v>
          </cell>
          <cell r="BG53">
            <v>0</v>
          </cell>
          <cell r="BH53">
            <v>20333.95</v>
          </cell>
          <cell r="BI53">
            <v>0</v>
          </cell>
          <cell r="BJ53">
            <v>4282</v>
          </cell>
          <cell r="BK53">
            <v>0</v>
          </cell>
          <cell r="BL53">
            <v>4282</v>
          </cell>
          <cell r="BM53">
            <v>0</v>
          </cell>
          <cell r="BN53">
            <v>0</v>
          </cell>
        </row>
        <row r="54">
          <cell r="A54" t="str">
            <v>Irish Traditional Music Archive</v>
          </cell>
          <cell r="B54" t="str">
            <v>2014-2015</v>
          </cell>
          <cell r="C54">
            <v>31813</v>
          </cell>
          <cell r="D54" t="str">
            <v>Lottery</v>
          </cell>
          <cell r="E54" t="str">
            <v>ACNI/10851</v>
          </cell>
          <cell r="F54" t="str">
            <v>Jane Cassidy</v>
          </cell>
          <cell r="G54" t="str">
            <v>AFP - Core</v>
          </cell>
          <cell r="H54" t="str">
            <v>Awarded - Completed</v>
          </cell>
          <cell r="I54" t="str">
            <v>Medium</v>
          </cell>
          <cell r="J54">
            <v>30000</v>
          </cell>
          <cell r="K54">
            <v>0</v>
          </cell>
          <cell r="L54">
            <v>30000</v>
          </cell>
          <cell r="M54">
            <v>578370</v>
          </cell>
          <cell r="N54" t="str">
            <v>Traditional Arts</v>
          </cell>
          <cell r="O54">
            <v>49335</v>
          </cell>
          <cell r="P54">
            <v>903</v>
          </cell>
          <cell r="Q54">
            <v>8148</v>
          </cell>
          <cell r="R54">
            <v>6981</v>
          </cell>
          <cell r="S54">
            <v>1952</v>
          </cell>
          <cell r="T54">
            <v>2720</v>
          </cell>
          <cell r="U54">
            <v>922</v>
          </cell>
          <cell r="V54">
            <v>0</v>
          </cell>
          <cell r="W54">
            <v>0</v>
          </cell>
          <cell r="X54">
            <v>2425</v>
          </cell>
          <cell r="Y54">
            <v>24051</v>
          </cell>
          <cell r="Z54">
            <v>4251</v>
          </cell>
          <cell r="AA54">
            <v>378402</v>
          </cell>
          <cell r="AB54">
            <v>0</v>
          </cell>
          <cell r="AC54">
            <v>1123</v>
          </cell>
          <cell r="AD54">
            <v>0</v>
          </cell>
          <cell r="AE54">
            <v>0</v>
          </cell>
          <cell r="AF54">
            <v>0</v>
          </cell>
          <cell r="AG54">
            <v>0</v>
          </cell>
          <cell r="AH54">
            <v>9158</v>
          </cell>
          <cell r="AI54">
            <v>34685</v>
          </cell>
          <cell r="AJ54">
            <v>90278.23</v>
          </cell>
          <cell r="AK54">
            <v>30000</v>
          </cell>
          <cell r="AL54">
            <v>0</v>
          </cell>
          <cell r="AM54">
            <v>0</v>
          </cell>
          <cell r="AN54">
            <v>30000</v>
          </cell>
          <cell r="AO54">
            <v>453129</v>
          </cell>
          <cell r="AP54">
            <v>0</v>
          </cell>
          <cell r="AQ54">
            <v>0</v>
          </cell>
          <cell r="AR54">
            <v>0</v>
          </cell>
          <cell r="AS54">
            <v>0</v>
          </cell>
          <cell r="AT54">
            <v>3714</v>
          </cell>
          <cell r="AU54">
            <v>0</v>
          </cell>
          <cell r="AV54">
            <v>3714</v>
          </cell>
          <cell r="AW54">
            <v>0</v>
          </cell>
          <cell r="AX54">
            <v>0</v>
          </cell>
          <cell r="AY54">
            <v>0</v>
          </cell>
          <cell r="AZ54">
            <v>0</v>
          </cell>
          <cell r="BA54">
            <v>3861</v>
          </cell>
          <cell r="BB54">
            <v>0</v>
          </cell>
          <cell r="BC54">
            <v>0</v>
          </cell>
          <cell r="BD54">
            <v>0</v>
          </cell>
          <cell r="BE54">
            <v>3565</v>
          </cell>
          <cell r="BF54">
            <v>0</v>
          </cell>
          <cell r="BG54">
            <v>19</v>
          </cell>
          <cell r="BH54">
            <v>7445</v>
          </cell>
          <cell r="BI54">
            <v>0</v>
          </cell>
          <cell r="BJ54">
            <v>4929</v>
          </cell>
          <cell r="BK54">
            <v>0</v>
          </cell>
          <cell r="BL54">
            <v>4929</v>
          </cell>
          <cell r="BM54">
            <v>0</v>
          </cell>
          <cell r="BN54">
            <v>0</v>
          </cell>
        </row>
        <row r="55">
          <cell r="A55" t="str">
            <v>Kabosh Theatre Ltd</v>
          </cell>
          <cell r="B55" t="str">
            <v>2014-2015</v>
          </cell>
          <cell r="C55">
            <v>31786</v>
          </cell>
          <cell r="D55" t="str">
            <v>Lottery</v>
          </cell>
          <cell r="E55" t="str">
            <v>ACNI/10824</v>
          </cell>
          <cell r="F55" t="str">
            <v>Gilly Campbell</v>
          </cell>
          <cell r="G55" t="str">
            <v>xx AFP - Returning Applicant</v>
          </cell>
          <cell r="H55" t="str">
            <v>Awarded - Completed</v>
          </cell>
          <cell r="I55" t="str">
            <v>Medium</v>
          </cell>
          <cell r="J55">
            <v>107454</v>
          </cell>
          <cell r="K55">
            <v>0</v>
          </cell>
          <cell r="L55">
            <v>107454</v>
          </cell>
          <cell r="M55">
            <v>224088</v>
          </cell>
          <cell r="N55" t="str">
            <v>Drama</v>
          </cell>
          <cell r="O55">
            <v>90982.69</v>
          </cell>
          <cell r="P55">
            <v>6144.75</v>
          </cell>
          <cell r="Q55">
            <v>968.07</v>
          </cell>
          <cell r="R55">
            <v>2482.81</v>
          </cell>
          <cell r="S55">
            <v>1810.48</v>
          </cell>
          <cell r="T55">
            <v>740.77</v>
          </cell>
          <cell r="U55">
            <v>3689.51</v>
          </cell>
          <cell r="V55">
            <v>0</v>
          </cell>
          <cell r="W55">
            <v>0</v>
          </cell>
          <cell r="X55">
            <v>1594</v>
          </cell>
          <cell r="Y55">
            <v>17430.39</v>
          </cell>
          <cell r="Z55">
            <v>6336.92</v>
          </cell>
          <cell r="AA55">
            <v>43235.24</v>
          </cell>
          <cell r="AB55">
            <v>0</v>
          </cell>
          <cell r="AC55">
            <v>4665</v>
          </cell>
          <cell r="AD55">
            <v>1490</v>
          </cell>
          <cell r="AE55">
            <v>2565.06</v>
          </cell>
          <cell r="AF55">
            <v>472</v>
          </cell>
          <cell r="AG55">
            <v>422.92</v>
          </cell>
          <cell r="AH55">
            <v>1207.1400000000001</v>
          </cell>
          <cell r="AI55">
            <v>6865.9</v>
          </cell>
          <cell r="AJ55">
            <v>16341</v>
          </cell>
          <cell r="AK55">
            <v>107454</v>
          </cell>
          <cell r="AL55">
            <v>4721</v>
          </cell>
          <cell r="AM55">
            <v>0</v>
          </cell>
          <cell r="AN55">
            <v>112175</v>
          </cell>
          <cell r="AO55">
            <v>0</v>
          </cell>
          <cell r="AP55">
            <v>0</v>
          </cell>
          <cell r="AQ55">
            <v>34600</v>
          </cell>
          <cell r="AR55">
            <v>0</v>
          </cell>
          <cell r="AS55">
            <v>10745</v>
          </cell>
          <cell r="AT55">
            <v>0</v>
          </cell>
          <cell r="AU55">
            <v>0</v>
          </cell>
          <cell r="AV55">
            <v>10745</v>
          </cell>
          <cell r="AW55">
            <v>1866.99</v>
          </cell>
          <cell r="AX55">
            <v>0</v>
          </cell>
          <cell r="AY55">
            <v>0</v>
          </cell>
          <cell r="AZ55">
            <v>0</v>
          </cell>
          <cell r="BA55">
            <v>0</v>
          </cell>
          <cell r="BB55">
            <v>0</v>
          </cell>
          <cell r="BC55">
            <v>0</v>
          </cell>
          <cell r="BD55">
            <v>0</v>
          </cell>
          <cell r="BE55">
            <v>10202.5</v>
          </cell>
          <cell r="BF55">
            <v>0</v>
          </cell>
          <cell r="BG55">
            <v>3112.95</v>
          </cell>
          <cell r="BH55">
            <v>15182.439999999999</v>
          </cell>
          <cell r="BI55">
            <v>3000</v>
          </cell>
          <cell r="BJ55">
            <v>0</v>
          </cell>
          <cell r="BK55">
            <v>5250</v>
          </cell>
          <cell r="BL55">
            <v>8250</v>
          </cell>
          <cell r="BM55">
            <v>0</v>
          </cell>
          <cell r="BN55">
            <v>0</v>
          </cell>
        </row>
        <row r="56">
          <cell r="A56" t="str">
            <v>Kids in Control</v>
          </cell>
          <cell r="B56" t="str">
            <v>2014-2015</v>
          </cell>
          <cell r="C56">
            <v>31800</v>
          </cell>
          <cell r="D56" t="str">
            <v>Lottery</v>
          </cell>
          <cell r="E56" t="str">
            <v>ACNI/10838</v>
          </cell>
          <cell r="F56" t="str">
            <v>Gavin O'Connor</v>
          </cell>
          <cell r="G56" t="str">
            <v>xx AFP - Returning Applicant</v>
          </cell>
          <cell r="H56" t="str">
            <v>Awarded - Completed</v>
          </cell>
          <cell r="I56" t="str">
            <v>Small</v>
          </cell>
          <cell r="J56">
            <v>50704</v>
          </cell>
          <cell r="K56">
            <v>0</v>
          </cell>
          <cell r="L56">
            <v>50704</v>
          </cell>
          <cell r="M56">
            <v>147980</v>
          </cell>
          <cell r="N56" t="str">
            <v>Drama</v>
          </cell>
          <cell r="O56">
            <v>26000</v>
          </cell>
          <cell r="P56">
            <v>4200</v>
          </cell>
          <cell r="Q56">
            <v>1178.3800000000001</v>
          </cell>
          <cell r="R56">
            <v>0</v>
          </cell>
          <cell r="S56">
            <v>2119.3200000000002</v>
          </cell>
          <cell r="T56">
            <v>2472.39</v>
          </cell>
          <cell r="U56">
            <v>2361.36</v>
          </cell>
          <cell r="V56">
            <v>0</v>
          </cell>
          <cell r="W56">
            <v>0</v>
          </cell>
          <cell r="X56">
            <v>1698.9</v>
          </cell>
          <cell r="Y56">
            <v>14030.35</v>
          </cell>
          <cell r="Z56">
            <v>1269.3699999999999</v>
          </cell>
          <cell r="AA56">
            <v>59576.98</v>
          </cell>
          <cell r="AB56">
            <v>1642</v>
          </cell>
          <cell r="AC56">
            <v>1751.76</v>
          </cell>
          <cell r="AD56">
            <v>0</v>
          </cell>
          <cell r="AE56">
            <v>15470</v>
          </cell>
          <cell r="AF56">
            <v>55.22</v>
          </cell>
          <cell r="AG56">
            <v>0</v>
          </cell>
          <cell r="AH56">
            <v>1940.13</v>
          </cell>
          <cell r="AI56">
            <v>650.12</v>
          </cell>
          <cell r="AJ56">
            <v>4271.7299999999996</v>
          </cell>
          <cell r="AK56">
            <v>50704</v>
          </cell>
          <cell r="AL56">
            <v>6360</v>
          </cell>
          <cell r="AM56">
            <v>0</v>
          </cell>
          <cell r="AN56">
            <v>57064</v>
          </cell>
          <cell r="AO56">
            <v>0</v>
          </cell>
          <cell r="AP56">
            <v>0</v>
          </cell>
          <cell r="AQ56">
            <v>15101</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15515.21</v>
          </cell>
          <cell r="BH56">
            <v>15515.21</v>
          </cell>
          <cell r="BI56">
            <v>16480</v>
          </cell>
          <cell r="BJ56">
            <v>2195.1</v>
          </cell>
          <cell r="BK56">
            <v>15220</v>
          </cell>
          <cell r="BL56">
            <v>33895.1</v>
          </cell>
          <cell r="BM56">
            <v>0</v>
          </cell>
          <cell r="BN56">
            <v>0</v>
          </cell>
        </row>
        <row r="57">
          <cell r="A57" t="str">
            <v>Maiden Voyage (NI) Ltd</v>
          </cell>
          <cell r="B57" t="str">
            <v>2014-2015</v>
          </cell>
          <cell r="C57">
            <v>31723</v>
          </cell>
          <cell r="D57" t="str">
            <v>Lottery</v>
          </cell>
          <cell r="E57" t="str">
            <v>ACNI/10761</v>
          </cell>
          <cell r="F57" t="str">
            <v>Gilly Campbell</v>
          </cell>
          <cell r="G57" t="str">
            <v>xx AFP - Returning Applicant</v>
          </cell>
          <cell r="H57" t="str">
            <v>Awarded - Completed</v>
          </cell>
          <cell r="I57" t="str">
            <v>Medium</v>
          </cell>
          <cell r="J57">
            <v>91435</v>
          </cell>
          <cell r="K57">
            <v>0</v>
          </cell>
          <cell r="L57">
            <v>91435</v>
          </cell>
          <cell r="M57">
            <v>114949.13</v>
          </cell>
          <cell r="N57" t="str">
            <v>Dance</v>
          </cell>
          <cell r="O57">
            <v>32579.33</v>
          </cell>
          <cell r="P57">
            <v>2442.9299999999998</v>
          </cell>
          <cell r="Q57">
            <v>462.69</v>
          </cell>
          <cell r="R57">
            <v>12.16</v>
          </cell>
          <cell r="S57">
            <v>649.27</v>
          </cell>
          <cell r="T57">
            <v>892.57</v>
          </cell>
          <cell r="U57">
            <v>1359.61</v>
          </cell>
          <cell r="V57">
            <v>0</v>
          </cell>
          <cell r="W57">
            <v>0</v>
          </cell>
          <cell r="X57">
            <v>811.83</v>
          </cell>
          <cell r="Y57">
            <v>6631.0599999999995</v>
          </cell>
          <cell r="Z57">
            <v>3681.98</v>
          </cell>
          <cell r="AA57">
            <v>38421.22</v>
          </cell>
          <cell r="AB57">
            <v>0</v>
          </cell>
          <cell r="AC57">
            <v>6345.98</v>
          </cell>
          <cell r="AD57">
            <v>2070</v>
          </cell>
          <cell r="AE57">
            <v>2062.5</v>
          </cell>
          <cell r="AF57">
            <v>0</v>
          </cell>
          <cell r="AG57">
            <v>533.39</v>
          </cell>
          <cell r="AH57">
            <v>14390.46</v>
          </cell>
          <cell r="AI57">
            <v>1897.77</v>
          </cell>
          <cell r="AJ57">
            <v>18584</v>
          </cell>
          <cell r="AK57">
            <v>91435</v>
          </cell>
          <cell r="AL57">
            <v>7042.23</v>
          </cell>
          <cell r="AM57">
            <v>0</v>
          </cell>
          <cell r="AN57">
            <v>98477.23</v>
          </cell>
          <cell r="AO57">
            <v>0</v>
          </cell>
          <cell r="AP57">
            <v>0</v>
          </cell>
          <cell r="AQ57">
            <v>9763</v>
          </cell>
          <cell r="AR57">
            <v>0</v>
          </cell>
          <cell r="AS57">
            <v>0</v>
          </cell>
          <cell r="AT57">
            <v>0</v>
          </cell>
          <cell r="AU57">
            <v>0</v>
          </cell>
          <cell r="AV57">
            <v>0</v>
          </cell>
          <cell r="AW57">
            <v>2055.6999999999998</v>
          </cell>
          <cell r="AX57">
            <v>2800</v>
          </cell>
          <cell r="AY57">
            <v>3723.7</v>
          </cell>
          <cell r="AZ57">
            <v>0</v>
          </cell>
          <cell r="BA57">
            <v>0</v>
          </cell>
          <cell r="BB57">
            <v>0</v>
          </cell>
          <cell r="BC57">
            <v>0</v>
          </cell>
          <cell r="BD57">
            <v>0</v>
          </cell>
          <cell r="BE57">
            <v>462</v>
          </cell>
          <cell r="BF57">
            <v>0</v>
          </cell>
          <cell r="BG57">
            <v>5769.69</v>
          </cell>
          <cell r="BH57">
            <v>14811.09</v>
          </cell>
          <cell r="BI57">
            <v>0</v>
          </cell>
          <cell r="BJ57">
            <v>0</v>
          </cell>
          <cell r="BK57">
            <v>3000</v>
          </cell>
          <cell r="BL57">
            <v>3000</v>
          </cell>
          <cell r="BM57">
            <v>0</v>
          </cell>
          <cell r="BN57">
            <v>0</v>
          </cell>
        </row>
        <row r="58">
          <cell r="A58" t="str">
            <v>McCracken Cultural Society</v>
          </cell>
          <cell r="B58" t="str">
            <v>2014-2015</v>
          </cell>
          <cell r="C58">
            <v>31720</v>
          </cell>
          <cell r="D58" t="str">
            <v>Lottery</v>
          </cell>
          <cell r="E58" t="str">
            <v>ACNI/10758</v>
          </cell>
          <cell r="F58" t="str">
            <v>Jane Cassidy</v>
          </cell>
          <cell r="G58" t="str">
            <v>xx AFP - Returning Applicant</v>
          </cell>
          <cell r="H58" t="str">
            <v>Awarded - Completed</v>
          </cell>
          <cell r="I58" t="str">
            <v>Medium</v>
          </cell>
          <cell r="J58">
            <v>16490</v>
          </cell>
          <cell r="K58">
            <v>0</v>
          </cell>
          <cell r="L58">
            <v>16490</v>
          </cell>
          <cell r="M58">
            <v>52020</v>
          </cell>
          <cell r="N58" t="str">
            <v>Traditional Arts</v>
          </cell>
          <cell r="O58">
            <v>24053</v>
          </cell>
          <cell r="P58">
            <v>3469</v>
          </cell>
          <cell r="Q58">
            <v>4700</v>
          </cell>
          <cell r="R58">
            <v>3254</v>
          </cell>
          <cell r="S58">
            <v>1313</v>
          </cell>
          <cell r="T58">
            <v>1652</v>
          </cell>
          <cell r="U58">
            <v>1439</v>
          </cell>
          <cell r="V58">
            <v>0</v>
          </cell>
          <cell r="W58">
            <v>0</v>
          </cell>
          <cell r="X58">
            <v>1648</v>
          </cell>
          <cell r="Y58">
            <v>17475</v>
          </cell>
          <cell r="Z58">
            <v>16839</v>
          </cell>
          <cell r="AA58">
            <v>0</v>
          </cell>
          <cell r="AB58">
            <v>0</v>
          </cell>
          <cell r="AC58">
            <v>5451</v>
          </cell>
          <cell r="AD58">
            <v>0</v>
          </cell>
          <cell r="AE58">
            <v>0</v>
          </cell>
          <cell r="AF58">
            <v>0</v>
          </cell>
          <cell r="AG58">
            <v>0</v>
          </cell>
          <cell r="AH58">
            <v>0</v>
          </cell>
          <cell r="AI58">
            <v>0</v>
          </cell>
          <cell r="AJ58">
            <v>3532.08</v>
          </cell>
          <cell r="AK58">
            <v>16490</v>
          </cell>
          <cell r="AL58">
            <v>0</v>
          </cell>
          <cell r="AM58">
            <v>0</v>
          </cell>
          <cell r="AN58">
            <v>16490</v>
          </cell>
          <cell r="AO58">
            <v>0</v>
          </cell>
          <cell r="AP58">
            <v>105602</v>
          </cell>
          <cell r="AQ58">
            <v>22340</v>
          </cell>
          <cell r="AR58">
            <v>0</v>
          </cell>
          <cell r="AS58">
            <v>10631</v>
          </cell>
          <cell r="AT58">
            <v>3905</v>
          </cell>
          <cell r="AU58">
            <v>0</v>
          </cell>
          <cell r="AV58">
            <v>14536</v>
          </cell>
          <cell r="AW58">
            <v>20124</v>
          </cell>
          <cell r="AX58">
            <v>0</v>
          </cell>
          <cell r="AY58">
            <v>0</v>
          </cell>
          <cell r="AZ58">
            <v>0</v>
          </cell>
          <cell r="BA58">
            <v>0</v>
          </cell>
          <cell r="BB58">
            <v>0</v>
          </cell>
          <cell r="BC58">
            <v>0</v>
          </cell>
          <cell r="BD58">
            <v>0</v>
          </cell>
          <cell r="BE58">
            <v>0</v>
          </cell>
          <cell r="BF58">
            <v>0</v>
          </cell>
          <cell r="BG58">
            <v>0</v>
          </cell>
          <cell r="BH58">
            <v>20124</v>
          </cell>
          <cell r="BI58">
            <v>0</v>
          </cell>
          <cell r="BJ58">
            <v>0</v>
          </cell>
          <cell r="BK58">
            <v>0</v>
          </cell>
          <cell r="BL58">
            <v>0</v>
          </cell>
          <cell r="BM58">
            <v>0</v>
          </cell>
          <cell r="BN58">
            <v>10631</v>
          </cell>
        </row>
        <row r="59">
          <cell r="A59" t="str">
            <v>Millennium Court Arts Centre (Portadown 2000)</v>
          </cell>
          <cell r="B59" t="str">
            <v>2014-2015</v>
          </cell>
          <cell r="C59">
            <v>31806</v>
          </cell>
          <cell r="D59" t="str">
            <v>Lottery</v>
          </cell>
          <cell r="E59" t="str">
            <v>ACNI/10844</v>
          </cell>
          <cell r="F59" t="str">
            <v>Deirdre Robb</v>
          </cell>
          <cell r="G59" t="str">
            <v>xx AFP - Returning Applicant</v>
          </cell>
          <cell r="H59" t="str">
            <v>Awarded - Completed</v>
          </cell>
          <cell r="I59" t="str">
            <v>Medium</v>
          </cell>
          <cell r="J59">
            <v>40000</v>
          </cell>
          <cell r="K59">
            <v>0</v>
          </cell>
          <cell r="L59">
            <v>40000</v>
          </cell>
          <cell r="M59">
            <v>66793</v>
          </cell>
          <cell r="N59" t="str">
            <v>Visual Arts</v>
          </cell>
          <cell r="O59">
            <v>118174.24</v>
          </cell>
          <cell r="P59">
            <v>0</v>
          </cell>
          <cell r="Q59">
            <v>15100.17</v>
          </cell>
          <cell r="R59">
            <v>18870.37</v>
          </cell>
          <cell r="S59">
            <v>3818.41</v>
          </cell>
          <cell r="T59">
            <v>9864.75</v>
          </cell>
          <cell r="U59">
            <v>3080</v>
          </cell>
          <cell r="V59">
            <v>0</v>
          </cell>
          <cell r="W59">
            <v>0</v>
          </cell>
          <cell r="X59">
            <v>954</v>
          </cell>
          <cell r="Y59">
            <v>51687.7</v>
          </cell>
          <cell r="Z59">
            <v>1947.39</v>
          </cell>
          <cell r="AA59">
            <v>20410.2</v>
          </cell>
          <cell r="AB59">
            <v>0</v>
          </cell>
          <cell r="AC59">
            <v>7680.01</v>
          </cell>
          <cell r="AD59">
            <v>0</v>
          </cell>
          <cell r="AE59">
            <v>0</v>
          </cell>
          <cell r="AF59">
            <v>3684.85</v>
          </cell>
          <cell r="AG59">
            <v>2781.12</v>
          </cell>
          <cell r="AH59">
            <v>6019.81</v>
          </cell>
          <cell r="AI59">
            <v>14019.18</v>
          </cell>
          <cell r="AJ59">
            <v>0</v>
          </cell>
          <cell r="AK59">
            <v>40000</v>
          </cell>
          <cell r="AL59">
            <v>335.4</v>
          </cell>
          <cell r="AM59">
            <v>0</v>
          </cell>
          <cell r="AN59">
            <v>40335.4</v>
          </cell>
          <cell r="AO59">
            <v>0</v>
          </cell>
          <cell r="AP59">
            <v>0</v>
          </cell>
          <cell r="AQ59">
            <v>176723.04</v>
          </cell>
          <cell r="AR59">
            <v>0</v>
          </cell>
          <cell r="AS59">
            <v>0</v>
          </cell>
          <cell r="AT59">
            <v>0</v>
          </cell>
          <cell r="AU59">
            <v>0</v>
          </cell>
          <cell r="AV59">
            <v>0</v>
          </cell>
          <cell r="AW59">
            <v>0</v>
          </cell>
          <cell r="AX59">
            <v>0</v>
          </cell>
          <cell r="AY59">
            <v>0</v>
          </cell>
          <cell r="AZ59">
            <v>0</v>
          </cell>
          <cell r="BA59">
            <v>0</v>
          </cell>
          <cell r="BB59">
            <v>0</v>
          </cell>
          <cell r="BC59">
            <v>0</v>
          </cell>
          <cell r="BD59">
            <v>0</v>
          </cell>
          <cell r="BE59">
            <v>10598.68</v>
          </cell>
          <cell r="BF59">
            <v>0</v>
          </cell>
          <cell r="BG59">
            <v>2500</v>
          </cell>
          <cell r="BH59">
            <v>13098.68</v>
          </cell>
          <cell r="BI59">
            <v>1200</v>
          </cell>
          <cell r="BJ59">
            <v>0</v>
          </cell>
          <cell r="BK59">
            <v>0</v>
          </cell>
          <cell r="BL59">
            <v>1200</v>
          </cell>
          <cell r="BM59">
            <v>0</v>
          </cell>
          <cell r="BN59">
            <v>0</v>
          </cell>
        </row>
        <row r="60">
          <cell r="A60" t="str">
            <v>Moving on Music</v>
          </cell>
          <cell r="B60" t="str">
            <v>2014-2015</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K60">
            <v>0</v>
          </cell>
          <cell r="L60">
            <v>110726</v>
          </cell>
          <cell r="M60">
            <v>263109</v>
          </cell>
          <cell r="N60" t="str">
            <v>Music</v>
          </cell>
          <cell r="O60">
            <v>81164</v>
          </cell>
          <cell r="P60">
            <v>6299</v>
          </cell>
          <cell r="Q60">
            <v>0</v>
          </cell>
          <cell r="R60">
            <v>675</v>
          </cell>
          <cell r="S60">
            <v>1029</v>
          </cell>
          <cell r="T60">
            <v>628</v>
          </cell>
          <cell r="U60">
            <v>1300</v>
          </cell>
          <cell r="V60">
            <v>0</v>
          </cell>
          <cell r="W60">
            <v>0</v>
          </cell>
          <cell r="X60">
            <v>1090</v>
          </cell>
          <cell r="Y60">
            <v>11021</v>
          </cell>
          <cell r="Z60">
            <v>10634</v>
          </cell>
          <cell r="AA60">
            <v>71942</v>
          </cell>
          <cell r="AB60">
            <v>0</v>
          </cell>
          <cell r="AC60">
            <v>15339</v>
          </cell>
          <cell r="AD60">
            <v>0</v>
          </cell>
          <cell r="AE60">
            <v>3534</v>
          </cell>
          <cell r="AF60">
            <v>0</v>
          </cell>
          <cell r="AG60">
            <v>1041</v>
          </cell>
          <cell r="AH60">
            <v>20090</v>
          </cell>
          <cell r="AI60">
            <v>0</v>
          </cell>
          <cell r="AJ60">
            <v>19592.84</v>
          </cell>
          <cell r="AK60">
            <v>110726</v>
          </cell>
          <cell r="AL60">
            <v>0</v>
          </cell>
          <cell r="AM60">
            <v>37985</v>
          </cell>
          <cell r="AN60">
            <v>148711</v>
          </cell>
          <cell r="AO60">
            <v>0</v>
          </cell>
          <cell r="AP60">
            <v>9836</v>
          </cell>
          <cell r="AQ60">
            <v>0</v>
          </cell>
          <cell r="AR60">
            <v>0</v>
          </cell>
          <cell r="AS60">
            <v>2000</v>
          </cell>
          <cell r="AT60">
            <v>9603</v>
          </cell>
          <cell r="AU60">
            <v>0</v>
          </cell>
          <cell r="AV60">
            <v>11603</v>
          </cell>
          <cell r="AW60">
            <v>20824</v>
          </cell>
          <cell r="AX60">
            <v>26958</v>
          </cell>
          <cell r="AY60">
            <v>0</v>
          </cell>
          <cell r="AZ60">
            <v>0</v>
          </cell>
          <cell r="BA60">
            <v>0</v>
          </cell>
          <cell r="BB60">
            <v>0</v>
          </cell>
          <cell r="BC60">
            <v>0</v>
          </cell>
          <cell r="BD60">
            <v>0</v>
          </cell>
          <cell r="BE60">
            <v>0</v>
          </cell>
          <cell r="BF60">
            <v>0</v>
          </cell>
          <cell r="BG60">
            <v>3230</v>
          </cell>
          <cell r="BH60">
            <v>51012</v>
          </cell>
          <cell r="BI60">
            <v>0</v>
          </cell>
          <cell r="BJ60">
            <v>0</v>
          </cell>
          <cell r="BK60">
            <v>26468</v>
          </cell>
          <cell r="BL60">
            <v>26468</v>
          </cell>
          <cell r="BM60">
            <v>0</v>
          </cell>
          <cell r="BN60">
            <v>0</v>
          </cell>
        </row>
        <row r="61">
          <cell r="A61" t="str">
            <v>Music Theatre 4 Youth Ltd</v>
          </cell>
          <cell r="B61" t="str">
            <v>2014-2015</v>
          </cell>
          <cell r="C61">
            <v>31847</v>
          </cell>
          <cell r="D61" t="str">
            <v>Lottery</v>
          </cell>
          <cell r="E61" t="str">
            <v>ACNI/10885</v>
          </cell>
          <cell r="F61" t="str">
            <v>Ciaran Scullion</v>
          </cell>
          <cell r="G61" t="str">
            <v>AFP - Core</v>
          </cell>
          <cell r="H61" t="str">
            <v>Awarded - Completed</v>
          </cell>
          <cell r="I61" t="str">
            <v>Small</v>
          </cell>
          <cell r="J61">
            <v>35500</v>
          </cell>
          <cell r="K61">
            <v>0</v>
          </cell>
          <cell r="L61">
            <v>35500</v>
          </cell>
          <cell r="M61">
            <v>116250</v>
          </cell>
          <cell r="N61" t="str">
            <v>Music</v>
          </cell>
          <cell r="O61">
            <v>27033.48</v>
          </cell>
          <cell r="P61">
            <v>0</v>
          </cell>
          <cell r="Q61">
            <v>0</v>
          </cell>
          <cell r="R61">
            <v>0</v>
          </cell>
          <cell r="S61">
            <v>1165.17</v>
          </cell>
          <cell r="T61">
            <v>115.79</v>
          </cell>
          <cell r="U61">
            <v>3612</v>
          </cell>
          <cell r="V61">
            <v>0</v>
          </cell>
          <cell r="W61">
            <v>0</v>
          </cell>
          <cell r="X61">
            <v>0</v>
          </cell>
          <cell r="Y61">
            <v>4892.96</v>
          </cell>
          <cell r="Z61">
            <v>1862.99</v>
          </cell>
          <cell r="AA61">
            <v>13068.55</v>
          </cell>
          <cell r="AB61">
            <v>0</v>
          </cell>
          <cell r="AC61">
            <v>840</v>
          </cell>
          <cell r="AD61">
            <v>4780.03</v>
          </cell>
          <cell r="AE61">
            <v>100</v>
          </cell>
          <cell r="AF61">
            <v>6750</v>
          </cell>
          <cell r="AG61">
            <v>0</v>
          </cell>
          <cell r="AH61">
            <v>11602.49</v>
          </cell>
          <cell r="AI61">
            <v>7703.18</v>
          </cell>
          <cell r="AJ61">
            <v>1068.83</v>
          </cell>
          <cell r="AK61">
            <v>35500</v>
          </cell>
          <cell r="AL61">
            <v>0</v>
          </cell>
          <cell r="AM61">
            <v>0</v>
          </cell>
          <cell r="AN61">
            <v>35500</v>
          </cell>
          <cell r="AO61">
            <v>0</v>
          </cell>
          <cell r="AP61">
            <v>0</v>
          </cell>
          <cell r="AQ61">
            <v>0</v>
          </cell>
          <cell r="AR61">
            <v>0</v>
          </cell>
          <cell r="AS61">
            <v>5400</v>
          </cell>
          <cell r="AT61">
            <v>0</v>
          </cell>
          <cell r="AU61">
            <v>0</v>
          </cell>
          <cell r="AV61">
            <v>5400</v>
          </cell>
          <cell r="AW61">
            <v>7606.55</v>
          </cell>
          <cell r="AX61">
            <v>0</v>
          </cell>
          <cell r="AY61">
            <v>0</v>
          </cell>
          <cell r="AZ61">
            <v>17229.36</v>
          </cell>
          <cell r="BA61">
            <v>0</v>
          </cell>
          <cell r="BB61">
            <v>0</v>
          </cell>
          <cell r="BC61">
            <v>0</v>
          </cell>
          <cell r="BD61">
            <v>0</v>
          </cell>
          <cell r="BE61">
            <v>650</v>
          </cell>
          <cell r="BF61">
            <v>0</v>
          </cell>
          <cell r="BG61">
            <v>675</v>
          </cell>
          <cell r="BH61">
            <v>26160.91</v>
          </cell>
          <cell r="BI61">
            <v>0</v>
          </cell>
          <cell r="BJ61">
            <v>380</v>
          </cell>
          <cell r="BK61">
            <v>0</v>
          </cell>
          <cell r="BL61">
            <v>380</v>
          </cell>
          <cell r="BM61">
            <v>0</v>
          </cell>
          <cell r="BN61">
            <v>0</v>
          </cell>
        </row>
        <row r="62">
          <cell r="A62" t="str">
            <v>New Belfast Community Arts Initiative T/A Community Arts Partnership</v>
          </cell>
          <cell r="B62" t="str">
            <v>2014-2015</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K62">
            <v>0</v>
          </cell>
          <cell r="L62">
            <v>179311</v>
          </cell>
          <cell r="M62">
            <v>364412.13</v>
          </cell>
          <cell r="N62" t="str">
            <v>Combined</v>
          </cell>
          <cell r="O62">
            <v>121340.44</v>
          </cell>
          <cell r="P62">
            <v>22600.080000000002</v>
          </cell>
          <cell r="Q62">
            <v>4446.68</v>
          </cell>
          <cell r="R62">
            <v>1137</v>
          </cell>
          <cell r="S62">
            <v>1880.36</v>
          </cell>
          <cell r="T62">
            <v>3867.49</v>
          </cell>
          <cell r="U62">
            <v>92</v>
          </cell>
          <cell r="V62">
            <v>0</v>
          </cell>
          <cell r="W62">
            <v>0</v>
          </cell>
          <cell r="X62">
            <v>2640.13</v>
          </cell>
          <cell r="Y62">
            <v>36663.74</v>
          </cell>
          <cell r="Z62">
            <v>15746.77</v>
          </cell>
          <cell r="AA62">
            <v>55666.64</v>
          </cell>
          <cell r="AB62">
            <v>38.26</v>
          </cell>
          <cell r="AC62">
            <v>3534.7</v>
          </cell>
          <cell r="AD62">
            <v>1633.61</v>
          </cell>
          <cell r="AE62">
            <v>5749.75</v>
          </cell>
          <cell r="AF62">
            <v>3542.5</v>
          </cell>
          <cell r="AG62">
            <v>0</v>
          </cell>
          <cell r="AH62">
            <v>12997.23</v>
          </cell>
          <cell r="AI62">
            <v>10684.85</v>
          </cell>
          <cell r="AJ62">
            <v>22224</v>
          </cell>
          <cell r="AK62">
            <v>179311</v>
          </cell>
          <cell r="AL62">
            <v>60871.75</v>
          </cell>
          <cell r="AM62">
            <v>10000</v>
          </cell>
          <cell r="AN62">
            <v>250182.75</v>
          </cell>
          <cell r="AO62">
            <v>0</v>
          </cell>
          <cell r="AP62">
            <v>2000</v>
          </cell>
          <cell r="AQ62">
            <v>56000</v>
          </cell>
          <cell r="AR62">
            <v>0</v>
          </cell>
          <cell r="AS62">
            <v>2352</v>
          </cell>
          <cell r="AT62">
            <v>0</v>
          </cell>
          <cell r="AU62">
            <v>0</v>
          </cell>
          <cell r="AV62">
            <v>2352</v>
          </cell>
          <cell r="AW62">
            <v>0</v>
          </cell>
          <cell r="AX62">
            <v>0</v>
          </cell>
          <cell r="AY62">
            <v>0</v>
          </cell>
          <cell r="AZ62">
            <v>0</v>
          </cell>
          <cell r="BA62">
            <v>0</v>
          </cell>
          <cell r="BB62">
            <v>0</v>
          </cell>
          <cell r="BC62">
            <v>0</v>
          </cell>
          <cell r="BD62">
            <v>0</v>
          </cell>
          <cell r="BE62">
            <v>0</v>
          </cell>
          <cell r="BF62">
            <v>0</v>
          </cell>
          <cell r="BG62">
            <v>0</v>
          </cell>
          <cell r="BH62">
            <v>0</v>
          </cell>
          <cell r="BI62">
            <v>5000</v>
          </cell>
          <cell r="BJ62">
            <v>0</v>
          </cell>
          <cell r="BK62">
            <v>3000</v>
          </cell>
          <cell r="BL62">
            <v>8000</v>
          </cell>
          <cell r="BM62">
            <v>0</v>
          </cell>
          <cell r="BN62">
            <v>0</v>
          </cell>
        </row>
        <row r="63">
          <cell r="A63" t="str">
            <v>New Lodge Arts</v>
          </cell>
          <cell r="B63" t="str">
            <v>2014-2015</v>
          </cell>
          <cell r="C63">
            <v>31758</v>
          </cell>
          <cell r="D63" t="str">
            <v>Lottery</v>
          </cell>
          <cell r="E63" t="str">
            <v>ACNI/10796</v>
          </cell>
          <cell r="F63" t="str">
            <v>Gavin O'Connor</v>
          </cell>
          <cell r="G63" t="str">
            <v>xx AFP - Returning Applicant</v>
          </cell>
          <cell r="H63" t="str">
            <v>Awarded - Completed</v>
          </cell>
          <cell r="I63" t="str">
            <v>Medium</v>
          </cell>
          <cell r="J63">
            <v>77600</v>
          </cell>
          <cell r="K63">
            <v>0</v>
          </cell>
          <cell r="L63">
            <v>77600</v>
          </cell>
          <cell r="M63">
            <v>287805</v>
          </cell>
          <cell r="N63" t="str">
            <v>Combined</v>
          </cell>
          <cell r="O63">
            <v>112050.46</v>
          </cell>
          <cell r="P63">
            <v>8953.09</v>
          </cell>
          <cell r="Q63">
            <v>598.37</v>
          </cell>
          <cell r="R63">
            <v>0</v>
          </cell>
          <cell r="S63">
            <v>1084.57</v>
          </cell>
          <cell r="T63">
            <v>1614.6</v>
          </cell>
          <cell r="U63">
            <v>7026.2</v>
          </cell>
          <cell r="V63">
            <v>0</v>
          </cell>
          <cell r="W63">
            <v>0</v>
          </cell>
          <cell r="X63">
            <v>3641.6</v>
          </cell>
          <cell r="Y63">
            <v>22918.43</v>
          </cell>
          <cell r="Z63">
            <v>17937.87</v>
          </cell>
          <cell r="AA63">
            <v>84451.33</v>
          </cell>
          <cell r="AB63">
            <v>186.52</v>
          </cell>
          <cell r="AC63">
            <v>5701.72</v>
          </cell>
          <cell r="AD63">
            <v>0</v>
          </cell>
          <cell r="AE63">
            <v>4358.12</v>
          </cell>
          <cell r="AF63">
            <v>5295.24</v>
          </cell>
          <cell r="AG63">
            <v>7596.06</v>
          </cell>
          <cell r="AH63">
            <v>5418.88</v>
          </cell>
          <cell r="AI63">
            <v>18014.45</v>
          </cell>
          <cell r="AJ63">
            <v>235.61</v>
          </cell>
          <cell r="AK63">
            <v>77600</v>
          </cell>
          <cell r="AL63">
            <v>210</v>
          </cell>
          <cell r="AM63">
            <v>0</v>
          </cell>
          <cell r="AN63">
            <v>77810</v>
          </cell>
          <cell r="AO63">
            <v>0</v>
          </cell>
          <cell r="AP63">
            <v>57967.92</v>
          </cell>
          <cell r="AQ63">
            <v>48977.120000000003</v>
          </cell>
          <cell r="AR63">
            <v>1162.53</v>
          </cell>
          <cell r="AS63">
            <v>0</v>
          </cell>
          <cell r="AT63">
            <v>7786.34</v>
          </cell>
          <cell r="AU63">
            <v>0</v>
          </cell>
          <cell r="AV63">
            <v>7786.34</v>
          </cell>
          <cell r="AW63">
            <v>0</v>
          </cell>
          <cell r="AX63">
            <v>0</v>
          </cell>
          <cell r="AY63">
            <v>0</v>
          </cell>
          <cell r="AZ63">
            <v>0</v>
          </cell>
          <cell r="BA63">
            <v>0</v>
          </cell>
          <cell r="BB63">
            <v>0</v>
          </cell>
          <cell r="BC63">
            <v>0</v>
          </cell>
          <cell r="BD63">
            <v>0</v>
          </cell>
          <cell r="BE63">
            <v>9256.77</v>
          </cell>
          <cell r="BF63">
            <v>2880</v>
          </cell>
          <cell r="BG63">
            <v>0</v>
          </cell>
          <cell r="BH63">
            <v>12136.77</v>
          </cell>
          <cell r="BI63">
            <v>0</v>
          </cell>
          <cell r="BJ63">
            <v>1868.75</v>
          </cell>
          <cell r="BK63">
            <v>59940</v>
          </cell>
          <cell r="BL63">
            <v>61808.75</v>
          </cell>
          <cell r="BM63">
            <v>0</v>
          </cell>
          <cell r="BN63">
            <v>0</v>
          </cell>
        </row>
        <row r="64">
          <cell r="A64" t="str">
            <v>NI Opera</v>
          </cell>
          <cell r="B64" t="str">
            <v>2014-2015</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K64">
            <v>0</v>
          </cell>
          <cell r="L64">
            <v>521569</v>
          </cell>
          <cell r="M64">
            <v>610593.5</v>
          </cell>
          <cell r="N64" t="str">
            <v>Music</v>
          </cell>
          <cell r="O64">
            <v>153051.74</v>
          </cell>
          <cell r="P64">
            <v>7400</v>
          </cell>
          <cell r="Q64">
            <v>0</v>
          </cell>
          <cell r="R64">
            <v>6825.2</v>
          </cell>
          <cell r="S64">
            <v>1592.96</v>
          </cell>
          <cell r="T64">
            <v>804.31</v>
          </cell>
          <cell r="U64">
            <v>7985.85</v>
          </cell>
          <cell r="V64">
            <v>0</v>
          </cell>
          <cell r="W64">
            <v>0</v>
          </cell>
          <cell r="X64">
            <v>5259.22</v>
          </cell>
          <cell r="Y64">
            <v>29867.54</v>
          </cell>
          <cell r="Z64">
            <v>15983.79</v>
          </cell>
          <cell r="AA64">
            <v>289980</v>
          </cell>
          <cell r="AB64">
            <v>1989.78</v>
          </cell>
          <cell r="AC64">
            <v>22384.57</v>
          </cell>
          <cell r="AD64">
            <v>0</v>
          </cell>
          <cell r="AE64">
            <v>4578.3500000000004</v>
          </cell>
          <cell r="AF64">
            <v>3366.84</v>
          </cell>
          <cell r="AG64">
            <v>42046.02</v>
          </cell>
          <cell r="AH64">
            <v>86741.14</v>
          </cell>
          <cell r="AI64">
            <v>66741.440000000002</v>
          </cell>
          <cell r="AJ64">
            <v>1473.52</v>
          </cell>
          <cell r="AK64">
            <v>521569</v>
          </cell>
          <cell r="AL64">
            <v>0</v>
          </cell>
          <cell r="AM64">
            <v>20000</v>
          </cell>
          <cell r="AN64">
            <v>541569</v>
          </cell>
          <cell r="AO64">
            <v>0</v>
          </cell>
          <cell r="AP64">
            <v>0</v>
          </cell>
          <cell r="AQ64">
            <v>0</v>
          </cell>
          <cell r="AR64">
            <v>0</v>
          </cell>
          <cell r="AS64">
            <v>36504</v>
          </cell>
          <cell r="AT64">
            <v>0</v>
          </cell>
          <cell r="AU64">
            <v>0</v>
          </cell>
          <cell r="AV64">
            <v>36504</v>
          </cell>
          <cell r="AW64">
            <v>47247.77</v>
          </cell>
          <cell r="AX64">
            <v>4529</v>
          </cell>
          <cell r="AY64">
            <v>0</v>
          </cell>
          <cell r="AZ64">
            <v>1586.64</v>
          </cell>
          <cell r="BA64">
            <v>1149</v>
          </cell>
          <cell r="BB64">
            <v>0</v>
          </cell>
          <cell r="BC64">
            <v>0</v>
          </cell>
          <cell r="BD64">
            <v>0</v>
          </cell>
          <cell r="BE64">
            <v>0</v>
          </cell>
          <cell r="BF64">
            <v>0</v>
          </cell>
          <cell r="BG64">
            <v>0</v>
          </cell>
          <cell r="BH64">
            <v>54512.409999999996</v>
          </cell>
          <cell r="BI64">
            <v>0</v>
          </cell>
          <cell r="BJ64">
            <v>7840</v>
          </cell>
          <cell r="BK64">
            <v>0</v>
          </cell>
          <cell r="BL64">
            <v>7840</v>
          </cell>
          <cell r="BM64">
            <v>521569</v>
          </cell>
          <cell r="BN64">
            <v>0</v>
          </cell>
        </row>
        <row r="65">
          <cell r="A65" t="str">
            <v>North West Play Resource Centre (The Playhouse)</v>
          </cell>
          <cell r="B65" t="str">
            <v>2014-2015</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K65">
            <v>0</v>
          </cell>
          <cell r="L65">
            <v>259012</v>
          </cell>
          <cell r="M65">
            <v>0</v>
          </cell>
          <cell r="N65" t="str">
            <v>Combined</v>
          </cell>
          <cell r="O65">
            <v>326872</v>
          </cell>
          <cell r="P65">
            <v>2808</v>
          </cell>
          <cell r="Q65">
            <v>19502</v>
          </cell>
          <cell r="R65">
            <v>119912</v>
          </cell>
          <cell r="S65">
            <v>6536</v>
          </cell>
          <cell r="T65">
            <v>11379</v>
          </cell>
          <cell r="U65">
            <v>5661</v>
          </cell>
          <cell r="V65">
            <v>0</v>
          </cell>
          <cell r="W65">
            <v>0</v>
          </cell>
          <cell r="X65">
            <v>7893</v>
          </cell>
          <cell r="Y65">
            <v>173691</v>
          </cell>
          <cell r="Z65">
            <v>32464</v>
          </cell>
          <cell r="AA65">
            <v>346473</v>
          </cell>
          <cell r="AB65">
            <v>0</v>
          </cell>
          <cell r="AC65">
            <v>18664</v>
          </cell>
          <cell r="AD65">
            <v>0</v>
          </cell>
          <cell r="AE65">
            <v>0</v>
          </cell>
          <cell r="AF65">
            <v>6493</v>
          </cell>
          <cell r="AG65">
            <v>1500</v>
          </cell>
          <cell r="AH65">
            <v>2961</v>
          </cell>
          <cell r="AI65">
            <v>65470</v>
          </cell>
          <cell r="AJ65">
            <v>71885.320000000007</v>
          </cell>
          <cell r="AK65">
            <v>259012</v>
          </cell>
          <cell r="AL65">
            <v>17220</v>
          </cell>
          <cell r="AM65">
            <v>35969</v>
          </cell>
          <cell r="AN65">
            <v>312201</v>
          </cell>
          <cell r="AO65">
            <v>0</v>
          </cell>
          <cell r="AP65">
            <v>231147</v>
          </cell>
          <cell r="AQ65">
            <v>17000</v>
          </cell>
          <cell r="AR65">
            <v>19000</v>
          </cell>
          <cell r="AS65">
            <v>26844</v>
          </cell>
          <cell r="AT65">
            <v>20000</v>
          </cell>
          <cell r="AU65">
            <v>0</v>
          </cell>
          <cell r="AV65">
            <v>46844</v>
          </cell>
          <cell r="AW65">
            <v>38800</v>
          </cell>
          <cell r="AX65">
            <v>5481</v>
          </cell>
          <cell r="AY65">
            <v>0</v>
          </cell>
          <cell r="AZ65">
            <v>0</v>
          </cell>
          <cell r="BA65">
            <v>0</v>
          </cell>
          <cell r="BB65">
            <v>0</v>
          </cell>
          <cell r="BC65">
            <v>18439</v>
          </cell>
          <cell r="BD65">
            <v>52657</v>
          </cell>
          <cell r="BE65">
            <v>0</v>
          </cell>
          <cell r="BF65">
            <v>0</v>
          </cell>
          <cell r="BG65">
            <v>756133</v>
          </cell>
          <cell r="BH65">
            <v>871510</v>
          </cell>
          <cell r="BI65">
            <v>0</v>
          </cell>
          <cell r="BJ65">
            <v>6548</v>
          </cell>
          <cell r="BK65">
            <v>0</v>
          </cell>
          <cell r="BL65">
            <v>6548</v>
          </cell>
          <cell r="BM65">
            <v>0</v>
          </cell>
          <cell r="BN65">
            <v>20000</v>
          </cell>
        </row>
        <row r="66">
          <cell r="A66" t="str">
            <v>Northern Ireland Piping &amp; Drumming School</v>
          </cell>
          <cell r="B66" t="str">
            <v>2014-2015</v>
          </cell>
          <cell r="C66">
            <v>31862</v>
          </cell>
          <cell r="D66" t="str">
            <v>Lottery</v>
          </cell>
          <cell r="E66" t="str">
            <v>ACNI/10900</v>
          </cell>
          <cell r="F66" t="str">
            <v>Jane Cassidy</v>
          </cell>
          <cell r="G66" t="str">
            <v>AFP - Core</v>
          </cell>
          <cell r="H66" t="str">
            <v>Awarded - Completed</v>
          </cell>
          <cell r="I66" t="str">
            <v>Small</v>
          </cell>
          <cell r="J66">
            <v>35890</v>
          </cell>
          <cell r="K66">
            <v>0</v>
          </cell>
          <cell r="L66">
            <v>35890</v>
          </cell>
          <cell r="M66">
            <v>45626</v>
          </cell>
          <cell r="N66" t="str">
            <v>Traditional Arts</v>
          </cell>
          <cell r="O66">
            <v>5000</v>
          </cell>
          <cell r="P66">
            <v>7471</v>
          </cell>
          <cell r="Q66">
            <v>0</v>
          </cell>
          <cell r="R66">
            <v>0</v>
          </cell>
          <cell r="S66">
            <v>0</v>
          </cell>
          <cell r="T66">
            <v>1516.79</v>
          </cell>
          <cell r="U66">
            <v>576</v>
          </cell>
          <cell r="V66">
            <v>0</v>
          </cell>
          <cell r="W66">
            <v>0</v>
          </cell>
          <cell r="X66">
            <v>530</v>
          </cell>
          <cell r="Y66">
            <v>10093.790000000001</v>
          </cell>
          <cell r="Z66">
            <v>406</v>
          </cell>
          <cell r="AA66">
            <v>16489.330000000002</v>
          </cell>
          <cell r="AB66">
            <v>0</v>
          </cell>
          <cell r="AC66">
            <v>128.63999999999999</v>
          </cell>
          <cell r="AD66">
            <v>0</v>
          </cell>
          <cell r="AE66">
            <v>0</v>
          </cell>
          <cell r="AF66">
            <v>0</v>
          </cell>
          <cell r="AG66">
            <v>0</v>
          </cell>
          <cell r="AH66">
            <v>8952.4500000000007</v>
          </cell>
          <cell r="AI66">
            <v>0</v>
          </cell>
          <cell r="AJ66">
            <v>0</v>
          </cell>
          <cell r="AK66">
            <v>35890</v>
          </cell>
          <cell r="AL66">
            <v>0</v>
          </cell>
          <cell r="AM66">
            <v>0</v>
          </cell>
          <cell r="AN66">
            <v>35890</v>
          </cell>
          <cell r="AO66">
            <v>0</v>
          </cell>
          <cell r="AP66">
            <v>0</v>
          </cell>
          <cell r="AQ66">
            <v>0</v>
          </cell>
          <cell r="AR66">
            <v>0</v>
          </cell>
          <cell r="AS66">
            <v>0</v>
          </cell>
          <cell r="AT66">
            <v>0</v>
          </cell>
          <cell r="AU66">
            <v>0</v>
          </cell>
          <cell r="AV66">
            <v>0</v>
          </cell>
          <cell r="AW66">
            <v>0</v>
          </cell>
          <cell r="AX66">
            <v>0</v>
          </cell>
          <cell r="AY66">
            <v>0</v>
          </cell>
          <cell r="AZ66">
            <v>2292</v>
          </cell>
          <cell r="BA66">
            <v>408</v>
          </cell>
          <cell r="BB66">
            <v>0</v>
          </cell>
          <cell r="BC66">
            <v>0</v>
          </cell>
          <cell r="BD66">
            <v>0</v>
          </cell>
          <cell r="BE66">
            <v>0</v>
          </cell>
          <cell r="BF66">
            <v>0</v>
          </cell>
          <cell r="BG66">
            <v>115</v>
          </cell>
          <cell r="BH66">
            <v>2815</v>
          </cell>
          <cell r="BI66">
            <v>0</v>
          </cell>
          <cell r="BJ66">
            <v>0</v>
          </cell>
          <cell r="BK66">
            <v>300</v>
          </cell>
          <cell r="BL66">
            <v>300</v>
          </cell>
          <cell r="BM66">
            <v>0</v>
          </cell>
          <cell r="BN66">
            <v>0</v>
          </cell>
        </row>
        <row r="67">
          <cell r="A67" t="str">
            <v>Northern Visions Ltd.</v>
          </cell>
          <cell r="B67" t="str">
            <v>2014-2015</v>
          </cell>
          <cell r="C67">
            <v>31794</v>
          </cell>
          <cell r="D67" t="str">
            <v>Lottery</v>
          </cell>
          <cell r="E67" t="str">
            <v>ACNI/10832</v>
          </cell>
          <cell r="F67" t="str">
            <v>Lizzie Devlin</v>
          </cell>
          <cell r="G67" t="str">
            <v>xx AFP - Returning Applicant</v>
          </cell>
          <cell r="H67" t="str">
            <v>Awarded - Completed</v>
          </cell>
          <cell r="I67" t="str">
            <v>Medium</v>
          </cell>
          <cell r="J67">
            <v>102258</v>
          </cell>
          <cell r="K67">
            <v>0</v>
          </cell>
          <cell r="L67">
            <v>102258</v>
          </cell>
          <cell r="M67">
            <v>405574.03</v>
          </cell>
          <cell r="N67" t="str">
            <v>Combined</v>
          </cell>
          <cell r="O67">
            <v>177125.31</v>
          </cell>
          <cell r="P67">
            <v>16429.68</v>
          </cell>
          <cell r="Q67">
            <v>6443.12</v>
          </cell>
          <cell r="R67">
            <v>1972.95</v>
          </cell>
          <cell r="S67">
            <v>2633.78</v>
          </cell>
          <cell r="T67">
            <v>4684.1400000000003</v>
          </cell>
          <cell r="U67">
            <v>5565.36</v>
          </cell>
          <cell r="V67">
            <v>0</v>
          </cell>
          <cell r="W67">
            <v>0</v>
          </cell>
          <cell r="X67">
            <v>6968.37</v>
          </cell>
          <cell r="Y67">
            <v>44697.4</v>
          </cell>
          <cell r="Z67">
            <v>10745.7</v>
          </cell>
          <cell r="AA67">
            <v>46024.13</v>
          </cell>
          <cell r="AB67">
            <v>0</v>
          </cell>
          <cell r="AC67">
            <v>3031.55</v>
          </cell>
          <cell r="AD67">
            <v>0</v>
          </cell>
          <cell r="AE67">
            <v>0</v>
          </cell>
          <cell r="AF67">
            <v>0</v>
          </cell>
          <cell r="AG67">
            <v>4629.24</v>
          </cell>
          <cell r="AH67">
            <v>3876.16</v>
          </cell>
          <cell r="AI67">
            <v>18485.310000000001</v>
          </cell>
          <cell r="AJ67">
            <v>0</v>
          </cell>
          <cell r="AK67">
            <v>102258</v>
          </cell>
          <cell r="AL67">
            <v>0</v>
          </cell>
          <cell r="AM67">
            <v>7500</v>
          </cell>
          <cell r="AN67">
            <v>109758</v>
          </cell>
          <cell r="AO67">
            <v>0</v>
          </cell>
          <cell r="AP67">
            <v>35000</v>
          </cell>
          <cell r="AQ67">
            <v>25000</v>
          </cell>
          <cell r="AR67">
            <v>0</v>
          </cell>
          <cell r="AS67">
            <v>0</v>
          </cell>
          <cell r="AT67">
            <v>39650.080000000002</v>
          </cell>
          <cell r="AU67">
            <v>0</v>
          </cell>
          <cell r="AV67">
            <v>39650.080000000002</v>
          </cell>
          <cell r="AW67">
            <v>0</v>
          </cell>
          <cell r="AX67">
            <v>0</v>
          </cell>
          <cell r="AY67">
            <v>0</v>
          </cell>
          <cell r="AZ67">
            <v>0</v>
          </cell>
          <cell r="BA67">
            <v>0</v>
          </cell>
          <cell r="BB67">
            <v>0</v>
          </cell>
          <cell r="BC67">
            <v>0</v>
          </cell>
          <cell r="BD67">
            <v>0</v>
          </cell>
          <cell r="BE67">
            <v>8641.61</v>
          </cell>
          <cell r="BF67">
            <v>0</v>
          </cell>
          <cell r="BG67">
            <v>75566.11</v>
          </cell>
          <cell r="BH67">
            <v>84207.72</v>
          </cell>
          <cell r="BI67">
            <v>0</v>
          </cell>
          <cell r="BJ67">
            <v>0</v>
          </cell>
          <cell r="BK67">
            <v>0</v>
          </cell>
          <cell r="BL67">
            <v>0</v>
          </cell>
          <cell r="BM67">
            <v>0</v>
          </cell>
          <cell r="BN67">
            <v>14999</v>
          </cell>
        </row>
        <row r="68">
          <cell r="A68" t="str">
            <v>Oh Yeah Music Centre</v>
          </cell>
          <cell r="B68" t="str">
            <v>2014-2015</v>
          </cell>
          <cell r="C68">
            <v>31835</v>
          </cell>
          <cell r="D68" t="str">
            <v>Lottery</v>
          </cell>
          <cell r="E68" t="str">
            <v>ACNI/10873</v>
          </cell>
          <cell r="F68" t="str">
            <v>Jane Cassidy</v>
          </cell>
          <cell r="G68" t="str">
            <v>AFP - Core</v>
          </cell>
          <cell r="H68" t="str">
            <v>Awarded - Completed</v>
          </cell>
          <cell r="I68" t="str">
            <v>Medium</v>
          </cell>
          <cell r="J68">
            <v>45362</v>
          </cell>
          <cell r="K68">
            <v>0</v>
          </cell>
          <cell r="L68">
            <v>45362</v>
          </cell>
          <cell r="M68">
            <v>406749</v>
          </cell>
          <cell r="N68" t="str">
            <v>Music</v>
          </cell>
          <cell r="O68">
            <v>135631.6</v>
          </cell>
          <cell r="P68">
            <v>65029.68</v>
          </cell>
          <cell r="Q68">
            <v>12617.97</v>
          </cell>
          <cell r="R68">
            <v>8175.27</v>
          </cell>
          <cell r="S68">
            <v>5379.59</v>
          </cell>
          <cell r="T68">
            <v>7449.8</v>
          </cell>
          <cell r="U68">
            <v>8231.23</v>
          </cell>
          <cell r="V68">
            <v>0</v>
          </cell>
          <cell r="W68">
            <v>0</v>
          </cell>
          <cell r="X68">
            <v>9830.01</v>
          </cell>
          <cell r="Y68">
            <v>116713.54999999999</v>
          </cell>
          <cell r="Z68">
            <v>10625.73</v>
          </cell>
          <cell r="AA68">
            <v>27103.14</v>
          </cell>
          <cell r="AB68">
            <v>2845</v>
          </cell>
          <cell r="AC68">
            <v>18118.61</v>
          </cell>
          <cell r="AD68">
            <v>3598.85</v>
          </cell>
          <cell r="AE68">
            <v>36204.400000000001</v>
          </cell>
          <cell r="AF68">
            <v>1541.47</v>
          </cell>
          <cell r="AG68">
            <v>1180</v>
          </cell>
          <cell r="AH68">
            <v>1623.77</v>
          </cell>
          <cell r="AI68">
            <v>6306.75</v>
          </cell>
          <cell r="AJ68">
            <v>5615.32</v>
          </cell>
          <cell r="AK68">
            <v>45362</v>
          </cell>
          <cell r="AL68">
            <v>10000</v>
          </cell>
          <cell r="AM68">
            <v>13050</v>
          </cell>
          <cell r="AN68">
            <v>68412</v>
          </cell>
          <cell r="AO68">
            <v>0</v>
          </cell>
          <cell r="AP68">
            <v>0</v>
          </cell>
          <cell r="AQ68">
            <v>23000</v>
          </cell>
          <cell r="AR68">
            <v>0</v>
          </cell>
          <cell r="AS68">
            <v>4300</v>
          </cell>
          <cell r="AT68">
            <v>0</v>
          </cell>
          <cell r="AU68">
            <v>0</v>
          </cell>
          <cell r="AV68">
            <v>4300</v>
          </cell>
          <cell r="AW68">
            <v>9249</v>
          </cell>
          <cell r="AX68">
            <v>0</v>
          </cell>
          <cell r="AY68">
            <v>0</v>
          </cell>
          <cell r="AZ68">
            <v>0</v>
          </cell>
          <cell r="BA68">
            <v>0</v>
          </cell>
          <cell r="BB68">
            <v>0</v>
          </cell>
          <cell r="BC68">
            <v>40502</v>
          </cell>
          <cell r="BD68">
            <v>41220</v>
          </cell>
          <cell r="BE68">
            <v>33390</v>
          </cell>
          <cell r="BF68">
            <v>7500</v>
          </cell>
          <cell r="BG68">
            <v>39565</v>
          </cell>
          <cell r="BH68">
            <v>171426</v>
          </cell>
          <cell r="BI68">
            <v>1360</v>
          </cell>
          <cell r="BJ68">
            <v>4953</v>
          </cell>
          <cell r="BK68">
            <v>72300</v>
          </cell>
          <cell r="BL68">
            <v>78613</v>
          </cell>
          <cell r="BM68">
            <v>0</v>
          </cell>
          <cell r="BN68">
            <v>29290.799999999999</v>
          </cell>
        </row>
        <row r="69">
          <cell r="A69" t="str">
            <v>Open Arts</v>
          </cell>
          <cell r="B69" t="str">
            <v>2014-2015</v>
          </cell>
          <cell r="C69">
            <v>31731</v>
          </cell>
          <cell r="D69" t="str">
            <v>Lottery</v>
          </cell>
          <cell r="E69" t="str">
            <v>ACNI/10769</v>
          </cell>
          <cell r="F69" t="str">
            <v>Fionnuala Walsh</v>
          </cell>
          <cell r="G69" t="str">
            <v>xx AFP - Returning Applicant</v>
          </cell>
          <cell r="H69" t="str">
            <v>Awarded - Completed</v>
          </cell>
          <cell r="I69" t="str">
            <v>Medium</v>
          </cell>
          <cell r="J69">
            <v>98042</v>
          </cell>
          <cell r="K69">
            <v>0</v>
          </cell>
          <cell r="L69">
            <v>98042</v>
          </cell>
          <cell r="M69">
            <v>198794.81</v>
          </cell>
          <cell r="N69" t="str">
            <v>Combined</v>
          </cell>
          <cell r="O69">
            <v>52709.36</v>
          </cell>
          <cell r="P69">
            <v>3936</v>
          </cell>
          <cell r="Q69">
            <v>0</v>
          </cell>
          <cell r="R69">
            <v>0</v>
          </cell>
          <cell r="S69">
            <v>760.93</v>
          </cell>
          <cell r="T69">
            <v>3330.19</v>
          </cell>
          <cell r="U69">
            <v>3640.6</v>
          </cell>
          <cell r="V69">
            <v>0</v>
          </cell>
          <cell r="W69">
            <v>0</v>
          </cell>
          <cell r="X69">
            <v>1462.35</v>
          </cell>
          <cell r="Y69">
            <v>13130.070000000002</v>
          </cell>
          <cell r="Z69">
            <v>3103.59</v>
          </cell>
          <cell r="AA69">
            <v>57688.800000000003</v>
          </cell>
          <cell r="AB69">
            <v>0</v>
          </cell>
          <cell r="AC69">
            <v>3621.69</v>
          </cell>
          <cell r="AD69">
            <v>7364.75</v>
          </cell>
          <cell r="AE69">
            <v>14168.54</v>
          </cell>
          <cell r="AF69">
            <v>679.88</v>
          </cell>
          <cell r="AG69">
            <v>1579.66</v>
          </cell>
          <cell r="AH69">
            <v>6254.66</v>
          </cell>
          <cell r="AI69">
            <v>1510.6</v>
          </cell>
          <cell r="AJ69">
            <v>13499.85</v>
          </cell>
          <cell r="AK69">
            <v>98042</v>
          </cell>
          <cell r="AL69">
            <v>4338.1000000000004</v>
          </cell>
          <cell r="AM69">
            <v>0</v>
          </cell>
          <cell r="AN69">
            <v>102380.1</v>
          </cell>
          <cell r="AO69">
            <v>0</v>
          </cell>
          <cell r="AP69">
            <v>0</v>
          </cell>
          <cell r="AQ69">
            <v>21586.400000000001</v>
          </cell>
          <cell r="AR69">
            <v>0</v>
          </cell>
          <cell r="AS69">
            <v>15776.07</v>
          </cell>
          <cell r="AT69">
            <v>0</v>
          </cell>
          <cell r="AU69">
            <v>0</v>
          </cell>
          <cell r="AV69">
            <v>15776.07</v>
          </cell>
          <cell r="AW69">
            <v>0</v>
          </cell>
          <cell r="AX69">
            <v>0</v>
          </cell>
          <cell r="AY69">
            <v>0</v>
          </cell>
          <cell r="AZ69">
            <v>0</v>
          </cell>
          <cell r="BA69">
            <v>0</v>
          </cell>
          <cell r="BB69">
            <v>0</v>
          </cell>
          <cell r="BC69">
            <v>0</v>
          </cell>
          <cell r="BD69">
            <v>0</v>
          </cell>
          <cell r="BE69">
            <v>16001.6</v>
          </cell>
          <cell r="BF69">
            <v>0</v>
          </cell>
          <cell r="BG69">
            <v>6171.81</v>
          </cell>
          <cell r="BH69">
            <v>22173.41</v>
          </cell>
          <cell r="BI69">
            <v>0</v>
          </cell>
          <cell r="BJ69">
            <v>0</v>
          </cell>
          <cell r="BK69">
            <v>12229.64</v>
          </cell>
          <cell r="BL69">
            <v>12229.64</v>
          </cell>
          <cell r="BM69">
            <v>0</v>
          </cell>
          <cell r="BN69">
            <v>0</v>
          </cell>
        </row>
        <row r="70">
          <cell r="A70" t="str">
            <v>Open House Traditional Arts Festival Ltd</v>
          </cell>
          <cell r="B70" t="str">
            <v>2014-2015</v>
          </cell>
          <cell r="C70">
            <v>31761</v>
          </cell>
          <cell r="D70" t="str">
            <v>Lottery</v>
          </cell>
          <cell r="E70" t="str">
            <v>ACNI/10799</v>
          </cell>
          <cell r="F70" t="str">
            <v>Jane Cassidy</v>
          </cell>
          <cell r="G70" t="str">
            <v>xx AFP - Returning Applicant</v>
          </cell>
          <cell r="H70" t="str">
            <v>Awarded - Completed</v>
          </cell>
          <cell r="I70" t="str">
            <v>Medium</v>
          </cell>
          <cell r="J70">
            <v>58200</v>
          </cell>
          <cell r="K70">
            <v>0</v>
          </cell>
          <cell r="L70">
            <v>58200</v>
          </cell>
          <cell r="M70">
            <v>361661</v>
          </cell>
          <cell r="N70" t="str">
            <v>Traditional Arts</v>
          </cell>
          <cell r="O70">
            <v>76264</v>
          </cell>
          <cell r="P70">
            <v>1685</v>
          </cell>
          <cell r="Q70">
            <v>0</v>
          </cell>
          <cell r="R70">
            <v>0</v>
          </cell>
          <cell r="S70">
            <v>1935</v>
          </cell>
          <cell r="T70">
            <v>2263</v>
          </cell>
          <cell r="U70">
            <v>5376</v>
          </cell>
          <cell r="V70">
            <v>0</v>
          </cell>
          <cell r="W70">
            <v>0</v>
          </cell>
          <cell r="X70">
            <v>3224</v>
          </cell>
          <cell r="Y70">
            <v>14483</v>
          </cell>
          <cell r="Z70">
            <v>3598</v>
          </cell>
          <cell r="AA70">
            <v>120168</v>
          </cell>
          <cell r="AB70">
            <v>3182</v>
          </cell>
          <cell r="AC70">
            <v>34165</v>
          </cell>
          <cell r="AD70">
            <v>0</v>
          </cell>
          <cell r="AE70">
            <v>12282</v>
          </cell>
          <cell r="AF70">
            <v>0</v>
          </cell>
          <cell r="AG70">
            <v>0</v>
          </cell>
          <cell r="AH70">
            <v>12784</v>
          </cell>
          <cell r="AI70">
            <v>53486</v>
          </cell>
          <cell r="AJ70">
            <v>9647.77</v>
          </cell>
          <cell r="AK70">
            <v>58200</v>
          </cell>
          <cell r="AL70">
            <v>15525</v>
          </cell>
          <cell r="AM70">
            <v>0</v>
          </cell>
          <cell r="AN70">
            <v>73725</v>
          </cell>
          <cell r="AO70">
            <v>0</v>
          </cell>
          <cell r="AP70">
            <v>28040</v>
          </cell>
          <cell r="AQ70">
            <v>63000</v>
          </cell>
          <cell r="AR70">
            <v>0</v>
          </cell>
          <cell r="AS70">
            <v>0</v>
          </cell>
          <cell r="AT70">
            <v>0</v>
          </cell>
          <cell r="AU70">
            <v>0</v>
          </cell>
          <cell r="AV70">
            <v>0</v>
          </cell>
          <cell r="AW70">
            <v>197654</v>
          </cell>
          <cell r="AX70">
            <v>5275</v>
          </cell>
          <cell r="AY70">
            <v>0</v>
          </cell>
          <cell r="AZ70">
            <v>0</v>
          </cell>
          <cell r="BA70">
            <v>0</v>
          </cell>
          <cell r="BB70">
            <v>0</v>
          </cell>
          <cell r="BC70">
            <v>0</v>
          </cell>
          <cell r="BD70">
            <v>0</v>
          </cell>
          <cell r="BE70">
            <v>0</v>
          </cell>
          <cell r="BF70">
            <v>0</v>
          </cell>
          <cell r="BG70">
            <v>0</v>
          </cell>
          <cell r="BH70">
            <v>202929</v>
          </cell>
          <cell r="BI70">
            <v>0</v>
          </cell>
          <cell r="BJ70">
            <v>0</v>
          </cell>
          <cell r="BK70">
            <v>0</v>
          </cell>
          <cell r="BL70">
            <v>0</v>
          </cell>
          <cell r="BM70">
            <v>0</v>
          </cell>
          <cell r="BN70">
            <v>0</v>
          </cell>
        </row>
        <row r="71">
          <cell r="A71" t="str">
            <v>Orchid Studios Association</v>
          </cell>
          <cell r="B71" t="str">
            <v>2014-2015</v>
          </cell>
          <cell r="C71">
            <v>31780</v>
          </cell>
          <cell r="D71" t="str">
            <v>Exchequer</v>
          </cell>
          <cell r="E71" t="str">
            <v>ACNI/10818</v>
          </cell>
          <cell r="F71" t="str">
            <v>Joanna Johnston</v>
          </cell>
          <cell r="G71" t="str">
            <v>xx AFP - Studio Groups</v>
          </cell>
          <cell r="H71" t="str">
            <v>Awarded - Completed</v>
          </cell>
          <cell r="I71" t="str">
            <v>Small</v>
          </cell>
          <cell r="J71">
            <v>14790</v>
          </cell>
          <cell r="K71">
            <v>0</v>
          </cell>
          <cell r="L71">
            <v>14790</v>
          </cell>
          <cell r="M71">
            <v>24267</v>
          </cell>
          <cell r="N71" t="str">
            <v>Visual Arts</v>
          </cell>
          <cell r="O71">
            <v>0</v>
          </cell>
          <cell r="P71">
            <v>19750</v>
          </cell>
          <cell r="Q71">
            <v>1514.13</v>
          </cell>
          <cell r="R71">
            <v>512.28</v>
          </cell>
          <cell r="S71">
            <v>582.52</v>
          </cell>
          <cell r="T71">
            <v>70</v>
          </cell>
          <cell r="U71">
            <v>8.58</v>
          </cell>
          <cell r="V71">
            <v>0</v>
          </cell>
          <cell r="W71">
            <v>0</v>
          </cell>
          <cell r="X71">
            <v>0</v>
          </cell>
          <cell r="Y71">
            <v>22437.510000000002</v>
          </cell>
          <cell r="Z71">
            <v>600</v>
          </cell>
          <cell r="AA71">
            <v>0</v>
          </cell>
          <cell r="AB71">
            <v>0</v>
          </cell>
          <cell r="AC71">
            <v>0</v>
          </cell>
          <cell r="AD71">
            <v>0</v>
          </cell>
          <cell r="AE71">
            <v>0</v>
          </cell>
          <cell r="AF71">
            <v>0</v>
          </cell>
          <cell r="AG71">
            <v>0</v>
          </cell>
          <cell r="AH71">
            <v>0</v>
          </cell>
          <cell r="AI71">
            <v>0</v>
          </cell>
          <cell r="AJ71">
            <v>5360</v>
          </cell>
          <cell r="AK71">
            <v>14790</v>
          </cell>
          <cell r="AL71">
            <v>0</v>
          </cell>
          <cell r="AM71">
            <v>0</v>
          </cell>
          <cell r="AN71">
            <v>14790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8796.24</v>
          </cell>
          <cell r="BE71">
            <v>0</v>
          </cell>
          <cell r="BF71">
            <v>0</v>
          </cell>
          <cell r="BG71">
            <v>0</v>
          </cell>
          <cell r="BH71">
            <v>8796.24</v>
          </cell>
          <cell r="BI71">
            <v>0</v>
          </cell>
          <cell r="BJ71">
            <v>0</v>
          </cell>
          <cell r="BK71">
            <v>0</v>
          </cell>
          <cell r="BL71">
            <v>0</v>
          </cell>
          <cell r="BM71">
            <v>0</v>
          </cell>
          <cell r="BN71">
            <v>0</v>
          </cell>
        </row>
        <row r="72">
          <cell r="A72" t="str">
            <v>Panarts</v>
          </cell>
          <cell r="B72" t="str">
            <v>2014-2015</v>
          </cell>
          <cell r="C72">
            <v>31828</v>
          </cell>
          <cell r="D72" t="str">
            <v>Lottery</v>
          </cell>
          <cell r="E72" t="str">
            <v>ACNI/10866</v>
          </cell>
          <cell r="F72" t="str">
            <v>Jane Cassidy</v>
          </cell>
          <cell r="G72" t="str">
            <v>AFP - Core</v>
          </cell>
          <cell r="H72" t="str">
            <v>Awarded - Completed</v>
          </cell>
          <cell r="I72" t="str">
            <v>Small</v>
          </cell>
          <cell r="J72">
            <v>33555</v>
          </cell>
          <cell r="K72">
            <v>0</v>
          </cell>
          <cell r="L72">
            <v>33555</v>
          </cell>
          <cell r="M72">
            <v>166380</v>
          </cell>
          <cell r="N72" t="str">
            <v>Music</v>
          </cell>
          <cell r="O72">
            <v>24600</v>
          </cell>
          <cell r="P72">
            <v>0</v>
          </cell>
          <cell r="Q72">
            <v>1165</v>
          </cell>
          <cell r="R72">
            <v>0</v>
          </cell>
          <cell r="S72">
            <v>540.37</v>
          </cell>
          <cell r="T72">
            <v>723.92</v>
          </cell>
          <cell r="U72">
            <v>1018.76</v>
          </cell>
          <cell r="V72">
            <v>0</v>
          </cell>
          <cell r="W72">
            <v>0</v>
          </cell>
          <cell r="X72">
            <v>506.63</v>
          </cell>
          <cell r="Y72">
            <v>3954.6800000000003</v>
          </cell>
          <cell r="Z72">
            <v>2057.3000000000002</v>
          </cell>
          <cell r="AA72">
            <v>27622.37</v>
          </cell>
          <cell r="AB72">
            <v>600</v>
          </cell>
          <cell r="AC72">
            <v>8620.5</v>
          </cell>
          <cell r="AD72">
            <v>0</v>
          </cell>
          <cell r="AE72">
            <v>0</v>
          </cell>
          <cell r="AF72">
            <v>1175</v>
          </cell>
          <cell r="AG72">
            <v>890</v>
          </cell>
          <cell r="AH72">
            <v>13705.29</v>
          </cell>
          <cell r="AI72">
            <v>10500.11</v>
          </cell>
          <cell r="AJ72">
            <v>0</v>
          </cell>
          <cell r="AK72">
            <v>33555</v>
          </cell>
          <cell r="AL72">
            <v>0</v>
          </cell>
          <cell r="AM72">
            <v>0</v>
          </cell>
          <cell r="AN72">
            <v>33555</v>
          </cell>
          <cell r="AO72">
            <v>0</v>
          </cell>
          <cell r="AP72">
            <v>0</v>
          </cell>
          <cell r="AQ72">
            <v>0</v>
          </cell>
          <cell r="AR72">
            <v>0</v>
          </cell>
          <cell r="AS72">
            <v>0</v>
          </cell>
          <cell r="AT72">
            <v>0</v>
          </cell>
          <cell r="AU72">
            <v>0</v>
          </cell>
          <cell r="AV72">
            <v>0</v>
          </cell>
          <cell r="AW72">
            <v>32637.37</v>
          </cell>
          <cell r="AX72">
            <v>0</v>
          </cell>
          <cell r="AY72">
            <v>0</v>
          </cell>
          <cell r="AZ72">
            <v>0</v>
          </cell>
          <cell r="BA72">
            <v>0</v>
          </cell>
          <cell r="BB72">
            <v>0</v>
          </cell>
          <cell r="BC72">
            <v>0</v>
          </cell>
          <cell r="BD72">
            <v>0</v>
          </cell>
          <cell r="BE72">
            <v>0</v>
          </cell>
          <cell r="BF72">
            <v>0</v>
          </cell>
          <cell r="BG72">
            <v>250</v>
          </cell>
          <cell r="BH72">
            <v>32887.369999999995</v>
          </cell>
          <cell r="BI72">
            <v>66750</v>
          </cell>
          <cell r="BJ72">
            <v>0</v>
          </cell>
          <cell r="BK72">
            <v>0</v>
          </cell>
          <cell r="BL72">
            <v>66750</v>
          </cell>
          <cell r="BM72">
            <v>0</v>
          </cell>
          <cell r="BN72">
            <v>0</v>
          </cell>
        </row>
        <row r="73">
          <cell r="A73" t="str">
            <v>Paragon Studios</v>
          </cell>
          <cell r="B73" t="str">
            <v>2014-2015</v>
          </cell>
          <cell r="C73">
            <v>31848</v>
          </cell>
          <cell r="D73" t="str">
            <v>Exchequer</v>
          </cell>
          <cell r="E73" t="str">
            <v>ACNI/10886</v>
          </cell>
          <cell r="F73" t="str">
            <v>Joanna Johnston</v>
          </cell>
          <cell r="G73" t="str">
            <v>xx AFP - Studio Groups</v>
          </cell>
          <cell r="H73" t="str">
            <v>Awarded - Completed</v>
          </cell>
          <cell r="I73" t="str">
            <v>Small</v>
          </cell>
          <cell r="J73">
            <v>20370</v>
          </cell>
          <cell r="K73">
            <v>0</v>
          </cell>
          <cell r="L73">
            <v>20370</v>
          </cell>
          <cell r="M73">
            <v>36070</v>
          </cell>
          <cell r="N73" t="str">
            <v>Visual Arts</v>
          </cell>
          <cell r="O73">
            <v>0</v>
          </cell>
          <cell r="P73">
            <v>1585</v>
          </cell>
          <cell r="Q73">
            <v>935</v>
          </cell>
          <cell r="R73">
            <v>225</v>
          </cell>
          <cell r="S73">
            <v>582</v>
          </cell>
          <cell r="T73">
            <v>436</v>
          </cell>
          <cell r="U73">
            <v>1193</v>
          </cell>
          <cell r="V73">
            <v>0</v>
          </cell>
          <cell r="W73">
            <v>0</v>
          </cell>
          <cell r="X73">
            <v>720</v>
          </cell>
          <cell r="Y73">
            <v>5676</v>
          </cell>
          <cell r="Z73">
            <v>0</v>
          </cell>
          <cell r="AA73">
            <v>11522</v>
          </cell>
          <cell r="AB73">
            <v>2525</v>
          </cell>
          <cell r="AC73">
            <v>1138</v>
          </cell>
          <cell r="AD73">
            <v>0</v>
          </cell>
          <cell r="AE73">
            <v>0</v>
          </cell>
          <cell r="AF73">
            <v>549</v>
          </cell>
          <cell r="AG73">
            <v>157</v>
          </cell>
          <cell r="AH73">
            <v>1589</v>
          </cell>
          <cell r="AI73">
            <v>3024</v>
          </cell>
          <cell r="AJ73">
            <v>5164.1499999999996</v>
          </cell>
          <cell r="AK73">
            <v>20370</v>
          </cell>
          <cell r="AL73">
            <v>0</v>
          </cell>
          <cell r="AM73">
            <v>0</v>
          </cell>
          <cell r="AN73">
            <v>20370</v>
          </cell>
          <cell r="AO73">
            <v>0</v>
          </cell>
          <cell r="AP73">
            <v>0</v>
          </cell>
          <cell r="AQ73">
            <v>5300</v>
          </cell>
          <cell r="AR73">
            <v>0</v>
          </cell>
          <cell r="AS73">
            <v>0</v>
          </cell>
          <cell r="AT73">
            <v>0</v>
          </cell>
          <cell r="AU73">
            <v>0</v>
          </cell>
          <cell r="AV73">
            <v>0</v>
          </cell>
          <cell r="AW73">
            <v>0</v>
          </cell>
          <cell r="AX73">
            <v>0</v>
          </cell>
          <cell r="AY73">
            <v>0</v>
          </cell>
          <cell r="AZ73">
            <v>500</v>
          </cell>
          <cell r="BA73">
            <v>0</v>
          </cell>
          <cell r="BB73">
            <v>0</v>
          </cell>
          <cell r="BC73">
            <v>0</v>
          </cell>
          <cell r="BD73">
            <v>0</v>
          </cell>
          <cell r="BE73">
            <v>0</v>
          </cell>
          <cell r="BF73">
            <v>0</v>
          </cell>
          <cell r="BG73">
            <v>10</v>
          </cell>
          <cell r="BH73">
            <v>510</v>
          </cell>
          <cell r="BI73">
            <v>0</v>
          </cell>
          <cell r="BJ73">
            <v>0</v>
          </cell>
          <cell r="BK73">
            <v>0</v>
          </cell>
          <cell r="BL73">
            <v>0</v>
          </cell>
          <cell r="BM73">
            <v>0</v>
          </cell>
          <cell r="BN73">
            <v>0</v>
          </cell>
        </row>
        <row r="74">
          <cell r="A74" t="str">
            <v>Partisan Productions</v>
          </cell>
          <cell r="B74" t="str">
            <v>2014-2015</v>
          </cell>
          <cell r="C74">
            <v>31737</v>
          </cell>
          <cell r="D74" t="str">
            <v>Lottery</v>
          </cell>
          <cell r="E74" t="str">
            <v>ACNI/10775</v>
          </cell>
          <cell r="F74" t="str">
            <v>Lizzie Devlin</v>
          </cell>
          <cell r="G74" t="str">
            <v>xx AFP - Returning Applicant</v>
          </cell>
          <cell r="H74" t="str">
            <v>Awarded - Completed</v>
          </cell>
          <cell r="I74" t="str">
            <v>Small</v>
          </cell>
          <cell r="J74">
            <v>37500</v>
          </cell>
          <cell r="K74">
            <v>0</v>
          </cell>
          <cell r="L74">
            <v>37500</v>
          </cell>
          <cell r="M74">
            <v>52596</v>
          </cell>
          <cell r="N74" t="str">
            <v>Drama</v>
          </cell>
          <cell r="O74">
            <v>44016</v>
          </cell>
          <cell r="P74">
            <v>2250</v>
          </cell>
          <cell r="Q74">
            <v>0</v>
          </cell>
          <cell r="R74">
            <v>0</v>
          </cell>
          <cell r="S74">
            <v>814.8</v>
          </cell>
          <cell r="T74">
            <v>0</v>
          </cell>
          <cell r="U74">
            <v>1093</v>
          </cell>
          <cell r="V74">
            <v>0</v>
          </cell>
          <cell r="W74">
            <v>0</v>
          </cell>
          <cell r="X74">
            <v>1512.5</v>
          </cell>
          <cell r="Y74">
            <v>5670.3</v>
          </cell>
          <cell r="Z74">
            <v>0</v>
          </cell>
          <cell r="AA74">
            <v>31853</v>
          </cell>
          <cell r="AB74">
            <v>437.35</v>
          </cell>
          <cell r="AC74">
            <v>1706</v>
          </cell>
          <cell r="AD74">
            <v>0</v>
          </cell>
          <cell r="AE74">
            <v>882.24</v>
          </cell>
          <cell r="AF74">
            <v>272.5</v>
          </cell>
          <cell r="AG74">
            <v>0</v>
          </cell>
          <cell r="AH74">
            <v>415.64</v>
          </cell>
          <cell r="AI74">
            <v>5167.28</v>
          </cell>
          <cell r="AJ74">
            <v>39499.65</v>
          </cell>
          <cell r="AK74">
            <v>37500</v>
          </cell>
          <cell r="AL74">
            <v>0</v>
          </cell>
          <cell r="AM74">
            <v>0</v>
          </cell>
          <cell r="AN74">
            <v>37500</v>
          </cell>
          <cell r="AO74">
            <v>0</v>
          </cell>
          <cell r="AP74">
            <v>29228.880000000001</v>
          </cell>
          <cell r="AQ74">
            <v>24178.240000000002</v>
          </cell>
          <cell r="AR74">
            <v>0</v>
          </cell>
          <cell r="AS74">
            <v>0</v>
          </cell>
          <cell r="AT74">
            <v>0</v>
          </cell>
          <cell r="AU74">
            <v>0</v>
          </cell>
          <cell r="AV74">
            <v>0</v>
          </cell>
          <cell r="AW74">
            <v>0</v>
          </cell>
          <cell r="AX74">
            <v>0</v>
          </cell>
          <cell r="AY74">
            <v>0</v>
          </cell>
          <cell r="AZ74">
            <v>0</v>
          </cell>
          <cell r="BA74">
            <v>0</v>
          </cell>
          <cell r="BB74">
            <v>0</v>
          </cell>
          <cell r="BC74">
            <v>0</v>
          </cell>
          <cell r="BD74">
            <v>0</v>
          </cell>
          <cell r="BE74">
            <v>7224.65</v>
          </cell>
          <cell r="BF74">
            <v>0</v>
          </cell>
          <cell r="BG74">
            <v>0</v>
          </cell>
          <cell r="BH74">
            <v>7224.65</v>
          </cell>
          <cell r="BI74">
            <v>0</v>
          </cell>
          <cell r="BJ74">
            <v>0</v>
          </cell>
          <cell r="BK74">
            <v>0</v>
          </cell>
          <cell r="BL74">
            <v>0</v>
          </cell>
          <cell r="BM74">
            <v>0</v>
          </cell>
          <cell r="BN74">
            <v>0</v>
          </cell>
        </row>
        <row r="75">
          <cell r="A75" t="str">
            <v>Photo Works North / Source Magazine</v>
          </cell>
          <cell r="B75" t="str">
            <v>2014-2015</v>
          </cell>
          <cell r="C75">
            <v>31746</v>
          </cell>
          <cell r="D75" t="str">
            <v>Lottery</v>
          </cell>
          <cell r="E75" t="str">
            <v>ACNI/10784</v>
          </cell>
          <cell r="F75" t="str">
            <v>Suzanne Lyle</v>
          </cell>
          <cell r="G75" t="str">
            <v>xx AFP - Returning Applicant</v>
          </cell>
          <cell r="H75" t="str">
            <v>Awarded - Completed</v>
          </cell>
          <cell r="I75" t="str">
            <v>Small</v>
          </cell>
          <cell r="J75">
            <v>24000</v>
          </cell>
          <cell r="K75">
            <v>0</v>
          </cell>
          <cell r="L75">
            <v>24000</v>
          </cell>
          <cell r="M75">
            <v>97820</v>
          </cell>
          <cell r="N75" t="str">
            <v>Visual Arts</v>
          </cell>
          <cell r="O75">
            <v>45487</v>
          </cell>
          <cell r="P75">
            <v>3793</v>
          </cell>
          <cell r="Q75">
            <v>224</v>
          </cell>
          <cell r="R75">
            <v>0</v>
          </cell>
          <cell r="S75">
            <v>1154</v>
          </cell>
          <cell r="T75">
            <v>15871</v>
          </cell>
          <cell r="U75">
            <v>1180</v>
          </cell>
          <cell r="V75">
            <v>0</v>
          </cell>
          <cell r="W75">
            <v>0</v>
          </cell>
          <cell r="X75">
            <v>770</v>
          </cell>
          <cell r="Y75">
            <v>22992</v>
          </cell>
          <cell r="Z75">
            <v>0</v>
          </cell>
          <cell r="AA75">
            <v>13177</v>
          </cell>
          <cell r="AB75">
            <v>0</v>
          </cell>
          <cell r="AC75">
            <v>2195</v>
          </cell>
          <cell r="AD75">
            <v>0</v>
          </cell>
          <cell r="AE75">
            <v>0</v>
          </cell>
          <cell r="AF75">
            <v>0</v>
          </cell>
          <cell r="AG75">
            <v>11959</v>
          </cell>
          <cell r="AH75">
            <v>635</v>
          </cell>
          <cell r="AI75">
            <v>761</v>
          </cell>
          <cell r="AJ75">
            <v>0</v>
          </cell>
          <cell r="AK75">
            <v>24000</v>
          </cell>
          <cell r="AL75">
            <v>10660</v>
          </cell>
          <cell r="AM75">
            <v>0</v>
          </cell>
          <cell r="AN75">
            <v>34660</v>
          </cell>
          <cell r="AO75">
            <v>18813</v>
          </cell>
          <cell r="AP75">
            <v>0</v>
          </cell>
          <cell r="AQ75">
            <v>5000</v>
          </cell>
          <cell r="AR75">
            <v>0</v>
          </cell>
          <cell r="AS75">
            <v>650</v>
          </cell>
          <cell r="AT75">
            <v>0</v>
          </cell>
          <cell r="AU75">
            <v>0</v>
          </cell>
          <cell r="AV75">
            <v>650</v>
          </cell>
          <cell r="AW75">
            <v>0</v>
          </cell>
          <cell r="AX75">
            <v>0</v>
          </cell>
          <cell r="AY75">
            <v>0</v>
          </cell>
          <cell r="AZ75">
            <v>0</v>
          </cell>
          <cell r="BA75">
            <v>11456</v>
          </cell>
          <cell r="BB75">
            <v>0</v>
          </cell>
          <cell r="BC75">
            <v>0</v>
          </cell>
          <cell r="BD75">
            <v>0</v>
          </cell>
          <cell r="BE75">
            <v>15847</v>
          </cell>
          <cell r="BF75">
            <v>0</v>
          </cell>
          <cell r="BG75">
            <v>5446</v>
          </cell>
          <cell r="BH75">
            <v>32749</v>
          </cell>
          <cell r="BI75">
            <v>0</v>
          </cell>
          <cell r="BJ75">
            <v>0</v>
          </cell>
          <cell r="BK75">
            <v>0</v>
          </cell>
          <cell r="BL75">
            <v>0</v>
          </cell>
          <cell r="BM75">
            <v>0</v>
          </cell>
          <cell r="BN75">
            <v>0</v>
          </cell>
        </row>
        <row r="76">
          <cell r="A76" t="str">
            <v>PLACE</v>
          </cell>
          <cell r="B76" t="str">
            <v>2014-2015</v>
          </cell>
          <cell r="C76">
            <v>31784</v>
          </cell>
          <cell r="D76" t="str">
            <v>Lottery</v>
          </cell>
          <cell r="E76" t="str">
            <v>ACNI/10822</v>
          </cell>
          <cell r="F76" t="str">
            <v>Deirdre Robb</v>
          </cell>
          <cell r="G76" t="str">
            <v>xx AFP - Returning Applicant</v>
          </cell>
          <cell r="H76" t="str">
            <v>Awarded - Completed</v>
          </cell>
          <cell r="I76" t="str">
            <v>Medium</v>
          </cell>
          <cell r="J76">
            <v>94375</v>
          </cell>
          <cell r="K76">
            <v>0</v>
          </cell>
          <cell r="L76">
            <v>94375</v>
          </cell>
          <cell r="M76">
            <v>0</v>
          </cell>
          <cell r="N76" t="str">
            <v>Visual Arts</v>
          </cell>
          <cell r="O76">
            <v>135233</v>
          </cell>
          <cell r="P76">
            <v>2902</v>
          </cell>
          <cell r="Q76">
            <v>1000</v>
          </cell>
          <cell r="R76">
            <v>1762.31</v>
          </cell>
          <cell r="S76">
            <v>693.07</v>
          </cell>
          <cell r="T76">
            <v>614.37</v>
          </cell>
          <cell r="U76">
            <v>3405.67</v>
          </cell>
          <cell r="V76">
            <v>0</v>
          </cell>
          <cell r="W76">
            <v>0</v>
          </cell>
          <cell r="X76">
            <v>2122.2800000000002</v>
          </cell>
          <cell r="Y76">
            <v>12499.699999999999</v>
          </cell>
          <cell r="Z76">
            <v>21287</v>
          </cell>
          <cell r="AA76">
            <v>1360</v>
          </cell>
          <cell r="AB76">
            <v>1200</v>
          </cell>
          <cell r="AC76">
            <v>584</v>
          </cell>
          <cell r="AD76">
            <v>120</v>
          </cell>
          <cell r="AE76">
            <v>0</v>
          </cell>
          <cell r="AF76">
            <v>32</v>
          </cell>
          <cell r="AG76">
            <v>1158.56</v>
          </cell>
          <cell r="AH76">
            <v>2317.13</v>
          </cell>
          <cell r="AI76">
            <v>985.6</v>
          </cell>
          <cell r="AJ76">
            <v>1170</v>
          </cell>
          <cell r="AK76">
            <v>94375</v>
          </cell>
          <cell r="AL76">
            <v>0</v>
          </cell>
          <cell r="AM76">
            <v>4850</v>
          </cell>
          <cell r="AN76">
            <v>99225</v>
          </cell>
          <cell r="AO76">
            <v>0</v>
          </cell>
          <cell r="AP76">
            <v>14619</v>
          </cell>
          <cell r="AQ76">
            <v>5433</v>
          </cell>
          <cell r="AR76">
            <v>0</v>
          </cell>
          <cell r="AS76">
            <v>66526</v>
          </cell>
          <cell r="AT76">
            <v>6898</v>
          </cell>
          <cell r="AU76">
            <v>0</v>
          </cell>
          <cell r="AV76">
            <v>73424</v>
          </cell>
          <cell r="AW76">
            <v>150</v>
          </cell>
          <cell r="AX76">
            <v>0</v>
          </cell>
          <cell r="AY76">
            <v>0</v>
          </cell>
          <cell r="AZ76">
            <v>0</v>
          </cell>
          <cell r="BA76">
            <v>248</v>
          </cell>
          <cell r="BB76">
            <v>0</v>
          </cell>
          <cell r="BC76">
            <v>0</v>
          </cell>
          <cell r="BD76">
            <v>0</v>
          </cell>
          <cell r="BE76">
            <v>8750</v>
          </cell>
          <cell r="BF76">
            <v>0</v>
          </cell>
          <cell r="BG76">
            <v>350</v>
          </cell>
          <cell r="BH76">
            <v>9498</v>
          </cell>
          <cell r="BI76">
            <v>7500</v>
          </cell>
          <cell r="BJ76">
            <v>0</v>
          </cell>
          <cell r="BK76">
            <v>7500</v>
          </cell>
          <cell r="BL76">
            <v>15000</v>
          </cell>
          <cell r="BM76">
            <v>0</v>
          </cell>
          <cell r="BN76">
            <v>0</v>
          </cell>
        </row>
        <row r="77">
          <cell r="A77" t="str">
            <v>Play Resource Warehouse</v>
          </cell>
          <cell r="B77" t="str">
            <v>2014-2015</v>
          </cell>
          <cell r="C77">
            <v>31802</v>
          </cell>
          <cell r="D77" t="str">
            <v>Lottery</v>
          </cell>
          <cell r="E77" t="str">
            <v>ACNI/10840</v>
          </cell>
          <cell r="F77" t="str">
            <v>Gavin O'Connor</v>
          </cell>
          <cell r="G77" t="str">
            <v>xx AFP - Returning Applicant</v>
          </cell>
          <cell r="H77" t="str">
            <v>Awarded - Completed</v>
          </cell>
          <cell r="I77" t="str">
            <v>Medium</v>
          </cell>
          <cell r="J77">
            <v>107137</v>
          </cell>
          <cell r="K77">
            <v>0</v>
          </cell>
          <cell r="L77">
            <v>107137</v>
          </cell>
          <cell r="M77">
            <v>374709</v>
          </cell>
          <cell r="N77" t="str">
            <v>Visual Arts</v>
          </cell>
          <cell r="O77">
            <v>253808.91</v>
          </cell>
          <cell r="P77">
            <v>13175.39</v>
          </cell>
          <cell r="Q77">
            <v>10045.219999999999</v>
          </cell>
          <cell r="R77">
            <v>12587.49</v>
          </cell>
          <cell r="S77">
            <v>2928.71</v>
          </cell>
          <cell r="T77">
            <v>5379.95</v>
          </cell>
          <cell r="U77">
            <v>3750</v>
          </cell>
          <cell r="V77">
            <v>0</v>
          </cell>
          <cell r="W77">
            <v>0</v>
          </cell>
          <cell r="X77">
            <v>6353.8</v>
          </cell>
          <cell r="Y77">
            <v>54220.56</v>
          </cell>
          <cell r="Z77">
            <v>8652.15</v>
          </cell>
          <cell r="AA77">
            <v>44245.19</v>
          </cell>
          <cell r="AB77">
            <v>0</v>
          </cell>
          <cell r="AC77">
            <v>0</v>
          </cell>
          <cell r="AD77">
            <v>0</v>
          </cell>
          <cell r="AE77">
            <v>0</v>
          </cell>
          <cell r="AF77">
            <v>0</v>
          </cell>
          <cell r="AG77">
            <v>0</v>
          </cell>
          <cell r="AH77">
            <v>3345.52</v>
          </cell>
          <cell r="AI77">
            <v>941.41</v>
          </cell>
          <cell r="AJ77">
            <v>76</v>
          </cell>
          <cell r="AK77">
            <v>107137</v>
          </cell>
          <cell r="AL77">
            <v>6276</v>
          </cell>
          <cell r="AM77">
            <v>0</v>
          </cell>
          <cell r="AN77">
            <v>113413</v>
          </cell>
          <cell r="AO77">
            <v>0</v>
          </cell>
          <cell r="AP77">
            <v>29516</v>
          </cell>
          <cell r="AQ77">
            <v>31209</v>
          </cell>
          <cell r="AR77">
            <v>0</v>
          </cell>
          <cell r="AS77">
            <v>0</v>
          </cell>
          <cell r="AT77">
            <v>0</v>
          </cell>
          <cell r="AU77">
            <v>0</v>
          </cell>
          <cell r="AV77">
            <v>0</v>
          </cell>
          <cell r="AW77">
            <v>0</v>
          </cell>
          <cell r="AX77">
            <v>0</v>
          </cell>
          <cell r="AY77">
            <v>0</v>
          </cell>
          <cell r="AZ77">
            <v>92568.79</v>
          </cell>
          <cell r="BA77">
            <v>0</v>
          </cell>
          <cell r="BB77">
            <v>0</v>
          </cell>
          <cell r="BC77">
            <v>0</v>
          </cell>
          <cell r="BD77">
            <v>0</v>
          </cell>
          <cell r="BE77">
            <v>0</v>
          </cell>
          <cell r="BF77">
            <v>18850.57</v>
          </cell>
          <cell r="BG77">
            <v>79433.429999999993</v>
          </cell>
          <cell r="BH77">
            <v>190852.78999999998</v>
          </cell>
          <cell r="BI77">
            <v>0</v>
          </cell>
          <cell r="BJ77">
            <v>0</v>
          </cell>
          <cell r="BK77">
            <v>0</v>
          </cell>
          <cell r="BL77">
            <v>0</v>
          </cell>
          <cell r="BM77">
            <v>0</v>
          </cell>
          <cell r="BN77">
            <v>0</v>
          </cell>
        </row>
        <row r="78">
          <cell r="A78" t="str">
            <v>POBAL</v>
          </cell>
          <cell r="B78" t="str">
            <v>2014-2015</v>
          </cell>
          <cell r="C78">
            <v>31803</v>
          </cell>
          <cell r="D78" t="str">
            <v>Lottery</v>
          </cell>
          <cell r="E78" t="str">
            <v>ACNI/10841</v>
          </cell>
          <cell r="F78" t="str">
            <v>Fionnuala Walsh</v>
          </cell>
          <cell r="G78" t="str">
            <v>xx AFP - Returning Applicant</v>
          </cell>
          <cell r="H78" t="str">
            <v>Awarded - Completed</v>
          </cell>
          <cell r="I78" t="str">
            <v>Small</v>
          </cell>
          <cell r="J78">
            <v>25905</v>
          </cell>
          <cell r="K78">
            <v>0</v>
          </cell>
          <cell r="L78">
            <v>25905</v>
          </cell>
          <cell r="M78">
            <v>271963.86</v>
          </cell>
          <cell r="N78" t="str">
            <v>Literature</v>
          </cell>
          <cell r="O78">
            <v>96001.7</v>
          </cell>
          <cell r="P78">
            <v>6097.2</v>
          </cell>
          <cell r="Q78">
            <v>2936.46</v>
          </cell>
          <cell r="R78">
            <v>0</v>
          </cell>
          <cell r="S78">
            <v>3483.15</v>
          </cell>
          <cell r="T78">
            <v>677.55</v>
          </cell>
          <cell r="U78">
            <v>0</v>
          </cell>
          <cell r="V78">
            <v>0</v>
          </cell>
          <cell r="W78">
            <v>0</v>
          </cell>
          <cell r="X78">
            <v>926.09</v>
          </cell>
          <cell r="Y78">
            <v>14120.449999999999</v>
          </cell>
          <cell r="Z78">
            <v>3002.04</v>
          </cell>
          <cell r="AA78">
            <v>1800</v>
          </cell>
          <cell r="AB78">
            <v>0</v>
          </cell>
          <cell r="AC78">
            <v>0</v>
          </cell>
          <cell r="AD78">
            <v>0</v>
          </cell>
          <cell r="AE78">
            <v>0</v>
          </cell>
          <cell r="AF78">
            <v>0</v>
          </cell>
          <cell r="AG78">
            <v>0</v>
          </cell>
          <cell r="AH78">
            <v>188.95</v>
          </cell>
          <cell r="AI78">
            <v>0</v>
          </cell>
          <cell r="AJ78">
            <v>56091.99</v>
          </cell>
          <cell r="AK78">
            <v>25905</v>
          </cell>
          <cell r="AL78">
            <v>0</v>
          </cell>
          <cell r="AM78">
            <v>4750</v>
          </cell>
          <cell r="AN78">
            <v>30655</v>
          </cell>
          <cell r="AO78">
            <v>0</v>
          </cell>
          <cell r="AP78">
            <v>1800</v>
          </cell>
          <cell r="AQ78">
            <v>5059.2</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row>
        <row r="79">
          <cell r="A79" t="str">
            <v>Poetry Ireland</v>
          </cell>
          <cell r="B79" t="str">
            <v>2014-2015</v>
          </cell>
          <cell r="C79">
            <v>31762</v>
          </cell>
          <cell r="D79" t="str">
            <v>Lottery</v>
          </cell>
          <cell r="E79" t="str">
            <v>ACNI/10800</v>
          </cell>
          <cell r="F79" t="str">
            <v>Damian Smyth</v>
          </cell>
          <cell r="G79" t="str">
            <v>xx AFP - Returning Applicant</v>
          </cell>
          <cell r="H79" t="str">
            <v>Awarded - Completed</v>
          </cell>
          <cell r="I79" t="str">
            <v>Medium</v>
          </cell>
          <cell r="J79">
            <v>41499</v>
          </cell>
          <cell r="K79">
            <v>0</v>
          </cell>
          <cell r="L79">
            <v>41499</v>
          </cell>
          <cell r="M79">
            <v>250806</v>
          </cell>
          <cell r="N79" t="str">
            <v>Literature</v>
          </cell>
          <cell r="O79">
            <v>168015</v>
          </cell>
          <cell r="P79">
            <v>22125</v>
          </cell>
          <cell r="Q79">
            <v>3830</v>
          </cell>
          <cell r="R79">
            <v>553</v>
          </cell>
          <cell r="S79">
            <v>3427</v>
          </cell>
          <cell r="T79">
            <v>3833</v>
          </cell>
          <cell r="U79">
            <v>5695</v>
          </cell>
          <cell r="V79">
            <v>0</v>
          </cell>
          <cell r="W79">
            <v>0</v>
          </cell>
          <cell r="X79">
            <v>1106</v>
          </cell>
          <cell r="Y79">
            <v>40569</v>
          </cell>
          <cell r="Z79">
            <v>9182</v>
          </cell>
          <cell r="AA79">
            <v>149636</v>
          </cell>
          <cell r="AB79">
            <v>236</v>
          </cell>
          <cell r="AC79">
            <v>15503</v>
          </cell>
          <cell r="AD79">
            <v>0</v>
          </cell>
          <cell r="AE79">
            <v>0</v>
          </cell>
          <cell r="AF79">
            <v>0</v>
          </cell>
          <cell r="AG79">
            <v>0</v>
          </cell>
          <cell r="AH79">
            <v>0</v>
          </cell>
          <cell r="AI79">
            <v>0</v>
          </cell>
          <cell r="AJ79">
            <v>0</v>
          </cell>
          <cell r="AK79">
            <v>41499</v>
          </cell>
          <cell r="AL79">
            <v>0</v>
          </cell>
          <cell r="AM79">
            <v>8387</v>
          </cell>
          <cell r="AN79">
            <v>49886</v>
          </cell>
          <cell r="AO79">
            <v>219406</v>
          </cell>
          <cell r="AP79">
            <v>0</v>
          </cell>
          <cell r="AQ79">
            <v>0</v>
          </cell>
          <cell r="AR79">
            <v>0</v>
          </cell>
          <cell r="AS79">
            <v>0</v>
          </cell>
          <cell r="AT79">
            <v>48876</v>
          </cell>
          <cell r="AU79">
            <v>0</v>
          </cell>
          <cell r="AV79">
            <v>48876</v>
          </cell>
          <cell r="AW79">
            <v>839</v>
          </cell>
          <cell r="AX79">
            <v>0</v>
          </cell>
          <cell r="AY79">
            <v>0</v>
          </cell>
          <cell r="AZ79">
            <v>0</v>
          </cell>
          <cell r="BA79">
            <v>30821</v>
          </cell>
          <cell r="BB79">
            <v>0</v>
          </cell>
          <cell r="BC79">
            <v>0</v>
          </cell>
          <cell r="BD79">
            <v>0</v>
          </cell>
          <cell r="BE79">
            <v>0</v>
          </cell>
          <cell r="BF79">
            <v>0</v>
          </cell>
          <cell r="BG79">
            <v>30232</v>
          </cell>
          <cell r="BH79">
            <v>61892</v>
          </cell>
          <cell r="BI79">
            <v>0</v>
          </cell>
          <cell r="BJ79">
            <v>2655</v>
          </cell>
          <cell r="BK79">
            <v>11651</v>
          </cell>
          <cell r="BL79">
            <v>14306</v>
          </cell>
          <cell r="BM79">
            <v>0</v>
          </cell>
          <cell r="BN79">
            <v>0</v>
          </cell>
        </row>
        <row r="80">
          <cell r="A80" t="str">
            <v>Prime Cut Productions Ltd</v>
          </cell>
          <cell r="B80" t="str">
            <v>2014-2015</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K80">
            <v>0</v>
          </cell>
          <cell r="L80">
            <v>155249</v>
          </cell>
          <cell r="M80">
            <v>511549</v>
          </cell>
          <cell r="N80" t="str">
            <v>Drama</v>
          </cell>
          <cell r="O80">
            <v>101428</v>
          </cell>
          <cell r="P80">
            <v>6892</v>
          </cell>
          <cell r="Q80">
            <v>0</v>
          </cell>
          <cell r="R80">
            <v>920</v>
          </cell>
          <cell r="S80">
            <v>1729</v>
          </cell>
          <cell r="T80">
            <v>2122</v>
          </cell>
          <cell r="U80">
            <v>2828</v>
          </cell>
          <cell r="V80">
            <v>0</v>
          </cell>
          <cell r="W80">
            <v>0</v>
          </cell>
          <cell r="X80">
            <v>1784</v>
          </cell>
          <cell r="Y80">
            <v>16275</v>
          </cell>
          <cell r="Z80">
            <v>6662</v>
          </cell>
          <cell r="AA80">
            <v>118114</v>
          </cell>
          <cell r="AB80">
            <v>17</v>
          </cell>
          <cell r="AC80">
            <v>13775</v>
          </cell>
          <cell r="AD80">
            <v>0</v>
          </cell>
          <cell r="AE80">
            <v>748</v>
          </cell>
          <cell r="AF80">
            <v>0</v>
          </cell>
          <cell r="AG80">
            <v>0</v>
          </cell>
          <cell r="AH80">
            <v>11591</v>
          </cell>
          <cell r="AI80">
            <v>40001</v>
          </cell>
          <cell r="AJ80">
            <v>0</v>
          </cell>
          <cell r="AK80">
            <v>155249</v>
          </cell>
          <cell r="AL80">
            <v>0</v>
          </cell>
          <cell r="AM80">
            <v>37146</v>
          </cell>
          <cell r="AN80">
            <v>192395</v>
          </cell>
          <cell r="AO80">
            <v>0</v>
          </cell>
          <cell r="AP80">
            <v>0</v>
          </cell>
          <cell r="AQ80">
            <v>32326</v>
          </cell>
          <cell r="AR80">
            <v>0</v>
          </cell>
          <cell r="AS80">
            <v>25000</v>
          </cell>
          <cell r="AT80">
            <v>0</v>
          </cell>
          <cell r="AU80">
            <v>0</v>
          </cell>
          <cell r="AV80">
            <v>25000</v>
          </cell>
          <cell r="AW80">
            <v>52210</v>
          </cell>
          <cell r="AX80">
            <v>0</v>
          </cell>
          <cell r="AY80">
            <v>0</v>
          </cell>
          <cell r="AZ80">
            <v>0</v>
          </cell>
          <cell r="BA80">
            <v>0</v>
          </cell>
          <cell r="BB80">
            <v>0</v>
          </cell>
          <cell r="BC80">
            <v>0</v>
          </cell>
          <cell r="BD80">
            <v>0</v>
          </cell>
          <cell r="BE80">
            <v>0</v>
          </cell>
          <cell r="BF80">
            <v>0</v>
          </cell>
          <cell r="BG80">
            <v>2331</v>
          </cell>
          <cell r="BH80">
            <v>54541</v>
          </cell>
          <cell r="BI80">
            <v>4000</v>
          </cell>
          <cell r="BJ80">
            <v>0</v>
          </cell>
          <cell r="BK80">
            <v>90000</v>
          </cell>
          <cell r="BL80">
            <v>94000</v>
          </cell>
          <cell r="BM80">
            <v>0</v>
          </cell>
          <cell r="BN80">
            <v>0</v>
          </cell>
        </row>
        <row r="81">
          <cell r="A81" t="str">
            <v>Prison Arts Foundation</v>
          </cell>
          <cell r="B81" t="str">
            <v>2014-2015</v>
          </cell>
          <cell r="C81">
            <v>31776</v>
          </cell>
          <cell r="D81" t="str">
            <v>Lottery</v>
          </cell>
          <cell r="E81" t="str">
            <v>ACNI/10814</v>
          </cell>
          <cell r="F81" t="str">
            <v>Joan Dempster</v>
          </cell>
          <cell r="G81" t="str">
            <v>xx AFP - Returning Applicant</v>
          </cell>
          <cell r="H81" t="str">
            <v>Awarded - Completed</v>
          </cell>
          <cell r="I81" t="str">
            <v>Small</v>
          </cell>
          <cell r="J81">
            <v>48500</v>
          </cell>
          <cell r="K81">
            <v>0</v>
          </cell>
          <cell r="L81">
            <v>48500</v>
          </cell>
          <cell r="M81">
            <v>56500</v>
          </cell>
          <cell r="N81" t="str">
            <v>Combined</v>
          </cell>
          <cell r="O81">
            <v>51342.21</v>
          </cell>
          <cell r="P81">
            <v>5048.16</v>
          </cell>
          <cell r="Q81">
            <v>1959.3</v>
          </cell>
          <cell r="R81">
            <v>19</v>
          </cell>
          <cell r="S81">
            <v>2965.44</v>
          </cell>
          <cell r="T81">
            <v>2412.86</v>
          </cell>
          <cell r="U81">
            <v>7285</v>
          </cell>
          <cell r="V81">
            <v>0</v>
          </cell>
          <cell r="W81">
            <v>0</v>
          </cell>
          <cell r="X81">
            <v>2217.0100000000002</v>
          </cell>
          <cell r="Y81">
            <v>21906.770000000004</v>
          </cell>
          <cell r="Z81">
            <v>15170.53</v>
          </cell>
          <cell r="AA81">
            <v>203822.92</v>
          </cell>
          <cell r="AB81">
            <v>534.12</v>
          </cell>
          <cell r="AC81">
            <v>156</v>
          </cell>
          <cell r="AD81">
            <v>0</v>
          </cell>
          <cell r="AE81">
            <v>208</v>
          </cell>
          <cell r="AF81">
            <v>0</v>
          </cell>
          <cell r="AG81">
            <v>0</v>
          </cell>
          <cell r="AH81">
            <v>445.77</v>
          </cell>
          <cell r="AI81">
            <v>262.8</v>
          </cell>
          <cell r="AJ81">
            <v>36642</v>
          </cell>
          <cell r="AK81">
            <v>48500</v>
          </cell>
          <cell r="AL81">
            <v>0</v>
          </cell>
          <cell r="AM81">
            <v>0</v>
          </cell>
          <cell r="AN81">
            <v>48500</v>
          </cell>
          <cell r="AO81">
            <v>0</v>
          </cell>
          <cell r="AP81">
            <v>7550</v>
          </cell>
          <cell r="AQ81">
            <v>0</v>
          </cell>
          <cell r="AR81">
            <v>10771.82</v>
          </cell>
          <cell r="AS81">
            <v>0</v>
          </cell>
          <cell r="AT81">
            <v>0</v>
          </cell>
          <cell r="AU81">
            <v>0</v>
          </cell>
          <cell r="AV81">
            <v>0</v>
          </cell>
          <cell r="AW81">
            <v>0</v>
          </cell>
          <cell r="AX81">
            <v>0</v>
          </cell>
          <cell r="AY81">
            <v>0</v>
          </cell>
          <cell r="AZ81">
            <v>0</v>
          </cell>
          <cell r="BA81">
            <v>0</v>
          </cell>
          <cell r="BB81">
            <v>0</v>
          </cell>
          <cell r="BC81">
            <v>0</v>
          </cell>
          <cell r="BD81">
            <v>0</v>
          </cell>
          <cell r="BE81">
            <v>249988.74</v>
          </cell>
          <cell r="BF81">
            <v>0</v>
          </cell>
          <cell r="BG81">
            <v>441.73</v>
          </cell>
          <cell r="BH81">
            <v>250430.47</v>
          </cell>
          <cell r="BI81">
            <v>0</v>
          </cell>
          <cell r="BJ81">
            <v>225</v>
          </cell>
          <cell r="BK81">
            <v>8000</v>
          </cell>
          <cell r="BL81">
            <v>8225</v>
          </cell>
          <cell r="BM81">
            <v>0</v>
          </cell>
          <cell r="BN81">
            <v>0</v>
          </cell>
        </row>
        <row r="82">
          <cell r="A82" t="str">
            <v>QSS @ Bedford Street</v>
          </cell>
          <cell r="B82" t="str">
            <v>2014-2015</v>
          </cell>
          <cell r="C82">
            <v>31819</v>
          </cell>
          <cell r="D82" t="str">
            <v>Exchequer</v>
          </cell>
          <cell r="E82" t="str">
            <v>ACNI/10857</v>
          </cell>
          <cell r="F82" t="str">
            <v>Deirdre Robb</v>
          </cell>
          <cell r="G82" t="str">
            <v>xx AFP - Studio Groups</v>
          </cell>
          <cell r="H82" t="str">
            <v>Awarded - Completed</v>
          </cell>
          <cell r="I82" t="str">
            <v>Small</v>
          </cell>
          <cell r="J82">
            <v>31606</v>
          </cell>
          <cell r="K82">
            <v>0</v>
          </cell>
          <cell r="L82">
            <v>31606</v>
          </cell>
          <cell r="M82">
            <v>0</v>
          </cell>
          <cell r="N82" t="str">
            <v>Visual Arts</v>
          </cell>
          <cell r="O82">
            <v>17470</v>
          </cell>
          <cell r="P82">
            <v>18098</v>
          </cell>
          <cell r="Q82">
            <v>3680.75</v>
          </cell>
          <cell r="R82">
            <v>9807</v>
          </cell>
          <cell r="S82">
            <v>1409.21</v>
          </cell>
          <cell r="T82">
            <v>1040.48</v>
          </cell>
          <cell r="U82">
            <v>2064</v>
          </cell>
          <cell r="V82">
            <v>0</v>
          </cell>
          <cell r="W82">
            <v>0</v>
          </cell>
          <cell r="X82">
            <v>2074.6799999999998</v>
          </cell>
          <cell r="Y82">
            <v>38174.120000000003</v>
          </cell>
          <cell r="Z82">
            <v>3507</v>
          </cell>
          <cell r="AA82">
            <v>2902</v>
          </cell>
          <cell r="AB82">
            <v>0</v>
          </cell>
          <cell r="AC82">
            <v>200</v>
          </cell>
          <cell r="AD82">
            <v>0</v>
          </cell>
          <cell r="AE82">
            <v>0</v>
          </cell>
          <cell r="AF82">
            <v>700.23</v>
          </cell>
          <cell r="AG82">
            <v>439.43</v>
          </cell>
          <cell r="AH82">
            <v>0</v>
          </cell>
          <cell r="AI82">
            <v>0</v>
          </cell>
          <cell r="AJ82">
            <v>24570.2</v>
          </cell>
          <cell r="AK82">
            <v>31606</v>
          </cell>
          <cell r="AL82">
            <v>0</v>
          </cell>
          <cell r="AM82">
            <v>0</v>
          </cell>
          <cell r="AN82">
            <v>31606</v>
          </cell>
          <cell r="AO82">
            <v>0</v>
          </cell>
          <cell r="AP82">
            <v>0</v>
          </cell>
          <cell r="AQ82">
            <v>4788</v>
          </cell>
          <cell r="AR82">
            <v>0</v>
          </cell>
          <cell r="AS82">
            <v>0</v>
          </cell>
          <cell r="AT82">
            <v>0</v>
          </cell>
          <cell r="AU82">
            <v>0</v>
          </cell>
          <cell r="AV82">
            <v>0</v>
          </cell>
          <cell r="AW82">
            <v>0</v>
          </cell>
          <cell r="AX82">
            <v>0</v>
          </cell>
          <cell r="AY82">
            <v>0</v>
          </cell>
          <cell r="AZ82">
            <v>0</v>
          </cell>
          <cell r="BA82">
            <v>0</v>
          </cell>
          <cell r="BB82">
            <v>812</v>
          </cell>
          <cell r="BC82">
            <v>0</v>
          </cell>
          <cell r="BD82">
            <v>13072</v>
          </cell>
          <cell r="BE82">
            <v>0</v>
          </cell>
          <cell r="BF82">
            <v>0</v>
          </cell>
          <cell r="BG82">
            <v>14009.9</v>
          </cell>
          <cell r="BH82">
            <v>27893.9</v>
          </cell>
          <cell r="BI82">
            <v>0</v>
          </cell>
          <cell r="BJ82">
            <v>0</v>
          </cell>
          <cell r="BK82">
            <v>0</v>
          </cell>
          <cell r="BL82">
            <v>0</v>
          </cell>
          <cell r="BM82">
            <v>0</v>
          </cell>
          <cell r="BN82">
            <v>0</v>
          </cell>
        </row>
        <row r="83">
          <cell r="A83" t="str">
            <v>Replay Productions Limited</v>
          </cell>
          <cell r="B83" t="str">
            <v>2014-2015</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K83">
            <v>0</v>
          </cell>
          <cell r="L83">
            <v>148791</v>
          </cell>
          <cell r="M83">
            <v>147399</v>
          </cell>
          <cell r="N83" t="str">
            <v>Drama</v>
          </cell>
          <cell r="O83">
            <v>123790.37</v>
          </cell>
          <cell r="P83">
            <v>21318</v>
          </cell>
          <cell r="Q83">
            <v>1302.69</v>
          </cell>
          <cell r="R83">
            <v>380</v>
          </cell>
          <cell r="S83">
            <v>857.24</v>
          </cell>
          <cell r="T83">
            <v>1958.05</v>
          </cell>
          <cell r="U83">
            <v>2977.66</v>
          </cell>
          <cell r="V83">
            <v>0</v>
          </cell>
          <cell r="W83">
            <v>0</v>
          </cell>
          <cell r="X83">
            <v>4556.18</v>
          </cell>
          <cell r="Y83">
            <v>33349.82</v>
          </cell>
          <cell r="Z83">
            <v>14405.51</v>
          </cell>
          <cell r="AA83">
            <v>122392.51</v>
          </cell>
          <cell r="AB83">
            <v>0</v>
          </cell>
          <cell r="AC83">
            <v>10372.11</v>
          </cell>
          <cell r="AD83">
            <v>0</v>
          </cell>
          <cell r="AE83">
            <v>73.5</v>
          </cell>
          <cell r="AF83">
            <v>0</v>
          </cell>
          <cell r="AG83">
            <v>2286.5700000000002</v>
          </cell>
          <cell r="AH83">
            <v>16249.59</v>
          </cell>
          <cell r="AI83">
            <v>15055.09</v>
          </cell>
          <cell r="AJ83">
            <v>24570.2</v>
          </cell>
          <cell r="AK83">
            <v>148791</v>
          </cell>
          <cell r="AL83">
            <v>0</v>
          </cell>
          <cell r="AM83">
            <v>25000</v>
          </cell>
          <cell r="AN83">
            <v>173791</v>
          </cell>
          <cell r="AO83">
            <v>0</v>
          </cell>
          <cell r="AP83">
            <v>0</v>
          </cell>
          <cell r="AQ83">
            <v>101500</v>
          </cell>
          <cell r="AR83">
            <v>0</v>
          </cell>
          <cell r="AS83">
            <v>0</v>
          </cell>
          <cell r="AT83">
            <v>0</v>
          </cell>
          <cell r="AU83">
            <v>0</v>
          </cell>
          <cell r="AV83">
            <v>0</v>
          </cell>
          <cell r="AW83">
            <v>34166.589999999997</v>
          </cell>
          <cell r="AX83">
            <v>6468.3</v>
          </cell>
          <cell r="AY83">
            <v>19684.96</v>
          </cell>
          <cell r="AZ83">
            <v>0</v>
          </cell>
          <cell r="BA83">
            <v>0</v>
          </cell>
          <cell r="BB83">
            <v>0</v>
          </cell>
          <cell r="BC83">
            <v>0</v>
          </cell>
          <cell r="BD83">
            <v>0</v>
          </cell>
          <cell r="BE83">
            <v>0</v>
          </cell>
          <cell r="BF83">
            <v>0</v>
          </cell>
          <cell r="BG83">
            <v>0</v>
          </cell>
          <cell r="BH83">
            <v>60319.85</v>
          </cell>
          <cell r="BI83">
            <v>8000</v>
          </cell>
          <cell r="BJ83">
            <v>15</v>
          </cell>
          <cell r="BK83">
            <v>61479</v>
          </cell>
          <cell r="BL83">
            <v>69494</v>
          </cell>
          <cell r="BM83">
            <v>0</v>
          </cell>
          <cell r="BN83">
            <v>0</v>
          </cell>
        </row>
        <row r="84">
          <cell r="A84" t="str">
            <v>Seacourt Print Workshop Limited</v>
          </cell>
          <cell r="B84" t="str">
            <v>2014-2015</v>
          </cell>
          <cell r="C84">
            <v>31793</v>
          </cell>
          <cell r="D84" t="str">
            <v>Lottery</v>
          </cell>
          <cell r="E84" t="str">
            <v>ACNI/10831</v>
          </cell>
          <cell r="F84" t="str">
            <v>Suzanne Lyle</v>
          </cell>
          <cell r="G84" t="str">
            <v>xx AFP - Returning Applicant</v>
          </cell>
          <cell r="H84" t="str">
            <v>Awarded - Completed</v>
          </cell>
          <cell r="I84" t="str">
            <v>Small</v>
          </cell>
          <cell r="J84">
            <v>51486</v>
          </cell>
          <cell r="K84">
            <v>0</v>
          </cell>
          <cell r="L84">
            <v>51486</v>
          </cell>
          <cell r="M84">
            <v>203544</v>
          </cell>
          <cell r="N84" t="str">
            <v>Visual Arts</v>
          </cell>
          <cell r="O84">
            <v>45783.26</v>
          </cell>
          <cell r="P84">
            <v>24264</v>
          </cell>
          <cell r="Q84">
            <v>5194.83</v>
          </cell>
          <cell r="R84">
            <v>465.11</v>
          </cell>
          <cell r="S84">
            <v>1219.43</v>
          </cell>
          <cell r="T84">
            <v>2221.61</v>
          </cell>
          <cell r="U84">
            <v>2114.36</v>
          </cell>
          <cell r="V84">
            <v>0</v>
          </cell>
          <cell r="W84">
            <v>0</v>
          </cell>
          <cell r="X84">
            <v>2420.17</v>
          </cell>
          <cell r="Y84">
            <v>37899.51</v>
          </cell>
          <cell r="Z84">
            <v>37287.18</v>
          </cell>
          <cell r="AA84">
            <v>36100.089999999997</v>
          </cell>
          <cell r="AB84">
            <v>0</v>
          </cell>
          <cell r="AC84">
            <v>3577.85</v>
          </cell>
          <cell r="AD84">
            <v>0</v>
          </cell>
          <cell r="AE84">
            <v>0</v>
          </cell>
          <cell r="AF84">
            <v>0</v>
          </cell>
          <cell r="AG84">
            <v>196.5</v>
          </cell>
          <cell r="AH84">
            <v>90.5</v>
          </cell>
          <cell r="AI84">
            <v>13073.02</v>
          </cell>
          <cell r="AJ84">
            <v>895</v>
          </cell>
          <cell r="AK84">
            <v>51486</v>
          </cell>
          <cell r="AL84">
            <v>7423.55</v>
          </cell>
          <cell r="AM84">
            <v>0</v>
          </cell>
          <cell r="AN84">
            <v>58909.55</v>
          </cell>
          <cell r="AO84">
            <v>0</v>
          </cell>
          <cell r="AP84">
            <v>2889.12</v>
          </cell>
          <cell r="AQ84">
            <v>10460</v>
          </cell>
          <cell r="AR84">
            <v>0</v>
          </cell>
          <cell r="AS84">
            <v>0</v>
          </cell>
          <cell r="AT84">
            <v>0</v>
          </cell>
          <cell r="AU84">
            <v>0</v>
          </cell>
          <cell r="AV84">
            <v>0</v>
          </cell>
          <cell r="AW84">
            <v>0</v>
          </cell>
          <cell r="AX84">
            <v>0</v>
          </cell>
          <cell r="AY84">
            <v>0</v>
          </cell>
          <cell r="AZ84">
            <v>14965.08</v>
          </cell>
          <cell r="BA84">
            <v>0</v>
          </cell>
          <cell r="BB84">
            <v>10284.85</v>
          </cell>
          <cell r="BC84">
            <v>0</v>
          </cell>
          <cell r="BD84">
            <v>0</v>
          </cell>
          <cell r="BE84">
            <v>26198</v>
          </cell>
          <cell r="BF84">
            <v>3000</v>
          </cell>
          <cell r="BG84">
            <v>41618.120000000003</v>
          </cell>
          <cell r="BH84">
            <v>96066.05</v>
          </cell>
          <cell r="BI84">
            <v>1500</v>
          </cell>
          <cell r="BJ84">
            <v>0</v>
          </cell>
          <cell r="BK84">
            <v>15000</v>
          </cell>
          <cell r="BL84">
            <v>16500</v>
          </cell>
          <cell r="BM84">
            <v>0</v>
          </cell>
          <cell r="BN84">
            <v>0</v>
          </cell>
        </row>
        <row r="85">
          <cell r="A85" t="str">
            <v>Sole Purpose Productions</v>
          </cell>
          <cell r="B85" t="str">
            <v>2014-2015</v>
          </cell>
          <cell r="C85">
            <v>31774</v>
          </cell>
          <cell r="D85" t="str">
            <v>Lottery</v>
          </cell>
          <cell r="E85" t="str">
            <v>ACNI/10812</v>
          </cell>
          <cell r="F85" t="str">
            <v>Lizzie Devlin</v>
          </cell>
          <cell r="G85" t="str">
            <v>xx AFP - Returning Applicant</v>
          </cell>
          <cell r="H85" t="str">
            <v>Awarded - Completed</v>
          </cell>
          <cell r="I85" t="str">
            <v>Medium</v>
          </cell>
          <cell r="J85">
            <v>34498</v>
          </cell>
          <cell r="K85">
            <v>0</v>
          </cell>
          <cell r="L85">
            <v>34498</v>
          </cell>
          <cell r="M85">
            <v>128488</v>
          </cell>
          <cell r="N85" t="str">
            <v>Drama</v>
          </cell>
          <cell r="O85">
            <v>24060</v>
          </cell>
          <cell r="P85">
            <v>2670</v>
          </cell>
          <cell r="Q85">
            <v>0</v>
          </cell>
          <cell r="R85">
            <v>0</v>
          </cell>
          <cell r="S85">
            <v>873.86</v>
          </cell>
          <cell r="T85">
            <v>1249.51</v>
          </cell>
          <cell r="U85">
            <v>1238.93</v>
          </cell>
          <cell r="V85">
            <v>0</v>
          </cell>
          <cell r="W85">
            <v>0</v>
          </cell>
          <cell r="X85">
            <v>1673.65</v>
          </cell>
          <cell r="Y85">
            <v>7705.9500000000007</v>
          </cell>
          <cell r="Z85">
            <v>1925.65</v>
          </cell>
          <cell r="AA85">
            <v>37003.93</v>
          </cell>
          <cell r="AB85">
            <v>0</v>
          </cell>
          <cell r="AC85">
            <v>5011.4799999999996</v>
          </cell>
          <cell r="AD85">
            <v>0</v>
          </cell>
          <cell r="AE85">
            <v>6662</v>
          </cell>
          <cell r="AF85">
            <v>919</v>
          </cell>
          <cell r="AG85">
            <v>100</v>
          </cell>
          <cell r="AH85">
            <v>36757.730000000003</v>
          </cell>
          <cell r="AI85">
            <v>3516.96</v>
          </cell>
          <cell r="AJ85">
            <v>4325.0600000000004</v>
          </cell>
          <cell r="AK85">
            <v>34498</v>
          </cell>
          <cell r="AL85">
            <v>0</v>
          </cell>
          <cell r="AM85">
            <v>0</v>
          </cell>
          <cell r="AN85">
            <v>34498</v>
          </cell>
          <cell r="AO85">
            <v>0</v>
          </cell>
          <cell r="AP85">
            <v>0</v>
          </cell>
          <cell r="AQ85">
            <v>45423</v>
          </cell>
          <cell r="AR85">
            <v>0</v>
          </cell>
          <cell r="AS85">
            <v>20900</v>
          </cell>
          <cell r="AT85">
            <v>0</v>
          </cell>
          <cell r="AU85">
            <v>0</v>
          </cell>
          <cell r="AV85">
            <v>20900</v>
          </cell>
          <cell r="AW85">
            <v>10696.76</v>
          </cell>
          <cell r="AX85">
            <v>500</v>
          </cell>
          <cell r="AY85">
            <v>0</v>
          </cell>
          <cell r="AZ85">
            <v>0</v>
          </cell>
          <cell r="BA85">
            <v>0</v>
          </cell>
          <cell r="BB85">
            <v>0</v>
          </cell>
          <cell r="BC85">
            <v>0</v>
          </cell>
          <cell r="BD85">
            <v>0</v>
          </cell>
          <cell r="BE85">
            <v>0</v>
          </cell>
          <cell r="BF85">
            <v>0</v>
          </cell>
          <cell r="BG85">
            <v>4049.76</v>
          </cell>
          <cell r="BH85">
            <v>15246.52</v>
          </cell>
          <cell r="BI85">
            <v>0</v>
          </cell>
          <cell r="BJ85">
            <v>9001.01</v>
          </cell>
          <cell r="BK85">
            <v>0</v>
          </cell>
          <cell r="BL85">
            <v>9001.01</v>
          </cell>
          <cell r="BM85">
            <v>0</v>
          </cell>
          <cell r="BN85">
            <v>0</v>
          </cell>
        </row>
        <row r="86">
          <cell r="A86" t="str">
            <v>Spanner in the Works</v>
          </cell>
          <cell r="B86" t="str">
            <v>2014-2015</v>
          </cell>
          <cell r="C86">
            <v>31726</v>
          </cell>
          <cell r="D86" t="str">
            <v>Lottery</v>
          </cell>
          <cell r="E86" t="str">
            <v>ACNI/10764</v>
          </cell>
          <cell r="F86" t="str">
            <v>Gilly Campbell</v>
          </cell>
          <cell r="G86" t="str">
            <v>xx AFP - Returning Applicant</v>
          </cell>
          <cell r="H86" t="str">
            <v>Awarded - Completed</v>
          </cell>
          <cell r="I86" t="str">
            <v>Small</v>
          </cell>
          <cell r="J86">
            <v>35798</v>
          </cell>
          <cell r="K86">
            <v>0</v>
          </cell>
          <cell r="L86">
            <v>35798</v>
          </cell>
          <cell r="M86">
            <v>35798</v>
          </cell>
          <cell r="N86" t="str">
            <v>Drama</v>
          </cell>
          <cell r="O86">
            <v>16640</v>
          </cell>
          <cell r="P86">
            <v>260</v>
          </cell>
          <cell r="Q86">
            <v>400</v>
          </cell>
          <cell r="R86">
            <v>320</v>
          </cell>
          <cell r="S86">
            <v>400</v>
          </cell>
          <cell r="T86">
            <v>310</v>
          </cell>
          <cell r="U86">
            <v>200</v>
          </cell>
          <cell r="V86">
            <v>0</v>
          </cell>
          <cell r="W86">
            <v>0</v>
          </cell>
          <cell r="X86">
            <v>500</v>
          </cell>
          <cell r="Y86">
            <v>2390</v>
          </cell>
          <cell r="Z86">
            <v>1596.19</v>
          </cell>
          <cell r="AA86">
            <v>49383.5</v>
          </cell>
          <cell r="AB86">
            <v>628</v>
          </cell>
          <cell r="AC86">
            <v>800</v>
          </cell>
          <cell r="AD86">
            <v>0</v>
          </cell>
          <cell r="AE86">
            <v>600</v>
          </cell>
          <cell r="AF86">
            <v>0</v>
          </cell>
          <cell r="AG86">
            <v>828.2</v>
          </cell>
          <cell r="AH86">
            <v>6596.7</v>
          </cell>
          <cell r="AI86">
            <v>1750</v>
          </cell>
          <cell r="AJ86">
            <v>793.72</v>
          </cell>
          <cell r="AK86">
            <v>35798</v>
          </cell>
          <cell r="AL86">
            <v>0</v>
          </cell>
          <cell r="AM86">
            <v>3420</v>
          </cell>
          <cell r="AN86">
            <v>39218</v>
          </cell>
          <cell r="AO86">
            <v>0</v>
          </cell>
          <cell r="AP86">
            <v>4200</v>
          </cell>
          <cell r="AQ86">
            <v>35050</v>
          </cell>
          <cell r="AR86">
            <v>0</v>
          </cell>
          <cell r="AS86">
            <v>0</v>
          </cell>
          <cell r="AT86">
            <v>0</v>
          </cell>
          <cell r="AU86">
            <v>0</v>
          </cell>
          <cell r="AV86">
            <v>0</v>
          </cell>
          <cell r="AW86">
            <v>2007.23</v>
          </cell>
          <cell r="AX86">
            <v>0</v>
          </cell>
          <cell r="AY86">
            <v>0</v>
          </cell>
          <cell r="AZ86">
            <v>0</v>
          </cell>
          <cell r="BA86">
            <v>0</v>
          </cell>
          <cell r="BB86">
            <v>0</v>
          </cell>
          <cell r="BC86">
            <v>0</v>
          </cell>
          <cell r="BD86">
            <v>0</v>
          </cell>
          <cell r="BE86">
            <v>0</v>
          </cell>
          <cell r="BF86">
            <v>0</v>
          </cell>
          <cell r="BG86">
            <v>0</v>
          </cell>
          <cell r="BH86">
            <v>2007.23</v>
          </cell>
          <cell r="BI86">
            <v>700</v>
          </cell>
          <cell r="BJ86">
            <v>165</v>
          </cell>
          <cell r="BK86">
            <v>7663.5</v>
          </cell>
          <cell r="BL86">
            <v>8528.5</v>
          </cell>
          <cell r="BM86">
            <v>0</v>
          </cell>
          <cell r="BN86">
            <v>0</v>
          </cell>
        </row>
        <row r="87">
          <cell r="A87" t="str">
            <v>Sticky Fingers Arts</v>
          </cell>
          <cell r="B87" t="str">
            <v>2014-2015</v>
          </cell>
          <cell r="C87">
            <v>31745</v>
          </cell>
          <cell r="D87" t="str">
            <v>Lottery</v>
          </cell>
          <cell r="E87" t="str">
            <v>ACNI/10783</v>
          </cell>
          <cell r="F87" t="str">
            <v>Lizzie Devlin</v>
          </cell>
          <cell r="G87" t="str">
            <v>xx AFP - Returning Applicant</v>
          </cell>
          <cell r="H87" t="str">
            <v>Awarded</v>
          </cell>
          <cell r="I87" t="str">
            <v>Medium</v>
          </cell>
          <cell r="J87">
            <v>107172</v>
          </cell>
          <cell r="K87">
            <v>0</v>
          </cell>
          <cell r="L87">
            <v>107172</v>
          </cell>
          <cell r="M87">
            <v>818126</v>
          </cell>
          <cell r="N87" t="str">
            <v>Combined</v>
          </cell>
          <cell r="O87">
            <v>116109.57</v>
          </cell>
          <cell r="P87">
            <v>15825</v>
          </cell>
          <cell r="Q87">
            <v>2378</v>
          </cell>
          <cell r="R87">
            <v>481.26</v>
          </cell>
          <cell r="S87">
            <v>2303.6</v>
          </cell>
          <cell r="T87">
            <v>4901.2700000000004</v>
          </cell>
          <cell r="U87">
            <v>4794.3900000000003</v>
          </cell>
          <cell r="V87">
            <v>0</v>
          </cell>
          <cell r="W87">
            <v>0</v>
          </cell>
          <cell r="X87">
            <v>413.2</v>
          </cell>
          <cell r="Y87">
            <v>31096.719999999998</v>
          </cell>
          <cell r="Z87">
            <v>5952</v>
          </cell>
          <cell r="AA87">
            <v>142956.9</v>
          </cell>
          <cell r="AB87">
            <v>1800</v>
          </cell>
          <cell r="AC87">
            <v>1576</v>
          </cell>
          <cell r="AD87">
            <v>0</v>
          </cell>
          <cell r="AE87">
            <v>0</v>
          </cell>
          <cell r="AF87">
            <v>200</v>
          </cell>
          <cell r="AG87">
            <v>114.34</v>
          </cell>
          <cell r="AH87">
            <v>8088.88</v>
          </cell>
          <cell r="AI87">
            <v>12000</v>
          </cell>
          <cell r="AJ87">
            <v>0</v>
          </cell>
          <cell r="AK87">
            <v>107172</v>
          </cell>
          <cell r="AL87">
            <v>0</v>
          </cell>
          <cell r="AM87">
            <v>0</v>
          </cell>
          <cell r="AN87">
            <v>107172</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A88" t="str">
            <v>Streetwise Community Circus Workshops</v>
          </cell>
          <cell r="B88" t="str">
            <v>2014-2015</v>
          </cell>
          <cell r="C88">
            <v>31766</v>
          </cell>
          <cell r="D88" t="str">
            <v>Lottery</v>
          </cell>
          <cell r="E88" t="str">
            <v>ACNI/10804</v>
          </cell>
          <cell r="F88" t="str">
            <v>Gavin O'Connor</v>
          </cell>
          <cell r="G88" t="str">
            <v>xx AFP - Returning Applicant</v>
          </cell>
          <cell r="H88" t="str">
            <v>Awarded - Completed</v>
          </cell>
          <cell r="I88" t="str">
            <v>Medium</v>
          </cell>
          <cell r="J88">
            <v>75205</v>
          </cell>
          <cell r="K88">
            <v>0</v>
          </cell>
          <cell r="L88">
            <v>75205</v>
          </cell>
          <cell r="M88">
            <v>75205</v>
          </cell>
          <cell r="N88" t="str">
            <v>Combined</v>
          </cell>
          <cell r="O88">
            <v>31380</v>
          </cell>
          <cell r="P88">
            <v>897.62</v>
          </cell>
          <cell r="Q88">
            <v>0</v>
          </cell>
          <cell r="R88">
            <v>0</v>
          </cell>
          <cell r="S88">
            <v>1311.26</v>
          </cell>
          <cell r="T88">
            <v>0</v>
          </cell>
          <cell r="U88">
            <v>0</v>
          </cell>
          <cell r="V88">
            <v>0</v>
          </cell>
          <cell r="W88">
            <v>0</v>
          </cell>
          <cell r="X88">
            <v>2816.43</v>
          </cell>
          <cell r="Y88">
            <v>5025.3099999999995</v>
          </cell>
          <cell r="Z88">
            <v>8257.2000000000007</v>
          </cell>
          <cell r="AA88">
            <v>109999.67999999999</v>
          </cell>
          <cell r="AB88">
            <v>0</v>
          </cell>
          <cell r="AC88">
            <v>3350.75</v>
          </cell>
          <cell r="AD88">
            <v>0</v>
          </cell>
          <cell r="AE88">
            <v>0</v>
          </cell>
          <cell r="AF88">
            <v>0</v>
          </cell>
          <cell r="AG88">
            <v>1123.52</v>
          </cell>
          <cell r="AH88">
            <v>8188.72</v>
          </cell>
          <cell r="AI88">
            <v>4600.21</v>
          </cell>
          <cell r="AJ88">
            <v>356094.4</v>
          </cell>
          <cell r="AK88">
            <v>75205</v>
          </cell>
          <cell r="AL88">
            <v>0</v>
          </cell>
          <cell r="AM88">
            <v>13500</v>
          </cell>
          <cell r="AN88">
            <v>88705</v>
          </cell>
          <cell r="AO88">
            <v>0</v>
          </cell>
          <cell r="AP88">
            <v>0</v>
          </cell>
          <cell r="AQ88">
            <v>19920</v>
          </cell>
          <cell r="AR88">
            <v>0</v>
          </cell>
          <cell r="AS88">
            <v>0</v>
          </cell>
          <cell r="AT88">
            <v>0</v>
          </cell>
          <cell r="AU88">
            <v>0</v>
          </cell>
          <cell r="AV88">
            <v>0</v>
          </cell>
          <cell r="AW88">
            <v>0</v>
          </cell>
          <cell r="AX88">
            <v>71640.41</v>
          </cell>
          <cell r="AY88">
            <v>0</v>
          </cell>
          <cell r="AZ88">
            <v>3973</v>
          </cell>
          <cell r="BA88">
            <v>0</v>
          </cell>
          <cell r="BB88">
            <v>0</v>
          </cell>
          <cell r="BC88">
            <v>0</v>
          </cell>
          <cell r="BD88">
            <v>0</v>
          </cell>
          <cell r="BE88">
            <v>0</v>
          </cell>
          <cell r="BF88">
            <v>0</v>
          </cell>
          <cell r="BG88">
            <v>0</v>
          </cell>
          <cell r="BH88">
            <v>75613.41</v>
          </cell>
          <cell r="BI88">
            <v>0</v>
          </cell>
          <cell r="BJ88">
            <v>0</v>
          </cell>
          <cell r="BK88">
            <v>0</v>
          </cell>
          <cell r="BL88">
            <v>0</v>
          </cell>
          <cell r="BM88">
            <v>0</v>
          </cell>
          <cell r="BN88">
            <v>0</v>
          </cell>
        </row>
        <row r="89">
          <cell r="A89" t="str">
            <v>Terra Nova Productions</v>
          </cell>
          <cell r="B89" t="str">
            <v>2014-2015</v>
          </cell>
          <cell r="C89">
            <v>31820</v>
          </cell>
          <cell r="D89" t="str">
            <v>Lottery</v>
          </cell>
          <cell r="E89" t="str">
            <v>ACNI/10858</v>
          </cell>
          <cell r="F89" t="str">
            <v>Gilly Campbell</v>
          </cell>
          <cell r="G89" t="str">
            <v>AFP - Core</v>
          </cell>
          <cell r="H89" t="str">
            <v>Awarded - Completed</v>
          </cell>
          <cell r="I89" t="str">
            <v>Small</v>
          </cell>
          <cell r="J89">
            <v>20633</v>
          </cell>
          <cell r="K89">
            <v>0</v>
          </cell>
          <cell r="L89">
            <v>20633</v>
          </cell>
          <cell r="M89">
            <v>54893</v>
          </cell>
          <cell r="N89" t="str">
            <v>Drama</v>
          </cell>
          <cell r="O89">
            <v>19750</v>
          </cell>
          <cell r="P89">
            <v>0</v>
          </cell>
          <cell r="Q89">
            <v>0</v>
          </cell>
          <cell r="R89">
            <v>0</v>
          </cell>
          <cell r="S89">
            <v>240</v>
          </cell>
          <cell r="T89">
            <v>1005</v>
          </cell>
          <cell r="U89">
            <v>125.61</v>
          </cell>
          <cell r="V89">
            <v>0</v>
          </cell>
          <cell r="W89">
            <v>0</v>
          </cell>
          <cell r="X89">
            <v>781.18</v>
          </cell>
          <cell r="Y89">
            <v>2151.79</v>
          </cell>
          <cell r="Z89">
            <v>700</v>
          </cell>
          <cell r="AA89">
            <v>22889.599999999999</v>
          </cell>
          <cell r="AB89">
            <v>728.41</v>
          </cell>
          <cell r="AC89">
            <v>1337.31</v>
          </cell>
          <cell r="AD89">
            <v>100</v>
          </cell>
          <cell r="AE89">
            <v>200</v>
          </cell>
          <cell r="AF89">
            <v>91.89</v>
          </cell>
          <cell r="AG89">
            <v>400</v>
          </cell>
          <cell r="AH89">
            <v>3583.31</v>
          </cell>
          <cell r="AI89">
            <v>1288.92</v>
          </cell>
          <cell r="AJ89">
            <v>945.54</v>
          </cell>
          <cell r="AK89">
            <v>20633</v>
          </cell>
          <cell r="AL89">
            <v>0</v>
          </cell>
          <cell r="AM89">
            <v>5462.5</v>
          </cell>
          <cell r="AN89">
            <v>26095.5</v>
          </cell>
          <cell r="AO89">
            <v>0</v>
          </cell>
          <cell r="AP89">
            <v>2497.1799999999998</v>
          </cell>
          <cell r="AQ89">
            <v>16312.95</v>
          </cell>
          <cell r="AR89">
            <v>0</v>
          </cell>
          <cell r="AS89">
            <v>0</v>
          </cell>
          <cell r="AT89">
            <v>0</v>
          </cell>
          <cell r="AU89">
            <v>0</v>
          </cell>
          <cell r="AV89">
            <v>0</v>
          </cell>
          <cell r="AW89">
            <v>7563.07</v>
          </cell>
          <cell r="AX89">
            <v>0</v>
          </cell>
          <cell r="AY89">
            <v>0</v>
          </cell>
          <cell r="AZ89">
            <v>0</v>
          </cell>
          <cell r="BA89">
            <v>0</v>
          </cell>
          <cell r="BB89">
            <v>0</v>
          </cell>
          <cell r="BC89">
            <v>0</v>
          </cell>
          <cell r="BD89">
            <v>0</v>
          </cell>
          <cell r="BE89">
            <v>0</v>
          </cell>
          <cell r="BF89">
            <v>2060</v>
          </cell>
          <cell r="BG89">
            <v>0</v>
          </cell>
          <cell r="BH89">
            <v>9623.07</v>
          </cell>
          <cell r="BI89">
            <v>0</v>
          </cell>
          <cell r="BJ89">
            <v>0</v>
          </cell>
          <cell r="BK89">
            <v>3360</v>
          </cell>
          <cell r="BL89">
            <v>3360</v>
          </cell>
          <cell r="BM89">
            <v>0</v>
          </cell>
          <cell r="BN89">
            <v>0</v>
          </cell>
        </row>
        <row r="90">
          <cell r="A90" t="str">
            <v>The Armagh Rhymers Educational &amp; Cultural Organisation</v>
          </cell>
          <cell r="B90" t="str">
            <v>2014-2015</v>
          </cell>
          <cell r="C90">
            <v>31783</v>
          </cell>
          <cell r="D90" t="str">
            <v>Lottery</v>
          </cell>
          <cell r="E90" t="str">
            <v>ACNI/10821</v>
          </cell>
          <cell r="F90" t="str">
            <v>Jane Cassidy</v>
          </cell>
          <cell r="G90" t="str">
            <v>xx AFP - Returning Applicant</v>
          </cell>
          <cell r="H90" t="str">
            <v>Awarded - Completed</v>
          </cell>
          <cell r="I90" t="str">
            <v>Small</v>
          </cell>
          <cell r="J90">
            <v>58200</v>
          </cell>
          <cell r="K90">
            <v>0</v>
          </cell>
          <cell r="L90">
            <v>58200</v>
          </cell>
          <cell r="M90">
            <v>101870</v>
          </cell>
          <cell r="N90" t="str">
            <v>Traditional Arts</v>
          </cell>
          <cell r="O90">
            <v>14578.8</v>
          </cell>
          <cell r="P90">
            <v>0</v>
          </cell>
          <cell r="Q90">
            <v>0</v>
          </cell>
          <cell r="R90">
            <v>0</v>
          </cell>
          <cell r="S90">
            <v>1112.71</v>
          </cell>
          <cell r="T90">
            <v>677.67</v>
          </cell>
          <cell r="U90">
            <v>1431.87</v>
          </cell>
          <cell r="V90">
            <v>0</v>
          </cell>
          <cell r="W90">
            <v>0</v>
          </cell>
          <cell r="X90">
            <v>2156.38</v>
          </cell>
          <cell r="Y90">
            <v>5378.63</v>
          </cell>
          <cell r="Z90">
            <v>611</v>
          </cell>
          <cell r="AA90">
            <v>60194.32</v>
          </cell>
          <cell r="AB90">
            <v>20</v>
          </cell>
          <cell r="AC90">
            <v>3120</v>
          </cell>
          <cell r="AD90">
            <v>0</v>
          </cell>
          <cell r="AE90">
            <v>0</v>
          </cell>
          <cell r="AF90">
            <v>0</v>
          </cell>
          <cell r="AG90">
            <v>0</v>
          </cell>
          <cell r="AH90">
            <v>7609.71</v>
          </cell>
          <cell r="AI90">
            <v>2669.1</v>
          </cell>
          <cell r="AJ90">
            <v>0</v>
          </cell>
          <cell r="AK90">
            <v>58200</v>
          </cell>
          <cell r="AL90">
            <v>0</v>
          </cell>
          <cell r="AM90">
            <v>0</v>
          </cell>
          <cell r="AN90">
            <v>58200</v>
          </cell>
          <cell r="AO90">
            <v>0</v>
          </cell>
          <cell r="AP90">
            <v>1050</v>
          </cell>
          <cell r="AQ90">
            <v>6000</v>
          </cell>
          <cell r="AR90">
            <v>0</v>
          </cell>
          <cell r="AS90">
            <v>0</v>
          </cell>
          <cell r="AT90">
            <v>5000</v>
          </cell>
          <cell r="AU90">
            <v>0</v>
          </cell>
          <cell r="AV90">
            <v>5000</v>
          </cell>
          <cell r="AW90">
            <v>0</v>
          </cell>
          <cell r="AX90">
            <v>25532</v>
          </cell>
          <cell r="AY90">
            <v>9205</v>
          </cell>
          <cell r="AZ90">
            <v>0</v>
          </cell>
          <cell r="BA90">
            <v>0</v>
          </cell>
          <cell r="BB90">
            <v>0</v>
          </cell>
          <cell r="BC90">
            <v>0</v>
          </cell>
          <cell r="BD90">
            <v>0</v>
          </cell>
          <cell r="BE90">
            <v>0</v>
          </cell>
          <cell r="BF90">
            <v>0</v>
          </cell>
          <cell r="BG90">
            <v>30</v>
          </cell>
          <cell r="BH90">
            <v>34767</v>
          </cell>
          <cell r="BI90">
            <v>0</v>
          </cell>
          <cell r="BJ90">
            <v>0</v>
          </cell>
          <cell r="BK90">
            <v>5000</v>
          </cell>
          <cell r="BL90">
            <v>5000</v>
          </cell>
          <cell r="BM90">
            <v>0</v>
          </cell>
          <cell r="BN90">
            <v>600</v>
          </cell>
        </row>
        <row r="91">
          <cell r="A91" t="str">
            <v>The Beat Initiative</v>
          </cell>
          <cell r="B91" t="str">
            <v>2014-2015</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K91">
            <v>0</v>
          </cell>
          <cell r="L91">
            <v>155200</v>
          </cell>
          <cell r="M91">
            <v>401474</v>
          </cell>
          <cell r="N91" t="str">
            <v>Combined</v>
          </cell>
          <cell r="O91">
            <v>141590</v>
          </cell>
          <cell r="P91">
            <v>29383</v>
          </cell>
          <cell r="Q91">
            <v>5932</v>
          </cell>
          <cell r="R91">
            <v>9754</v>
          </cell>
          <cell r="S91">
            <v>1773</v>
          </cell>
          <cell r="T91">
            <v>1778</v>
          </cell>
          <cell r="U91">
            <v>4301</v>
          </cell>
          <cell r="V91">
            <v>0</v>
          </cell>
          <cell r="W91">
            <v>0</v>
          </cell>
          <cell r="X91">
            <v>4457</v>
          </cell>
          <cell r="Y91">
            <v>57378</v>
          </cell>
          <cell r="Z91">
            <v>383823</v>
          </cell>
          <cell r="AA91">
            <v>34625</v>
          </cell>
          <cell r="AB91">
            <v>0</v>
          </cell>
          <cell r="AC91">
            <v>5773</v>
          </cell>
          <cell r="AD91">
            <v>0</v>
          </cell>
          <cell r="AE91">
            <v>519</v>
          </cell>
          <cell r="AF91">
            <v>102</v>
          </cell>
          <cell r="AG91">
            <v>0</v>
          </cell>
          <cell r="AH91">
            <v>5417</v>
          </cell>
          <cell r="AI91">
            <v>6771</v>
          </cell>
          <cell r="AJ91">
            <v>0</v>
          </cell>
          <cell r="AK91">
            <v>155200</v>
          </cell>
          <cell r="AL91">
            <v>306</v>
          </cell>
          <cell r="AM91">
            <v>0</v>
          </cell>
          <cell r="AN91">
            <v>155506</v>
          </cell>
          <cell r="AO91">
            <v>0</v>
          </cell>
          <cell r="AP91">
            <v>7000</v>
          </cell>
          <cell r="AQ91">
            <v>86000</v>
          </cell>
          <cell r="AR91">
            <v>2657</v>
          </cell>
          <cell r="AS91">
            <v>2000</v>
          </cell>
          <cell r="AT91">
            <v>0</v>
          </cell>
          <cell r="AU91">
            <v>0</v>
          </cell>
          <cell r="AV91">
            <v>2000</v>
          </cell>
          <cell r="AW91">
            <v>0</v>
          </cell>
          <cell r="AX91">
            <v>0</v>
          </cell>
          <cell r="AY91">
            <v>0</v>
          </cell>
          <cell r="AZ91">
            <v>0</v>
          </cell>
          <cell r="BA91">
            <v>0</v>
          </cell>
          <cell r="BB91">
            <v>0</v>
          </cell>
          <cell r="BC91">
            <v>0</v>
          </cell>
          <cell r="BD91">
            <v>4267</v>
          </cell>
          <cell r="BE91">
            <v>7380</v>
          </cell>
          <cell r="BF91">
            <v>6848</v>
          </cell>
          <cell r="BG91">
            <v>375</v>
          </cell>
          <cell r="BH91">
            <v>18870</v>
          </cell>
          <cell r="BI91">
            <v>6000</v>
          </cell>
          <cell r="BJ91">
            <v>30937</v>
          </cell>
          <cell r="BK91">
            <v>4500</v>
          </cell>
          <cell r="BL91">
            <v>41437</v>
          </cell>
          <cell r="BM91">
            <v>372939</v>
          </cell>
          <cell r="BN91">
            <v>0</v>
          </cell>
        </row>
        <row r="92">
          <cell r="A92" t="str">
            <v>The Black Box Trust</v>
          </cell>
          <cell r="B92" t="str">
            <v>2014-2015</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K92">
            <v>0</v>
          </cell>
          <cell r="L92">
            <v>25000</v>
          </cell>
          <cell r="M92">
            <v>542921</v>
          </cell>
          <cell r="N92" t="str">
            <v>Combined</v>
          </cell>
          <cell r="O92">
            <v>174165.05</v>
          </cell>
          <cell r="P92">
            <v>112955.83</v>
          </cell>
          <cell r="Q92">
            <v>18986.39</v>
          </cell>
          <cell r="R92">
            <v>27345.27</v>
          </cell>
          <cell r="S92">
            <v>1930.05</v>
          </cell>
          <cell r="T92">
            <v>3062.46</v>
          </cell>
          <cell r="U92">
            <v>11598.65</v>
          </cell>
          <cell r="V92">
            <v>0</v>
          </cell>
          <cell r="W92">
            <v>0</v>
          </cell>
          <cell r="X92">
            <v>6952.02</v>
          </cell>
          <cell r="Y92">
            <v>182830.66999999995</v>
          </cell>
          <cell r="Z92">
            <v>208408.04</v>
          </cell>
          <cell r="AA92">
            <v>63619.58</v>
          </cell>
          <cell r="AB92">
            <v>789.95</v>
          </cell>
          <cell r="AC92">
            <v>8098.31</v>
          </cell>
          <cell r="AD92">
            <v>0</v>
          </cell>
          <cell r="AE92">
            <v>0</v>
          </cell>
          <cell r="AF92">
            <v>0</v>
          </cell>
          <cell r="AG92">
            <v>4684.1099999999997</v>
          </cell>
          <cell r="AH92">
            <v>3238.75</v>
          </cell>
          <cell r="AI92">
            <v>5831.84</v>
          </cell>
          <cell r="AJ92">
            <v>0</v>
          </cell>
          <cell r="AK92">
            <v>25000</v>
          </cell>
          <cell r="AL92">
            <v>0</v>
          </cell>
          <cell r="AM92">
            <v>0</v>
          </cell>
          <cell r="AN92">
            <v>25000</v>
          </cell>
          <cell r="AO92">
            <v>0</v>
          </cell>
          <cell r="AP92">
            <v>0</v>
          </cell>
          <cell r="AQ92">
            <v>24000</v>
          </cell>
          <cell r="AR92">
            <v>0</v>
          </cell>
          <cell r="AS92">
            <v>57821.33</v>
          </cell>
          <cell r="AT92">
            <v>0</v>
          </cell>
          <cell r="AU92">
            <v>0</v>
          </cell>
          <cell r="AV92">
            <v>57821.33</v>
          </cell>
          <cell r="AW92">
            <v>69627.88</v>
          </cell>
          <cell r="AX92">
            <v>0</v>
          </cell>
          <cell r="AY92">
            <v>0</v>
          </cell>
          <cell r="AZ92">
            <v>0</v>
          </cell>
          <cell r="BA92">
            <v>0</v>
          </cell>
          <cell r="BB92">
            <v>0</v>
          </cell>
          <cell r="BC92">
            <v>458073.17</v>
          </cell>
          <cell r="BD92">
            <v>3000</v>
          </cell>
          <cell r="BE92">
            <v>0</v>
          </cell>
          <cell r="BF92">
            <v>0</v>
          </cell>
          <cell r="BG92">
            <v>33155.339999999997</v>
          </cell>
          <cell r="BH92">
            <v>563856.39</v>
          </cell>
          <cell r="BI92">
            <v>0</v>
          </cell>
          <cell r="BJ92">
            <v>0</v>
          </cell>
          <cell r="BK92">
            <v>0</v>
          </cell>
          <cell r="BL92">
            <v>0</v>
          </cell>
          <cell r="BM92">
            <v>0</v>
          </cell>
          <cell r="BN92">
            <v>0</v>
          </cell>
        </row>
        <row r="93">
          <cell r="A93" t="str">
            <v>The Contemporary Music Centre Ltd</v>
          </cell>
          <cell r="B93" t="str">
            <v>2014-2015</v>
          </cell>
          <cell r="C93">
            <v>31834</v>
          </cell>
          <cell r="D93" t="str">
            <v>Lottery</v>
          </cell>
          <cell r="E93" t="str">
            <v>ACNI/10872</v>
          </cell>
          <cell r="F93" t="str">
            <v>Ciaran Scullion</v>
          </cell>
          <cell r="G93" t="str">
            <v>AFP - Core</v>
          </cell>
          <cell r="H93" t="str">
            <v>Awarded - Completed</v>
          </cell>
          <cell r="I93" t="str">
            <v>Medium</v>
          </cell>
          <cell r="J93">
            <v>23557</v>
          </cell>
          <cell r="K93">
            <v>0</v>
          </cell>
          <cell r="L93">
            <v>30710</v>
          </cell>
          <cell r="M93">
            <v>388335</v>
          </cell>
          <cell r="N93" t="str">
            <v>Music</v>
          </cell>
          <cell r="O93">
            <v>147125</v>
          </cell>
          <cell r="P93">
            <v>4602</v>
          </cell>
          <cell r="Q93">
            <v>3535</v>
          </cell>
          <cell r="R93">
            <v>17831</v>
          </cell>
          <cell r="S93">
            <v>2385</v>
          </cell>
          <cell r="T93">
            <v>3066</v>
          </cell>
          <cell r="U93">
            <v>8425</v>
          </cell>
          <cell r="V93">
            <v>0</v>
          </cell>
          <cell r="W93">
            <v>0</v>
          </cell>
          <cell r="X93">
            <v>1852</v>
          </cell>
          <cell r="Y93">
            <v>41696</v>
          </cell>
          <cell r="Z93">
            <v>47142</v>
          </cell>
          <cell r="AA93">
            <v>3307</v>
          </cell>
          <cell r="AB93">
            <v>374</v>
          </cell>
          <cell r="AC93">
            <v>729</v>
          </cell>
          <cell r="AD93">
            <v>0</v>
          </cell>
          <cell r="AE93">
            <v>0</v>
          </cell>
          <cell r="AF93">
            <v>0</v>
          </cell>
          <cell r="AG93">
            <v>0</v>
          </cell>
          <cell r="AH93">
            <v>2306</v>
          </cell>
          <cell r="AI93">
            <v>6805</v>
          </cell>
          <cell r="AJ93">
            <v>19011.419999999998</v>
          </cell>
          <cell r="AK93">
            <v>23557</v>
          </cell>
          <cell r="AL93">
            <v>0</v>
          </cell>
          <cell r="AM93">
            <v>0</v>
          </cell>
          <cell r="AN93">
            <v>23557</v>
          </cell>
          <cell r="AO93">
            <v>196818</v>
          </cell>
          <cell r="AP93">
            <v>0</v>
          </cell>
          <cell r="AQ93">
            <v>0</v>
          </cell>
          <cell r="AR93">
            <v>0</v>
          </cell>
          <cell r="AS93">
            <v>0</v>
          </cell>
          <cell r="AT93">
            <v>11000</v>
          </cell>
          <cell r="AU93">
            <v>0</v>
          </cell>
          <cell r="AV93">
            <v>11000</v>
          </cell>
          <cell r="AW93">
            <v>0</v>
          </cell>
          <cell r="AX93">
            <v>0</v>
          </cell>
          <cell r="AY93">
            <v>0</v>
          </cell>
          <cell r="AZ93">
            <v>0</v>
          </cell>
          <cell r="BA93">
            <v>0</v>
          </cell>
          <cell r="BB93">
            <v>0</v>
          </cell>
          <cell r="BC93">
            <v>0</v>
          </cell>
          <cell r="BD93">
            <v>0</v>
          </cell>
          <cell r="BE93">
            <v>0</v>
          </cell>
          <cell r="BF93">
            <v>0</v>
          </cell>
          <cell r="BG93">
            <v>27957</v>
          </cell>
          <cell r="BH93">
            <v>27957</v>
          </cell>
          <cell r="BI93">
            <v>0</v>
          </cell>
          <cell r="BJ93">
            <v>89</v>
          </cell>
          <cell r="BK93">
            <v>0</v>
          </cell>
          <cell r="BL93">
            <v>89</v>
          </cell>
          <cell r="BM93">
            <v>0</v>
          </cell>
          <cell r="BN93">
            <v>0</v>
          </cell>
        </row>
        <row r="94">
          <cell r="A94" t="str">
            <v>The Grand Opera House Trust</v>
          </cell>
          <cell r="B94" t="str">
            <v>2014-2015</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K94">
            <v>0</v>
          </cell>
          <cell r="L94">
            <v>594610</v>
          </cell>
          <cell r="M94">
            <v>0</v>
          </cell>
          <cell r="N94" t="str">
            <v>Combined</v>
          </cell>
          <cell r="O94">
            <v>1422648</v>
          </cell>
          <cell r="P94">
            <v>23437</v>
          </cell>
          <cell r="Q94">
            <v>103602</v>
          </cell>
          <cell r="R94">
            <v>204390</v>
          </cell>
          <cell r="S94">
            <v>18635</v>
          </cell>
          <cell r="T94">
            <v>33836</v>
          </cell>
          <cell r="U94">
            <v>78509</v>
          </cell>
          <cell r="V94">
            <v>0</v>
          </cell>
          <cell r="W94">
            <v>0</v>
          </cell>
          <cell r="X94">
            <v>54935</v>
          </cell>
          <cell r="Y94">
            <v>517344</v>
          </cell>
          <cell r="Z94">
            <v>594316</v>
          </cell>
          <cell r="AA94">
            <v>4030389</v>
          </cell>
          <cell r="AB94">
            <v>0</v>
          </cell>
          <cell r="AC94">
            <v>0</v>
          </cell>
          <cell r="AD94">
            <v>12770</v>
          </cell>
          <cell r="AE94">
            <v>0</v>
          </cell>
          <cell r="AF94">
            <v>0</v>
          </cell>
          <cell r="AG94">
            <v>0</v>
          </cell>
          <cell r="AH94">
            <v>0</v>
          </cell>
          <cell r="AI94">
            <v>0</v>
          </cell>
          <cell r="AJ94">
            <v>25047</v>
          </cell>
          <cell r="AK94">
            <v>594610</v>
          </cell>
          <cell r="AL94">
            <v>0</v>
          </cell>
          <cell r="AM94">
            <v>0</v>
          </cell>
          <cell r="AN94">
            <v>594610</v>
          </cell>
          <cell r="AO94">
            <v>0</v>
          </cell>
          <cell r="AP94">
            <v>0</v>
          </cell>
          <cell r="AQ94">
            <v>35000</v>
          </cell>
          <cell r="AR94">
            <v>0</v>
          </cell>
          <cell r="AS94">
            <v>0</v>
          </cell>
          <cell r="AT94">
            <v>0</v>
          </cell>
          <cell r="AU94">
            <v>0</v>
          </cell>
          <cell r="AV94">
            <v>0</v>
          </cell>
          <cell r="AW94">
            <v>5304976</v>
          </cell>
          <cell r="AX94">
            <v>0</v>
          </cell>
          <cell r="AY94">
            <v>0</v>
          </cell>
          <cell r="AZ94">
            <v>0</v>
          </cell>
          <cell r="BA94">
            <v>0</v>
          </cell>
          <cell r="BB94">
            <v>0</v>
          </cell>
          <cell r="BC94">
            <v>834148</v>
          </cell>
          <cell r="BD94">
            <v>4707</v>
          </cell>
          <cell r="BE94">
            <v>0</v>
          </cell>
          <cell r="BF94">
            <v>0</v>
          </cell>
          <cell r="BG94">
            <v>336400</v>
          </cell>
          <cell r="BH94">
            <v>6480231</v>
          </cell>
          <cell r="BI94">
            <v>29703</v>
          </cell>
          <cell r="BJ94">
            <v>0</v>
          </cell>
          <cell r="BK94">
            <v>0</v>
          </cell>
          <cell r="BL94">
            <v>29703</v>
          </cell>
          <cell r="BM94">
            <v>0</v>
          </cell>
          <cell r="BN94">
            <v>0</v>
          </cell>
        </row>
        <row r="95">
          <cell r="A95" t="str">
            <v>The John Hewitt Society</v>
          </cell>
          <cell r="B95" t="str">
            <v>2014-2015</v>
          </cell>
          <cell r="C95">
            <v>31787</v>
          </cell>
          <cell r="D95" t="str">
            <v>Lottery</v>
          </cell>
          <cell r="E95" t="str">
            <v>ACNI/10825</v>
          </cell>
          <cell r="F95" t="str">
            <v>Damian Smyth</v>
          </cell>
          <cell r="G95" t="str">
            <v>xx AFP - Returning Applicant</v>
          </cell>
          <cell r="H95" t="str">
            <v>Awarded - Completed</v>
          </cell>
          <cell r="I95" t="str">
            <v>Small</v>
          </cell>
          <cell r="J95">
            <v>30754</v>
          </cell>
          <cell r="K95">
            <v>0</v>
          </cell>
          <cell r="L95">
            <v>30754.25</v>
          </cell>
          <cell r="M95">
            <v>87880</v>
          </cell>
          <cell r="N95" t="str">
            <v>Literature</v>
          </cell>
          <cell r="O95">
            <v>25165.42</v>
          </cell>
          <cell r="P95">
            <v>4800</v>
          </cell>
          <cell r="Q95">
            <v>444.45</v>
          </cell>
          <cell r="R95">
            <v>164.04</v>
          </cell>
          <cell r="S95">
            <v>1028.33</v>
          </cell>
          <cell r="T95">
            <v>3281.65</v>
          </cell>
          <cell r="U95">
            <v>780</v>
          </cell>
          <cell r="V95">
            <v>0</v>
          </cell>
          <cell r="W95">
            <v>0</v>
          </cell>
          <cell r="X95">
            <v>482.23</v>
          </cell>
          <cell r="Y95">
            <v>10980.699999999999</v>
          </cell>
          <cell r="Z95">
            <v>2005.98</v>
          </cell>
          <cell r="AA95">
            <v>14200.37</v>
          </cell>
          <cell r="AB95">
            <v>0</v>
          </cell>
          <cell r="AC95">
            <v>6652.08</v>
          </cell>
          <cell r="AD95">
            <v>0</v>
          </cell>
          <cell r="AE95">
            <v>5141.95</v>
          </cell>
          <cell r="AF95">
            <v>4289.51</v>
          </cell>
          <cell r="AG95">
            <v>1366.3</v>
          </cell>
          <cell r="AH95">
            <v>24259.16</v>
          </cell>
          <cell r="AI95">
            <v>0</v>
          </cell>
          <cell r="AJ95">
            <v>376601</v>
          </cell>
          <cell r="AK95">
            <v>30754</v>
          </cell>
          <cell r="AL95">
            <v>292.27</v>
          </cell>
          <cell r="AM95">
            <v>0</v>
          </cell>
          <cell r="AN95">
            <v>31046.27</v>
          </cell>
          <cell r="AO95">
            <v>0</v>
          </cell>
          <cell r="AP95">
            <v>13600</v>
          </cell>
          <cell r="AQ95">
            <v>10950</v>
          </cell>
          <cell r="AR95">
            <v>0</v>
          </cell>
          <cell r="AS95">
            <v>0</v>
          </cell>
          <cell r="AT95">
            <v>1750</v>
          </cell>
          <cell r="AU95">
            <v>0</v>
          </cell>
          <cell r="AV95">
            <v>1750</v>
          </cell>
          <cell r="AW95">
            <v>15640.19</v>
          </cell>
          <cell r="AX95">
            <v>0</v>
          </cell>
          <cell r="AY95">
            <v>0</v>
          </cell>
          <cell r="AZ95">
            <v>0</v>
          </cell>
          <cell r="BA95">
            <v>0</v>
          </cell>
          <cell r="BB95">
            <v>0</v>
          </cell>
          <cell r="BC95">
            <v>0</v>
          </cell>
          <cell r="BD95">
            <v>0</v>
          </cell>
          <cell r="BE95">
            <v>0</v>
          </cell>
          <cell r="BF95">
            <v>0</v>
          </cell>
          <cell r="BG95">
            <v>0</v>
          </cell>
          <cell r="BH95">
            <v>15640.19</v>
          </cell>
          <cell r="BI95">
            <v>0</v>
          </cell>
          <cell r="BJ95">
            <v>1638.91</v>
          </cell>
          <cell r="BK95">
            <v>11025</v>
          </cell>
          <cell r="BL95">
            <v>12663.91</v>
          </cell>
          <cell r="BM95">
            <v>0</v>
          </cell>
          <cell r="BN95">
            <v>0</v>
          </cell>
        </row>
        <row r="96">
          <cell r="A96" t="str">
            <v>The Lyric Theatre (NI)</v>
          </cell>
          <cell r="B96" t="str">
            <v>2014-2015</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K96">
            <v>0</v>
          </cell>
          <cell r="L96">
            <v>0</v>
          </cell>
          <cell r="M96">
            <v>0</v>
          </cell>
          <cell r="N96" t="str">
            <v>Drama</v>
          </cell>
          <cell r="O96">
            <v>1003118</v>
          </cell>
          <cell r="P96">
            <v>28050</v>
          </cell>
          <cell r="Q96">
            <v>72854</v>
          </cell>
          <cell r="R96">
            <v>88115</v>
          </cell>
          <cell r="S96">
            <v>11312</v>
          </cell>
          <cell r="T96">
            <v>10697</v>
          </cell>
          <cell r="U96">
            <v>24780</v>
          </cell>
          <cell r="V96">
            <v>0</v>
          </cell>
          <cell r="W96">
            <v>0</v>
          </cell>
          <cell r="X96">
            <v>36740</v>
          </cell>
          <cell r="Y96">
            <v>272548</v>
          </cell>
          <cell r="Z96">
            <v>119239</v>
          </cell>
          <cell r="AA96">
            <v>393885</v>
          </cell>
          <cell r="AB96">
            <v>0</v>
          </cell>
          <cell r="AC96">
            <v>115770</v>
          </cell>
          <cell r="AD96">
            <v>9785</v>
          </cell>
          <cell r="AE96">
            <v>0</v>
          </cell>
          <cell r="AF96">
            <v>0</v>
          </cell>
          <cell r="AG96">
            <v>0</v>
          </cell>
          <cell r="AH96">
            <v>6804</v>
          </cell>
          <cell r="AI96">
            <v>156675</v>
          </cell>
          <cell r="AJ96">
            <v>0</v>
          </cell>
          <cell r="AK96">
            <v>1018500</v>
          </cell>
          <cell r="AL96">
            <v>0</v>
          </cell>
          <cell r="AM96">
            <v>0</v>
          </cell>
          <cell r="AN96">
            <v>1018500</v>
          </cell>
          <cell r="AO96">
            <v>0</v>
          </cell>
          <cell r="AP96">
            <v>0</v>
          </cell>
          <cell r="AQ96">
            <v>100000</v>
          </cell>
          <cell r="AR96">
            <v>0</v>
          </cell>
          <cell r="AS96">
            <v>0</v>
          </cell>
          <cell r="AT96">
            <v>0</v>
          </cell>
          <cell r="AU96">
            <v>0</v>
          </cell>
          <cell r="AV96">
            <v>0</v>
          </cell>
          <cell r="AW96">
            <v>543766</v>
          </cell>
          <cell r="AX96">
            <v>0</v>
          </cell>
          <cell r="AY96">
            <v>0</v>
          </cell>
          <cell r="AZ96">
            <v>0</v>
          </cell>
          <cell r="BA96">
            <v>0</v>
          </cell>
          <cell r="BB96">
            <v>0</v>
          </cell>
          <cell r="BC96">
            <v>194265</v>
          </cell>
          <cell r="BD96">
            <v>8792</v>
          </cell>
          <cell r="BE96">
            <v>0</v>
          </cell>
          <cell r="BF96">
            <v>0</v>
          </cell>
          <cell r="BG96">
            <v>23859</v>
          </cell>
          <cell r="BH96">
            <v>770682</v>
          </cell>
          <cell r="BI96">
            <v>87708</v>
          </cell>
          <cell r="BJ96">
            <v>10784</v>
          </cell>
          <cell r="BK96">
            <v>0</v>
          </cell>
          <cell r="BL96">
            <v>98492</v>
          </cell>
          <cell r="BM96">
            <v>0</v>
          </cell>
          <cell r="BN96">
            <v>0</v>
          </cell>
        </row>
        <row r="97">
          <cell r="A97" t="str">
            <v>The MAC</v>
          </cell>
          <cell r="B97" t="str">
            <v>2014-2015</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K97">
            <v>0</v>
          </cell>
          <cell r="L97">
            <v>1000000</v>
          </cell>
          <cell r="M97">
            <v>2598250</v>
          </cell>
          <cell r="N97" t="str">
            <v>Combined</v>
          </cell>
          <cell r="O97">
            <v>292819</v>
          </cell>
          <cell r="P97">
            <v>0</v>
          </cell>
          <cell r="Q97">
            <v>109162</v>
          </cell>
          <cell r="R97">
            <v>160991</v>
          </cell>
          <cell r="S97">
            <v>15837</v>
          </cell>
          <cell r="T97">
            <v>9319</v>
          </cell>
          <cell r="U97">
            <v>33786</v>
          </cell>
          <cell r="V97">
            <v>0</v>
          </cell>
          <cell r="W97">
            <v>0</v>
          </cell>
          <cell r="X97">
            <v>30737</v>
          </cell>
          <cell r="Y97">
            <v>359832</v>
          </cell>
          <cell r="Z97">
            <v>412018</v>
          </cell>
          <cell r="AA97">
            <v>1061551</v>
          </cell>
          <cell r="AB97">
            <v>5688</v>
          </cell>
          <cell r="AC97">
            <v>274620</v>
          </cell>
          <cell r="AD97">
            <v>4305</v>
          </cell>
          <cell r="AE97">
            <v>0</v>
          </cell>
          <cell r="AF97">
            <v>23267</v>
          </cell>
          <cell r="AG97">
            <v>38002</v>
          </cell>
          <cell r="AH97">
            <v>7635</v>
          </cell>
          <cell r="AI97">
            <v>44728</v>
          </cell>
          <cell r="AJ97">
            <v>125159</v>
          </cell>
          <cell r="AK97">
            <v>1000000</v>
          </cell>
          <cell r="AL97">
            <v>0</v>
          </cell>
          <cell r="AM97">
            <v>205000</v>
          </cell>
          <cell r="AN97">
            <v>1205000</v>
          </cell>
          <cell r="AO97">
            <v>0</v>
          </cell>
          <cell r="AP97">
            <v>0</v>
          </cell>
          <cell r="AQ97">
            <v>76320</v>
          </cell>
          <cell r="AR97">
            <v>0</v>
          </cell>
          <cell r="AS97">
            <v>0</v>
          </cell>
          <cell r="AT97">
            <v>0</v>
          </cell>
          <cell r="AU97">
            <v>0</v>
          </cell>
          <cell r="AV97">
            <v>0</v>
          </cell>
          <cell r="AW97">
            <v>353121</v>
          </cell>
          <cell r="AX97">
            <v>0</v>
          </cell>
          <cell r="AY97">
            <v>0</v>
          </cell>
          <cell r="AZ97">
            <v>1150</v>
          </cell>
          <cell r="BA97">
            <v>21333</v>
          </cell>
          <cell r="BB97">
            <v>0</v>
          </cell>
          <cell r="BC97">
            <v>66597</v>
          </cell>
          <cell r="BD97">
            <v>46720</v>
          </cell>
          <cell r="BE97">
            <v>0</v>
          </cell>
          <cell r="BF97">
            <v>0</v>
          </cell>
          <cell r="BG97">
            <v>192218</v>
          </cell>
          <cell r="BH97">
            <v>681139</v>
          </cell>
          <cell r="BI97">
            <v>71000</v>
          </cell>
          <cell r="BJ97">
            <v>8370</v>
          </cell>
          <cell r="BK97">
            <v>226482</v>
          </cell>
          <cell r="BL97">
            <v>305852</v>
          </cell>
          <cell r="BM97">
            <v>0</v>
          </cell>
          <cell r="BN97">
            <v>0</v>
          </cell>
        </row>
        <row r="98">
          <cell r="A98" t="str">
            <v>The Nerve Centre</v>
          </cell>
          <cell r="B98" t="str">
            <v>2014-2015</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K98">
            <v>0</v>
          </cell>
          <cell r="L98">
            <v>154255</v>
          </cell>
          <cell r="M98">
            <v>1951538</v>
          </cell>
          <cell r="N98" t="str">
            <v>Music</v>
          </cell>
          <cell r="O98">
            <v>1187185</v>
          </cell>
          <cell r="P98">
            <v>38175</v>
          </cell>
          <cell r="Q98">
            <v>23027</v>
          </cell>
          <cell r="R98">
            <v>157913</v>
          </cell>
          <cell r="S98">
            <v>9074</v>
          </cell>
          <cell r="T98">
            <v>13145</v>
          </cell>
          <cell r="U98">
            <v>1715</v>
          </cell>
          <cell r="V98">
            <v>0</v>
          </cell>
          <cell r="W98">
            <v>0</v>
          </cell>
          <cell r="X98">
            <v>22273</v>
          </cell>
          <cell r="Y98">
            <v>265322</v>
          </cell>
          <cell r="Z98">
            <v>510683</v>
          </cell>
          <cell r="AA98">
            <v>35477</v>
          </cell>
          <cell r="AB98">
            <v>0</v>
          </cell>
          <cell r="AC98">
            <v>113841</v>
          </cell>
          <cell r="AD98">
            <v>0</v>
          </cell>
          <cell r="AE98">
            <v>0</v>
          </cell>
          <cell r="AF98">
            <v>0</v>
          </cell>
          <cell r="AG98">
            <v>5811</v>
          </cell>
          <cell r="AH98">
            <v>66436</v>
          </cell>
          <cell r="AI98">
            <v>522919</v>
          </cell>
          <cell r="AJ98">
            <v>73001</v>
          </cell>
          <cell r="AK98">
            <v>154255</v>
          </cell>
          <cell r="AL98">
            <v>0</v>
          </cell>
          <cell r="AM98">
            <v>0</v>
          </cell>
          <cell r="AN98">
            <v>154255</v>
          </cell>
          <cell r="AO98">
            <v>0</v>
          </cell>
          <cell r="AP98">
            <v>1620848</v>
          </cell>
          <cell r="AQ98">
            <v>41120</v>
          </cell>
          <cell r="AR98">
            <v>171234</v>
          </cell>
          <cell r="AS98">
            <v>331953</v>
          </cell>
          <cell r="AT98">
            <v>0</v>
          </cell>
          <cell r="AU98">
            <v>0</v>
          </cell>
          <cell r="AV98">
            <v>331953</v>
          </cell>
          <cell r="AW98">
            <v>99141</v>
          </cell>
          <cell r="AX98">
            <v>0</v>
          </cell>
          <cell r="AY98">
            <v>0</v>
          </cell>
          <cell r="AZ98">
            <v>0</v>
          </cell>
          <cell r="BA98">
            <v>0</v>
          </cell>
          <cell r="BB98">
            <v>0</v>
          </cell>
          <cell r="BC98">
            <v>0</v>
          </cell>
          <cell r="BD98">
            <v>26014</v>
          </cell>
          <cell r="BE98">
            <v>0</v>
          </cell>
          <cell r="BF98">
            <v>0</v>
          </cell>
          <cell r="BG98">
            <v>246418</v>
          </cell>
          <cell r="BH98">
            <v>371573</v>
          </cell>
          <cell r="BI98">
            <v>0</v>
          </cell>
          <cell r="BJ98">
            <v>0</v>
          </cell>
          <cell r="BK98">
            <v>0</v>
          </cell>
          <cell r="BL98">
            <v>0</v>
          </cell>
          <cell r="BM98">
            <v>0</v>
          </cell>
          <cell r="BN98">
            <v>0</v>
          </cell>
        </row>
        <row r="99">
          <cell r="A99" t="str">
            <v>The Royal Scottish Pipe Band Association</v>
          </cell>
          <cell r="B99" t="str">
            <v>2014-2015</v>
          </cell>
          <cell r="C99">
            <v>31839</v>
          </cell>
          <cell r="D99" t="str">
            <v>Lottery</v>
          </cell>
          <cell r="E99" t="str">
            <v>ACNI/10877</v>
          </cell>
          <cell r="F99" t="str">
            <v>Jane Cassidy</v>
          </cell>
          <cell r="G99" t="str">
            <v>AFP - Core</v>
          </cell>
          <cell r="H99" t="str">
            <v>Awarded - Completed</v>
          </cell>
          <cell r="I99" t="str">
            <v>Small</v>
          </cell>
          <cell r="J99">
            <v>35890</v>
          </cell>
          <cell r="K99">
            <v>0</v>
          </cell>
          <cell r="L99">
            <v>35890</v>
          </cell>
          <cell r="M99">
            <v>241723.32</v>
          </cell>
          <cell r="N99" t="str">
            <v>Traditional Arts</v>
          </cell>
          <cell r="O99">
            <v>25663.27</v>
          </cell>
          <cell r="P99">
            <v>3556</v>
          </cell>
          <cell r="Q99">
            <v>0</v>
          </cell>
          <cell r="R99">
            <v>0</v>
          </cell>
          <cell r="S99">
            <v>986.32</v>
          </cell>
          <cell r="T99">
            <v>9865.33</v>
          </cell>
          <cell r="U99">
            <v>4500</v>
          </cell>
          <cell r="V99">
            <v>0</v>
          </cell>
          <cell r="W99">
            <v>0</v>
          </cell>
          <cell r="X99">
            <v>3350</v>
          </cell>
          <cell r="Y99">
            <v>22257.65</v>
          </cell>
          <cell r="Z99">
            <v>0</v>
          </cell>
          <cell r="AA99">
            <v>42496.5</v>
          </cell>
          <cell r="AB99">
            <v>0</v>
          </cell>
          <cell r="AC99">
            <v>375</v>
          </cell>
          <cell r="AD99">
            <v>0</v>
          </cell>
          <cell r="AE99">
            <v>8907.56</v>
          </cell>
          <cell r="AF99">
            <v>2810</v>
          </cell>
          <cell r="AG99">
            <v>230</v>
          </cell>
          <cell r="AH99">
            <v>5324.74</v>
          </cell>
          <cell r="AI99">
            <v>6190.65</v>
          </cell>
          <cell r="AJ99">
            <v>10419</v>
          </cell>
          <cell r="AK99">
            <v>35890</v>
          </cell>
          <cell r="AL99">
            <v>0</v>
          </cell>
          <cell r="AM99">
            <v>1313</v>
          </cell>
          <cell r="AN99">
            <v>37203</v>
          </cell>
          <cell r="AO99">
            <v>0</v>
          </cell>
          <cell r="AP99">
            <v>0</v>
          </cell>
          <cell r="AQ99">
            <v>45359.25</v>
          </cell>
          <cell r="AR99">
            <v>0</v>
          </cell>
          <cell r="AS99">
            <v>0</v>
          </cell>
          <cell r="AT99">
            <v>0</v>
          </cell>
          <cell r="AU99">
            <v>0</v>
          </cell>
          <cell r="AV99">
            <v>0</v>
          </cell>
          <cell r="AW99">
            <v>24000.12</v>
          </cell>
          <cell r="AX99">
            <v>0</v>
          </cell>
          <cell r="AY99">
            <v>0</v>
          </cell>
          <cell r="AZ99">
            <v>7693.5</v>
          </cell>
          <cell r="BA99">
            <v>0</v>
          </cell>
          <cell r="BB99">
            <v>0</v>
          </cell>
          <cell r="BC99">
            <v>0</v>
          </cell>
          <cell r="BD99">
            <v>0</v>
          </cell>
          <cell r="BE99">
            <v>0</v>
          </cell>
          <cell r="BF99">
            <v>0</v>
          </cell>
          <cell r="BG99">
            <v>0</v>
          </cell>
          <cell r="BH99">
            <v>31693.62</v>
          </cell>
          <cell r="BI99">
            <v>0</v>
          </cell>
          <cell r="BJ99">
            <v>0</v>
          </cell>
          <cell r="BK99">
            <v>0</v>
          </cell>
          <cell r="BL99">
            <v>0</v>
          </cell>
          <cell r="BM99">
            <v>0</v>
          </cell>
          <cell r="BN99">
            <v>0</v>
          </cell>
        </row>
        <row r="100">
          <cell r="A100" t="str">
            <v>The Sculptors Society of Ireland T/A Visual Artists Ireland</v>
          </cell>
          <cell r="B100" t="str">
            <v>2014-2015</v>
          </cell>
          <cell r="C100">
            <v>31821</v>
          </cell>
          <cell r="D100" t="str">
            <v>Lottery</v>
          </cell>
          <cell r="E100" t="str">
            <v>ACNI/10859</v>
          </cell>
          <cell r="F100" t="str">
            <v>Deirdre Robb</v>
          </cell>
          <cell r="G100" t="str">
            <v>AFP - Core</v>
          </cell>
          <cell r="H100" t="str">
            <v>Awarded - Completed</v>
          </cell>
          <cell r="I100" t="str">
            <v>Medium</v>
          </cell>
          <cell r="J100">
            <v>66660</v>
          </cell>
          <cell r="K100">
            <v>0</v>
          </cell>
          <cell r="L100">
            <v>89486</v>
          </cell>
          <cell r="M100">
            <v>417906</v>
          </cell>
          <cell r="N100" t="str">
            <v>Visual Arts</v>
          </cell>
          <cell r="O100">
            <v>248457</v>
          </cell>
          <cell r="P100">
            <v>21739</v>
          </cell>
          <cell r="Q100">
            <v>6200</v>
          </cell>
          <cell r="R100">
            <v>1913</v>
          </cell>
          <cell r="S100">
            <v>5120</v>
          </cell>
          <cell r="T100">
            <v>17212</v>
          </cell>
          <cell r="U100">
            <v>5562</v>
          </cell>
          <cell r="V100">
            <v>0</v>
          </cell>
          <cell r="W100">
            <v>0</v>
          </cell>
          <cell r="X100">
            <v>6265</v>
          </cell>
          <cell r="Y100">
            <v>64011</v>
          </cell>
          <cell r="Z100">
            <v>12543</v>
          </cell>
          <cell r="AA100">
            <v>39273</v>
          </cell>
          <cell r="AB100">
            <v>0</v>
          </cell>
          <cell r="AC100">
            <v>14089</v>
          </cell>
          <cell r="AD100">
            <v>0</v>
          </cell>
          <cell r="AE100">
            <v>0</v>
          </cell>
          <cell r="AF100">
            <v>0</v>
          </cell>
          <cell r="AG100">
            <v>0</v>
          </cell>
          <cell r="AH100">
            <v>13240</v>
          </cell>
          <cell r="AI100">
            <v>24660</v>
          </cell>
          <cell r="AJ100">
            <v>0</v>
          </cell>
          <cell r="AK100">
            <v>66660</v>
          </cell>
          <cell r="AL100">
            <v>36668.79</v>
          </cell>
          <cell r="AM100">
            <v>21791.3</v>
          </cell>
          <cell r="AN100">
            <v>125120.09000000001</v>
          </cell>
          <cell r="AO100">
            <v>172173.91</v>
          </cell>
          <cell r="AP100">
            <v>0</v>
          </cell>
          <cell r="AQ100">
            <v>1926.08</v>
          </cell>
          <cell r="AR100">
            <v>0</v>
          </cell>
          <cell r="AS100">
            <v>0</v>
          </cell>
          <cell r="AT100">
            <v>3666.96</v>
          </cell>
          <cell r="AU100">
            <v>0</v>
          </cell>
          <cell r="AV100">
            <v>3666.96</v>
          </cell>
          <cell r="AW100">
            <v>0</v>
          </cell>
          <cell r="AX100">
            <v>0</v>
          </cell>
          <cell r="AY100">
            <v>0</v>
          </cell>
          <cell r="AZ100">
            <v>41224.25</v>
          </cell>
          <cell r="BA100">
            <v>0</v>
          </cell>
          <cell r="BB100">
            <v>0</v>
          </cell>
          <cell r="BC100">
            <v>0</v>
          </cell>
          <cell r="BD100">
            <v>0</v>
          </cell>
          <cell r="BE100">
            <v>101363.11</v>
          </cell>
          <cell r="BF100">
            <v>3310.78</v>
          </cell>
          <cell r="BG100">
            <v>9.8000000000000007</v>
          </cell>
          <cell r="BH100">
            <v>145907.93999999997</v>
          </cell>
          <cell r="BI100">
            <v>0</v>
          </cell>
          <cell r="BJ100">
            <v>114.78</v>
          </cell>
          <cell r="BK100">
            <v>0</v>
          </cell>
          <cell r="BL100">
            <v>114.78</v>
          </cell>
          <cell r="BM100">
            <v>0</v>
          </cell>
          <cell r="BN100">
            <v>0</v>
          </cell>
        </row>
        <row r="101">
          <cell r="A101" t="str">
            <v>The Void Art Centre</v>
          </cell>
          <cell r="B101" t="str">
            <v>2014-2015</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K101">
            <v>0</v>
          </cell>
          <cell r="L101">
            <v>142768</v>
          </cell>
          <cell r="M101">
            <v>732768</v>
          </cell>
          <cell r="N101" t="str">
            <v>Visual Arts</v>
          </cell>
          <cell r="O101">
            <v>99900</v>
          </cell>
          <cell r="P101">
            <v>30500</v>
          </cell>
          <cell r="Q101">
            <v>8925</v>
          </cell>
          <cell r="R101">
            <v>2250</v>
          </cell>
          <cell r="S101">
            <v>2250</v>
          </cell>
          <cell r="T101">
            <v>1250</v>
          </cell>
          <cell r="U101">
            <v>3000</v>
          </cell>
          <cell r="V101">
            <v>0</v>
          </cell>
          <cell r="W101">
            <v>0</v>
          </cell>
          <cell r="X101">
            <v>2968</v>
          </cell>
          <cell r="Y101">
            <v>51143</v>
          </cell>
          <cell r="Z101">
            <v>195140</v>
          </cell>
          <cell r="AA101">
            <v>14823.29</v>
          </cell>
          <cell r="AB101">
            <v>0</v>
          </cell>
          <cell r="AC101">
            <v>6118.47</v>
          </cell>
          <cell r="AD101">
            <v>0</v>
          </cell>
          <cell r="AE101">
            <v>0</v>
          </cell>
          <cell r="AF101">
            <v>0</v>
          </cell>
          <cell r="AG101">
            <v>25143.62</v>
          </cell>
          <cell r="AH101">
            <v>5149.22</v>
          </cell>
          <cell r="AI101">
            <v>36088.03</v>
          </cell>
          <cell r="AJ101">
            <v>14461</v>
          </cell>
          <cell r="AK101">
            <v>142768</v>
          </cell>
          <cell r="AL101">
            <v>0</v>
          </cell>
          <cell r="AM101">
            <v>0</v>
          </cell>
          <cell r="AN101">
            <v>142768</v>
          </cell>
          <cell r="AO101">
            <v>0</v>
          </cell>
          <cell r="AP101">
            <v>0</v>
          </cell>
          <cell r="AQ101">
            <v>61506.6</v>
          </cell>
          <cell r="AR101">
            <v>0</v>
          </cell>
          <cell r="AS101">
            <v>12420</v>
          </cell>
          <cell r="AT101">
            <v>0</v>
          </cell>
          <cell r="AU101">
            <v>0</v>
          </cell>
          <cell r="AV101">
            <v>12420</v>
          </cell>
          <cell r="AW101">
            <v>0</v>
          </cell>
          <cell r="AX101">
            <v>0</v>
          </cell>
          <cell r="AY101">
            <v>0</v>
          </cell>
          <cell r="AZ101">
            <v>0</v>
          </cell>
          <cell r="BA101">
            <v>0</v>
          </cell>
          <cell r="BB101">
            <v>0</v>
          </cell>
          <cell r="BC101">
            <v>0</v>
          </cell>
          <cell r="BD101">
            <v>8183.02</v>
          </cell>
          <cell r="BE101">
            <v>0</v>
          </cell>
          <cell r="BF101">
            <v>0</v>
          </cell>
          <cell r="BG101">
            <v>0</v>
          </cell>
          <cell r="BH101">
            <v>8183.02</v>
          </cell>
          <cell r="BI101">
            <v>0</v>
          </cell>
          <cell r="BJ101">
            <v>500</v>
          </cell>
          <cell r="BK101">
            <v>31925</v>
          </cell>
          <cell r="BL101">
            <v>32425</v>
          </cell>
          <cell r="BM101">
            <v>0</v>
          </cell>
          <cell r="BN101">
            <v>4400</v>
          </cell>
        </row>
        <row r="102">
          <cell r="A102" t="str">
            <v>Tinderbox Theatre Company</v>
          </cell>
          <cell r="B102" t="str">
            <v>2014-2015</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K102">
            <v>0</v>
          </cell>
          <cell r="L102">
            <v>213400</v>
          </cell>
          <cell r="M102">
            <v>432833</v>
          </cell>
          <cell r="N102" t="str">
            <v>Drama</v>
          </cell>
          <cell r="O102">
            <v>77365</v>
          </cell>
          <cell r="P102">
            <v>9688</v>
          </cell>
          <cell r="Q102">
            <v>798</v>
          </cell>
          <cell r="R102">
            <v>1789</v>
          </cell>
          <cell r="S102">
            <v>1543</v>
          </cell>
          <cell r="T102">
            <v>1737</v>
          </cell>
          <cell r="U102">
            <v>3374</v>
          </cell>
          <cell r="V102">
            <v>0</v>
          </cell>
          <cell r="W102">
            <v>0</v>
          </cell>
          <cell r="X102">
            <v>3391</v>
          </cell>
          <cell r="Y102">
            <v>22320</v>
          </cell>
          <cell r="Z102">
            <v>5259</v>
          </cell>
          <cell r="AA102">
            <v>154806</v>
          </cell>
          <cell r="AB102">
            <v>0</v>
          </cell>
          <cell r="AC102">
            <v>3602</v>
          </cell>
          <cell r="AD102">
            <v>0</v>
          </cell>
          <cell r="AE102">
            <v>447</v>
          </cell>
          <cell r="AF102">
            <v>0</v>
          </cell>
          <cell r="AG102">
            <v>0</v>
          </cell>
          <cell r="AH102">
            <v>4847</v>
          </cell>
          <cell r="AI102">
            <v>16892</v>
          </cell>
          <cell r="AJ102">
            <v>11921.53</v>
          </cell>
          <cell r="AK102">
            <v>213400</v>
          </cell>
          <cell r="AL102">
            <v>0</v>
          </cell>
          <cell r="AM102">
            <v>0</v>
          </cell>
          <cell r="AN102">
            <v>213400</v>
          </cell>
          <cell r="AO102">
            <v>0</v>
          </cell>
          <cell r="AP102">
            <v>0</v>
          </cell>
          <cell r="AQ102">
            <v>21570</v>
          </cell>
          <cell r="AR102">
            <v>0</v>
          </cell>
          <cell r="AS102">
            <v>0</v>
          </cell>
          <cell r="AT102">
            <v>0</v>
          </cell>
          <cell r="AU102">
            <v>0</v>
          </cell>
          <cell r="AV102">
            <v>0</v>
          </cell>
          <cell r="AW102">
            <v>4030</v>
          </cell>
          <cell r="AX102">
            <v>0</v>
          </cell>
          <cell r="AY102">
            <v>0</v>
          </cell>
          <cell r="AZ102">
            <v>0</v>
          </cell>
          <cell r="BA102">
            <v>120</v>
          </cell>
          <cell r="BB102">
            <v>0</v>
          </cell>
          <cell r="BC102">
            <v>0</v>
          </cell>
          <cell r="BD102">
            <v>0</v>
          </cell>
          <cell r="BE102">
            <v>5911</v>
          </cell>
          <cell r="BF102">
            <v>0</v>
          </cell>
          <cell r="BG102">
            <v>157</v>
          </cell>
          <cell r="BH102">
            <v>10218</v>
          </cell>
          <cell r="BI102">
            <v>1000</v>
          </cell>
          <cell r="BJ102">
            <v>0</v>
          </cell>
          <cell r="BK102">
            <v>51900</v>
          </cell>
          <cell r="BL102">
            <v>52900</v>
          </cell>
          <cell r="BM102">
            <v>0</v>
          </cell>
          <cell r="BN102">
            <v>0</v>
          </cell>
        </row>
        <row r="103">
          <cell r="A103" t="str">
            <v>Tyrone Guthrie Centre at Annaghmakerrig</v>
          </cell>
          <cell r="B103" t="str">
            <v>2014-2015</v>
          </cell>
          <cell r="C103">
            <v>31744</v>
          </cell>
          <cell r="D103" t="str">
            <v>Lottery</v>
          </cell>
          <cell r="E103" t="str">
            <v>ACNI/10782</v>
          </cell>
          <cell r="F103" t="str">
            <v>Suzanne Lyle</v>
          </cell>
          <cell r="G103" t="str">
            <v>AFP - Core</v>
          </cell>
          <cell r="H103" t="str">
            <v>Awarded - Completed</v>
          </cell>
          <cell r="I103" t="str">
            <v>Medium</v>
          </cell>
          <cell r="J103">
            <v>81674</v>
          </cell>
          <cell r="K103">
            <v>0</v>
          </cell>
          <cell r="L103">
            <v>81674</v>
          </cell>
          <cell r="M103">
            <v>456494</v>
          </cell>
          <cell r="N103" t="str">
            <v>Combined</v>
          </cell>
          <cell r="O103">
            <v>225938</v>
          </cell>
          <cell r="P103">
            <v>1418</v>
          </cell>
          <cell r="Q103">
            <v>43531</v>
          </cell>
          <cell r="R103">
            <v>39094</v>
          </cell>
          <cell r="S103">
            <v>5685</v>
          </cell>
          <cell r="T103">
            <v>13377</v>
          </cell>
          <cell r="U103">
            <v>9035</v>
          </cell>
          <cell r="V103">
            <v>0</v>
          </cell>
          <cell r="W103">
            <v>0</v>
          </cell>
          <cell r="X103">
            <v>5090</v>
          </cell>
          <cell r="Y103">
            <v>117230</v>
          </cell>
          <cell r="Z103">
            <v>17406</v>
          </cell>
          <cell r="AA103">
            <v>65290</v>
          </cell>
          <cell r="AB103">
            <v>0</v>
          </cell>
          <cell r="AC103">
            <v>3199</v>
          </cell>
          <cell r="AD103">
            <v>0</v>
          </cell>
          <cell r="AE103">
            <v>0</v>
          </cell>
          <cell r="AF103">
            <v>0</v>
          </cell>
          <cell r="AG103">
            <v>0</v>
          </cell>
          <cell r="AH103">
            <v>6670</v>
          </cell>
          <cell r="AI103">
            <v>0</v>
          </cell>
          <cell r="AJ103">
            <v>30621</v>
          </cell>
          <cell r="AK103">
            <v>81674</v>
          </cell>
          <cell r="AL103">
            <v>0</v>
          </cell>
          <cell r="AM103">
            <v>0</v>
          </cell>
          <cell r="AN103">
            <v>81674</v>
          </cell>
          <cell r="AO103">
            <v>196000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131918</v>
          </cell>
          <cell r="BE103">
            <v>0</v>
          </cell>
          <cell r="BF103">
            <v>0</v>
          </cell>
          <cell r="BG103">
            <v>3671</v>
          </cell>
          <cell r="BH103">
            <v>135589</v>
          </cell>
          <cell r="BI103">
            <v>0</v>
          </cell>
          <cell r="BJ103">
            <v>0</v>
          </cell>
          <cell r="BK103">
            <v>28186</v>
          </cell>
          <cell r="BL103">
            <v>28186</v>
          </cell>
          <cell r="BM103">
            <v>0</v>
          </cell>
          <cell r="BN103">
            <v>0</v>
          </cell>
        </row>
        <row r="104">
          <cell r="A104" t="str">
            <v>Ulster Association of Youth Drama</v>
          </cell>
          <cell r="B104" t="str">
            <v>2014-2015</v>
          </cell>
          <cell r="C104">
            <v>31822</v>
          </cell>
          <cell r="D104" t="str">
            <v>Lottery</v>
          </cell>
          <cell r="E104" t="str">
            <v>ACNI/10860</v>
          </cell>
          <cell r="F104" t="str">
            <v>Gilly Campbell</v>
          </cell>
          <cell r="G104" t="str">
            <v>AFP - Core</v>
          </cell>
          <cell r="H104" t="str">
            <v>Awarded - Completed</v>
          </cell>
          <cell r="I104" t="str">
            <v>Small</v>
          </cell>
          <cell r="J104">
            <v>33600</v>
          </cell>
          <cell r="K104">
            <v>0</v>
          </cell>
          <cell r="L104">
            <v>33600</v>
          </cell>
          <cell r="M104">
            <v>0</v>
          </cell>
          <cell r="N104" t="str">
            <v>Drama</v>
          </cell>
          <cell r="O104">
            <v>33112</v>
          </cell>
          <cell r="P104">
            <v>0</v>
          </cell>
          <cell r="Q104">
            <v>0</v>
          </cell>
          <cell r="R104">
            <v>0</v>
          </cell>
          <cell r="S104">
            <v>0</v>
          </cell>
          <cell r="T104">
            <v>181.38</v>
          </cell>
          <cell r="U104">
            <v>1159.07</v>
          </cell>
          <cell r="V104">
            <v>0</v>
          </cell>
          <cell r="W104">
            <v>0</v>
          </cell>
          <cell r="X104">
            <v>590.28</v>
          </cell>
          <cell r="Y104">
            <v>1930.7299999999998</v>
          </cell>
          <cell r="Z104">
            <v>9073.5499999999993</v>
          </cell>
          <cell r="AA104">
            <v>2590</v>
          </cell>
          <cell r="AB104">
            <v>0</v>
          </cell>
          <cell r="AC104">
            <v>0</v>
          </cell>
          <cell r="AD104">
            <v>0</v>
          </cell>
          <cell r="AE104">
            <v>565.97</v>
          </cell>
          <cell r="AF104">
            <v>239.75</v>
          </cell>
          <cell r="AG104">
            <v>0</v>
          </cell>
          <cell r="AH104">
            <v>2177.1</v>
          </cell>
          <cell r="AI104">
            <v>0</v>
          </cell>
          <cell r="AJ104">
            <v>0</v>
          </cell>
          <cell r="AK104">
            <v>33600</v>
          </cell>
          <cell r="AL104">
            <v>0</v>
          </cell>
          <cell r="AM104">
            <v>0</v>
          </cell>
          <cell r="AN104">
            <v>33600</v>
          </cell>
          <cell r="AO104">
            <v>0</v>
          </cell>
          <cell r="AP104">
            <v>0</v>
          </cell>
          <cell r="AQ104">
            <v>0</v>
          </cell>
          <cell r="AR104">
            <v>0</v>
          </cell>
          <cell r="AS104">
            <v>0</v>
          </cell>
          <cell r="AT104">
            <v>0</v>
          </cell>
          <cell r="AU104">
            <v>0</v>
          </cell>
          <cell r="AV104">
            <v>0</v>
          </cell>
          <cell r="AW104">
            <v>0</v>
          </cell>
          <cell r="AX104">
            <v>0</v>
          </cell>
          <cell r="AY104">
            <v>0</v>
          </cell>
          <cell r="AZ104">
            <v>1095</v>
          </cell>
          <cell r="BA104">
            <v>0</v>
          </cell>
          <cell r="BB104">
            <v>0</v>
          </cell>
          <cell r="BC104">
            <v>0</v>
          </cell>
          <cell r="BD104">
            <v>0</v>
          </cell>
          <cell r="BE104">
            <v>0</v>
          </cell>
          <cell r="BF104">
            <v>110</v>
          </cell>
          <cell r="BG104">
            <v>0</v>
          </cell>
          <cell r="BH104">
            <v>1205</v>
          </cell>
          <cell r="BI104">
            <v>0</v>
          </cell>
          <cell r="BJ104">
            <v>0</v>
          </cell>
          <cell r="BK104">
            <v>0</v>
          </cell>
          <cell r="BL104">
            <v>0</v>
          </cell>
          <cell r="BM104">
            <v>0</v>
          </cell>
          <cell r="BN104">
            <v>0</v>
          </cell>
        </row>
        <row r="105">
          <cell r="A105" t="str">
            <v>Ulster Orchestra Society Ltd</v>
          </cell>
          <cell r="B105" t="str">
            <v>2014-2015</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K105">
            <v>0</v>
          </cell>
          <cell r="L105">
            <v>1879568</v>
          </cell>
          <cell r="M105">
            <v>3954556</v>
          </cell>
          <cell r="N105" t="str">
            <v>Music</v>
          </cell>
          <cell r="O105">
            <v>463745</v>
          </cell>
          <cell r="P105">
            <v>21754</v>
          </cell>
          <cell r="Q105">
            <v>0</v>
          </cell>
          <cell r="R105">
            <v>2046</v>
          </cell>
          <cell r="S105">
            <v>6748</v>
          </cell>
          <cell r="T105">
            <v>10009</v>
          </cell>
          <cell r="U105">
            <v>0</v>
          </cell>
          <cell r="V105">
            <v>0</v>
          </cell>
          <cell r="W105">
            <v>0</v>
          </cell>
          <cell r="X105">
            <v>9527</v>
          </cell>
          <cell r="Y105">
            <v>50084</v>
          </cell>
          <cell r="Z105">
            <v>132196</v>
          </cell>
          <cell r="AA105">
            <v>2680789</v>
          </cell>
          <cell r="AB105">
            <v>0</v>
          </cell>
          <cell r="AC105">
            <v>105681</v>
          </cell>
          <cell r="AD105">
            <v>0</v>
          </cell>
          <cell r="AE105">
            <v>108978</v>
          </cell>
          <cell r="AF105">
            <v>0</v>
          </cell>
          <cell r="AG105">
            <v>9807</v>
          </cell>
          <cell r="AH105">
            <v>0</v>
          </cell>
          <cell r="AI105">
            <v>67498</v>
          </cell>
          <cell r="AJ105">
            <v>685</v>
          </cell>
          <cell r="AK105">
            <v>1879568</v>
          </cell>
          <cell r="AL105">
            <v>0</v>
          </cell>
          <cell r="AM105">
            <v>0</v>
          </cell>
          <cell r="AN105">
            <v>1879568</v>
          </cell>
          <cell r="AO105">
            <v>0</v>
          </cell>
          <cell r="AP105">
            <v>543071</v>
          </cell>
          <cell r="AQ105">
            <v>249283</v>
          </cell>
          <cell r="AR105">
            <v>0</v>
          </cell>
          <cell r="AS105">
            <v>639000</v>
          </cell>
          <cell r="AT105">
            <v>0</v>
          </cell>
          <cell r="AU105">
            <v>0</v>
          </cell>
          <cell r="AV105">
            <v>639000</v>
          </cell>
          <cell r="AW105">
            <v>315809</v>
          </cell>
          <cell r="AX105">
            <v>6000</v>
          </cell>
          <cell r="AY105">
            <v>44173</v>
          </cell>
          <cell r="AZ105">
            <v>0</v>
          </cell>
          <cell r="BA105">
            <v>0</v>
          </cell>
          <cell r="BB105">
            <v>0</v>
          </cell>
          <cell r="BC105">
            <v>0</v>
          </cell>
          <cell r="BD105">
            <v>0</v>
          </cell>
          <cell r="BE105">
            <v>0</v>
          </cell>
          <cell r="BF105">
            <v>0</v>
          </cell>
          <cell r="BG105">
            <v>122452</v>
          </cell>
          <cell r="BH105">
            <v>488434</v>
          </cell>
          <cell r="BI105">
            <v>171099</v>
          </cell>
          <cell r="BJ105">
            <v>88494</v>
          </cell>
          <cell r="BK105">
            <v>0</v>
          </cell>
          <cell r="BL105">
            <v>259593</v>
          </cell>
          <cell r="BM105">
            <v>0</v>
          </cell>
          <cell r="BN105">
            <v>0</v>
          </cell>
        </row>
        <row r="106">
          <cell r="A106" t="str">
            <v>Ulster Youth Choir</v>
          </cell>
          <cell r="B106" t="str">
            <v>2014-2015</v>
          </cell>
          <cell r="C106">
            <v>31838</v>
          </cell>
          <cell r="D106" t="str">
            <v>Lottery</v>
          </cell>
          <cell r="E106" t="str">
            <v>ACNI/10876</v>
          </cell>
          <cell r="F106" t="str">
            <v>Jane Cassidy</v>
          </cell>
          <cell r="G106" t="str">
            <v>AFP - Core</v>
          </cell>
          <cell r="H106" t="str">
            <v>Awarded - Completed</v>
          </cell>
          <cell r="I106" t="str">
            <v>Small</v>
          </cell>
          <cell r="J106">
            <v>44632</v>
          </cell>
          <cell r="K106">
            <v>0</v>
          </cell>
          <cell r="L106">
            <v>44923</v>
          </cell>
          <cell r="M106">
            <v>189746</v>
          </cell>
          <cell r="N106" t="str">
            <v>Music</v>
          </cell>
          <cell r="O106">
            <v>49644</v>
          </cell>
          <cell r="P106">
            <v>1200</v>
          </cell>
          <cell r="Q106">
            <v>0</v>
          </cell>
          <cell r="R106">
            <v>0</v>
          </cell>
          <cell r="S106">
            <v>350</v>
          </cell>
          <cell r="T106">
            <v>1350</v>
          </cell>
          <cell r="U106">
            <v>0</v>
          </cell>
          <cell r="V106">
            <v>0</v>
          </cell>
          <cell r="W106">
            <v>0</v>
          </cell>
          <cell r="X106">
            <v>384</v>
          </cell>
          <cell r="Y106">
            <v>3284</v>
          </cell>
          <cell r="Z106">
            <v>0</v>
          </cell>
          <cell r="AA106">
            <v>36016</v>
          </cell>
          <cell r="AB106">
            <v>3465</v>
          </cell>
          <cell r="AC106">
            <v>2000</v>
          </cell>
          <cell r="AD106">
            <v>0</v>
          </cell>
          <cell r="AE106">
            <v>40049</v>
          </cell>
          <cell r="AF106">
            <v>0</v>
          </cell>
          <cell r="AG106">
            <v>610</v>
          </cell>
          <cell r="AH106">
            <v>16323</v>
          </cell>
          <cell r="AI106">
            <v>4690</v>
          </cell>
          <cell r="AJ106">
            <v>315979</v>
          </cell>
          <cell r="AK106">
            <v>44632</v>
          </cell>
          <cell r="AL106">
            <v>44295</v>
          </cell>
          <cell r="AM106">
            <v>5350</v>
          </cell>
          <cell r="AN106">
            <v>94277</v>
          </cell>
          <cell r="AO106">
            <v>0</v>
          </cell>
          <cell r="AP106">
            <v>0</v>
          </cell>
          <cell r="AQ106">
            <v>0</v>
          </cell>
          <cell r="AR106">
            <v>0</v>
          </cell>
          <cell r="AS106">
            <v>0</v>
          </cell>
          <cell r="AT106">
            <v>0</v>
          </cell>
          <cell r="AU106">
            <v>0</v>
          </cell>
          <cell r="AV106">
            <v>0</v>
          </cell>
          <cell r="AW106">
            <v>7261</v>
          </cell>
          <cell r="AX106">
            <v>0</v>
          </cell>
          <cell r="AY106">
            <v>0</v>
          </cell>
          <cell r="AZ106">
            <v>88390</v>
          </cell>
          <cell r="BA106">
            <v>0</v>
          </cell>
          <cell r="BB106">
            <v>0</v>
          </cell>
          <cell r="BC106">
            <v>350</v>
          </cell>
          <cell r="BD106">
            <v>0</v>
          </cell>
          <cell r="BE106">
            <v>1000</v>
          </cell>
          <cell r="BF106">
            <v>0</v>
          </cell>
          <cell r="BG106">
            <v>2125</v>
          </cell>
          <cell r="BH106">
            <v>99126</v>
          </cell>
          <cell r="BI106">
            <v>0</v>
          </cell>
          <cell r="BJ106">
            <v>1425</v>
          </cell>
          <cell r="BK106">
            <v>5500</v>
          </cell>
          <cell r="BL106">
            <v>6925</v>
          </cell>
          <cell r="BM106">
            <v>94277</v>
          </cell>
          <cell r="BN106">
            <v>5500</v>
          </cell>
        </row>
        <row r="107">
          <cell r="A107" t="str">
            <v>Ulster Youth Orchestra</v>
          </cell>
          <cell r="B107" t="str">
            <v>2014-2015</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K107">
            <v>0</v>
          </cell>
          <cell r="L107">
            <v>35206</v>
          </cell>
          <cell r="M107">
            <v>179606</v>
          </cell>
          <cell r="N107" t="str">
            <v>Music</v>
          </cell>
          <cell r="O107">
            <v>26949.37</v>
          </cell>
          <cell r="P107">
            <v>1440</v>
          </cell>
          <cell r="Q107">
            <v>0</v>
          </cell>
          <cell r="R107">
            <v>0</v>
          </cell>
          <cell r="S107">
            <v>1168.29</v>
          </cell>
          <cell r="T107">
            <v>779.18</v>
          </cell>
          <cell r="U107">
            <v>2388.1999999999998</v>
          </cell>
          <cell r="V107">
            <v>0</v>
          </cell>
          <cell r="W107">
            <v>0</v>
          </cell>
          <cell r="X107">
            <v>515.11</v>
          </cell>
          <cell r="Y107">
            <v>6290.78</v>
          </cell>
          <cell r="Z107">
            <v>2477.06</v>
          </cell>
          <cell r="AA107">
            <v>26835.599999999999</v>
          </cell>
          <cell r="AB107">
            <v>5243.2</v>
          </cell>
          <cell r="AC107">
            <v>3570.2</v>
          </cell>
          <cell r="AD107">
            <v>0</v>
          </cell>
          <cell r="AE107">
            <v>2570</v>
          </cell>
          <cell r="AF107">
            <v>1700.24</v>
          </cell>
          <cell r="AG107">
            <v>2040</v>
          </cell>
          <cell r="AH107">
            <v>40959.18</v>
          </cell>
          <cell r="AI107">
            <v>1157.72</v>
          </cell>
          <cell r="AJ107">
            <v>0</v>
          </cell>
          <cell r="AK107">
            <v>35206</v>
          </cell>
          <cell r="AL107">
            <v>0</v>
          </cell>
          <cell r="AM107">
            <v>573.77</v>
          </cell>
          <cell r="AN107">
            <v>35779.769999999997</v>
          </cell>
          <cell r="AO107">
            <v>0</v>
          </cell>
          <cell r="AP107">
            <v>0</v>
          </cell>
          <cell r="AQ107">
            <v>0</v>
          </cell>
          <cell r="AR107">
            <v>0</v>
          </cell>
          <cell r="AS107">
            <v>0</v>
          </cell>
          <cell r="AT107">
            <v>0</v>
          </cell>
          <cell r="AU107">
            <v>0</v>
          </cell>
          <cell r="AV107">
            <v>0</v>
          </cell>
          <cell r="AW107">
            <v>3770.47</v>
          </cell>
          <cell r="AX107">
            <v>0</v>
          </cell>
          <cell r="AY107">
            <v>0</v>
          </cell>
          <cell r="AZ107">
            <v>34066.35</v>
          </cell>
          <cell r="BA107">
            <v>0</v>
          </cell>
          <cell r="BB107">
            <v>0</v>
          </cell>
          <cell r="BC107">
            <v>0</v>
          </cell>
          <cell r="BD107">
            <v>0</v>
          </cell>
          <cell r="BE107">
            <v>0</v>
          </cell>
          <cell r="BF107">
            <v>0</v>
          </cell>
          <cell r="BG107">
            <v>1960</v>
          </cell>
          <cell r="BH107">
            <v>39796.82</v>
          </cell>
          <cell r="BI107">
            <v>0</v>
          </cell>
          <cell r="BJ107">
            <v>2823.37</v>
          </cell>
          <cell r="BK107">
            <v>60800</v>
          </cell>
          <cell r="BL107">
            <v>63623.37</v>
          </cell>
          <cell r="BM107">
            <v>0</v>
          </cell>
          <cell r="BN107">
            <v>0</v>
          </cell>
        </row>
        <row r="108">
          <cell r="A108" t="str">
            <v>Ulster-Scots Community Network</v>
          </cell>
          <cell r="B108" t="str">
            <v>2014-2015</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K108">
            <v>0</v>
          </cell>
          <cell r="L108">
            <v>25000</v>
          </cell>
          <cell r="M108">
            <v>274000</v>
          </cell>
          <cell r="N108" t="str">
            <v>Traditional Arts</v>
          </cell>
          <cell r="O108">
            <v>220229.04</v>
          </cell>
          <cell r="P108">
            <v>34405.919999999998</v>
          </cell>
          <cell r="Q108">
            <v>1399.68</v>
          </cell>
          <cell r="R108">
            <v>731.94</v>
          </cell>
          <cell r="S108">
            <v>5381.38</v>
          </cell>
          <cell r="T108">
            <v>1223.27</v>
          </cell>
          <cell r="U108">
            <v>3898.73</v>
          </cell>
          <cell r="V108">
            <v>0</v>
          </cell>
          <cell r="W108">
            <v>0</v>
          </cell>
          <cell r="X108">
            <v>1540.01</v>
          </cell>
          <cell r="Y108">
            <v>48580.93</v>
          </cell>
          <cell r="Z108">
            <v>16665.45</v>
          </cell>
          <cell r="AA108">
            <v>250</v>
          </cell>
          <cell r="AB108">
            <v>0</v>
          </cell>
          <cell r="AC108">
            <v>300</v>
          </cell>
          <cell r="AD108">
            <v>0</v>
          </cell>
          <cell r="AE108">
            <v>0</v>
          </cell>
          <cell r="AF108">
            <v>1194.51</v>
          </cell>
          <cell r="AG108">
            <v>0</v>
          </cell>
          <cell r="AH108">
            <v>11055.93</v>
          </cell>
          <cell r="AI108">
            <v>0</v>
          </cell>
          <cell r="AJ108">
            <v>5278</v>
          </cell>
          <cell r="AK108">
            <v>25000</v>
          </cell>
          <cell r="AL108">
            <v>0</v>
          </cell>
          <cell r="AM108">
            <v>0</v>
          </cell>
          <cell r="AN108">
            <v>25000</v>
          </cell>
          <cell r="AO108">
            <v>0</v>
          </cell>
          <cell r="AP108">
            <v>260644</v>
          </cell>
          <cell r="AQ108">
            <v>0</v>
          </cell>
          <cell r="AR108">
            <v>0</v>
          </cell>
          <cell r="AS108">
            <v>9332</v>
          </cell>
          <cell r="AT108">
            <v>0</v>
          </cell>
          <cell r="AU108">
            <v>0</v>
          </cell>
          <cell r="AV108">
            <v>9332</v>
          </cell>
          <cell r="AW108">
            <v>0</v>
          </cell>
          <cell r="AX108">
            <v>0</v>
          </cell>
          <cell r="AY108">
            <v>0</v>
          </cell>
          <cell r="AZ108">
            <v>0</v>
          </cell>
          <cell r="BA108">
            <v>630.19000000000005</v>
          </cell>
          <cell r="BB108">
            <v>0</v>
          </cell>
          <cell r="BC108">
            <v>0</v>
          </cell>
          <cell r="BD108">
            <v>0</v>
          </cell>
          <cell r="BE108">
            <v>1027</v>
          </cell>
          <cell r="BF108">
            <v>2771</v>
          </cell>
          <cell r="BG108">
            <v>222.66</v>
          </cell>
          <cell r="BH108">
            <v>4650.8500000000004</v>
          </cell>
          <cell r="BI108">
            <v>0</v>
          </cell>
          <cell r="BJ108">
            <v>0</v>
          </cell>
          <cell r="BK108">
            <v>0</v>
          </cell>
          <cell r="BL108">
            <v>0</v>
          </cell>
          <cell r="BM108">
            <v>0</v>
          </cell>
          <cell r="BN108">
            <v>0</v>
          </cell>
        </row>
        <row r="109">
          <cell r="A109" t="str">
            <v>Verbal Arts Centre</v>
          </cell>
          <cell r="B109" t="str">
            <v>2014-2015</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K109">
            <v>0</v>
          </cell>
          <cell r="L109">
            <v>255496</v>
          </cell>
          <cell r="M109">
            <v>1082164</v>
          </cell>
          <cell r="N109" t="str">
            <v>Literature</v>
          </cell>
          <cell r="O109">
            <v>228627.28</v>
          </cell>
          <cell r="P109">
            <v>1442.04</v>
          </cell>
          <cell r="Q109">
            <v>15332.94</v>
          </cell>
          <cell r="R109">
            <v>13938.39</v>
          </cell>
          <cell r="S109">
            <v>7506.79</v>
          </cell>
          <cell r="T109">
            <v>2931.98</v>
          </cell>
          <cell r="U109">
            <v>8290.42</v>
          </cell>
          <cell r="V109">
            <v>0</v>
          </cell>
          <cell r="W109">
            <v>0</v>
          </cell>
          <cell r="X109">
            <v>7060.58</v>
          </cell>
          <cell r="Y109">
            <v>56503.14</v>
          </cell>
          <cell r="Z109">
            <v>48289.79</v>
          </cell>
          <cell r="AA109">
            <v>231607.91</v>
          </cell>
          <cell r="AB109">
            <v>374.22</v>
          </cell>
          <cell r="AC109">
            <v>18010.45</v>
          </cell>
          <cell r="AD109">
            <v>0</v>
          </cell>
          <cell r="AE109">
            <v>2101</v>
          </cell>
          <cell r="AF109">
            <v>3251.6</v>
          </cell>
          <cell r="AG109">
            <v>1596.93</v>
          </cell>
          <cell r="AH109">
            <v>14308.63</v>
          </cell>
          <cell r="AI109">
            <v>64506.64</v>
          </cell>
          <cell r="AJ109">
            <v>1216.6500000000001</v>
          </cell>
          <cell r="AK109">
            <v>255496</v>
          </cell>
          <cell r="AL109">
            <v>63150.14</v>
          </cell>
          <cell r="AM109">
            <v>0</v>
          </cell>
          <cell r="AN109">
            <v>318646.14</v>
          </cell>
          <cell r="AO109">
            <v>0</v>
          </cell>
          <cell r="AP109">
            <v>40000</v>
          </cell>
          <cell r="AQ109">
            <v>17000</v>
          </cell>
          <cell r="AR109">
            <v>120820.79</v>
          </cell>
          <cell r="AS109">
            <v>83295.63</v>
          </cell>
          <cell r="AT109">
            <v>0</v>
          </cell>
          <cell r="AU109">
            <v>0</v>
          </cell>
          <cell r="AV109">
            <v>83295.63</v>
          </cell>
          <cell r="AW109">
            <v>11924.3</v>
          </cell>
          <cell r="AX109">
            <v>0</v>
          </cell>
          <cell r="AY109">
            <v>0</v>
          </cell>
          <cell r="AZ109">
            <v>0</v>
          </cell>
          <cell r="BA109">
            <v>7136.09</v>
          </cell>
          <cell r="BB109">
            <v>0</v>
          </cell>
          <cell r="BC109">
            <v>3116.25</v>
          </cell>
          <cell r="BD109">
            <v>15051.43</v>
          </cell>
          <cell r="BE109">
            <v>1141.5999999999999</v>
          </cell>
          <cell r="BF109">
            <v>55936</v>
          </cell>
          <cell r="BG109">
            <v>27774.9</v>
          </cell>
          <cell r="BH109">
            <v>122080.57</v>
          </cell>
          <cell r="BI109">
            <v>1950</v>
          </cell>
          <cell r="BJ109">
            <v>986.5</v>
          </cell>
          <cell r="BK109">
            <v>0</v>
          </cell>
          <cell r="BL109">
            <v>2936.5</v>
          </cell>
          <cell r="BM109">
            <v>0</v>
          </cell>
          <cell r="BN109">
            <v>0</v>
          </cell>
        </row>
        <row r="110">
          <cell r="A110" t="str">
            <v>Voluntary Arts Network (for Voluntary Arts Ireland)</v>
          </cell>
          <cell r="B110" t="str">
            <v>2014-2015</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K110">
            <v>0</v>
          </cell>
          <cell r="L110">
            <v>95632</v>
          </cell>
          <cell r="M110">
            <v>171455</v>
          </cell>
          <cell r="N110" t="str">
            <v>Combined</v>
          </cell>
          <cell r="O110">
            <v>95123</v>
          </cell>
          <cell r="P110">
            <v>2664</v>
          </cell>
          <cell r="Q110">
            <v>0</v>
          </cell>
          <cell r="R110">
            <v>0</v>
          </cell>
          <cell r="S110">
            <v>1413</v>
          </cell>
          <cell r="T110">
            <v>1749</v>
          </cell>
          <cell r="U110">
            <v>2000</v>
          </cell>
          <cell r="V110">
            <v>0</v>
          </cell>
          <cell r="W110">
            <v>0</v>
          </cell>
          <cell r="X110">
            <v>1676</v>
          </cell>
          <cell r="Y110">
            <v>9502</v>
          </cell>
          <cell r="Z110">
            <v>9924</v>
          </cell>
          <cell r="AA110">
            <v>5299</v>
          </cell>
          <cell r="AB110">
            <v>2610</v>
          </cell>
          <cell r="AC110">
            <v>4694</v>
          </cell>
          <cell r="AD110">
            <v>0</v>
          </cell>
          <cell r="AE110">
            <v>0</v>
          </cell>
          <cell r="AF110">
            <v>0</v>
          </cell>
          <cell r="AG110">
            <v>0</v>
          </cell>
          <cell r="AH110">
            <v>3155</v>
          </cell>
          <cell r="AI110">
            <v>0</v>
          </cell>
          <cell r="AJ110">
            <v>31937.97</v>
          </cell>
          <cell r="AK110">
            <v>95632</v>
          </cell>
          <cell r="AL110">
            <v>0</v>
          </cell>
          <cell r="AM110">
            <v>0</v>
          </cell>
          <cell r="AN110">
            <v>95632</v>
          </cell>
          <cell r="AO110">
            <v>0</v>
          </cell>
          <cell r="AP110">
            <v>0</v>
          </cell>
          <cell r="AQ110">
            <v>3155</v>
          </cell>
          <cell r="AR110">
            <v>0</v>
          </cell>
          <cell r="AS110">
            <v>31520</v>
          </cell>
          <cell r="AT110">
            <v>0</v>
          </cell>
          <cell r="AU110">
            <v>0</v>
          </cell>
          <cell r="AV110">
            <v>31520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row>
        <row r="111">
          <cell r="A111" t="str">
            <v>Walled City Music Trust</v>
          </cell>
          <cell r="B111" t="str">
            <v>2014-2015</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K111">
            <v>0</v>
          </cell>
          <cell r="L111">
            <v>115000</v>
          </cell>
          <cell r="M111">
            <v>351964</v>
          </cell>
          <cell r="N111" t="str">
            <v>Music</v>
          </cell>
          <cell r="O111">
            <v>68205</v>
          </cell>
          <cell r="P111">
            <v>2520</v>
          </cell>
          <cell r="Q111">
            <v>0</v>
          </cell>
          <cell r="R111">
            <v>0</v>
          </cell>
          <cell r="S111">
            <v>2520</v>
          </cell>
          <cell r="T111">
            <v>500</v>
          </cell>
          <cell r="U111">
            <v>4858</v>
          </cell>
          <cell r="V111">
            <v>0</v>
          </cell>
          <cell r="W111">
            <v>0</v>
          </cell>
          <cell r="X111">
            <v>541</v>
          </cell>
          <cell r="Y111">
            <v>10939</v>
          </cell>
          <cell r="Z111">
            <v>1009</v>
          </cell>
          <cell r="AA111">
            <v>97914</v>
          </cell>
          <cell r="AB111">
            <v>186</v>
          </cell>
          <cell r="AC111">
            <v>19475</v>
          </cell>
          <cell r="AD111">
            <v>0</v>
          </cell>
          <cell r="AE111">
            <v>9236</v>
          </cell>
          <cell r="AF111">
            <v>1875</v>
          </cell>
          <cell r="AG111">
            <v>1415</v>
          </cell>
          <cell r="AH111">
            <v>43878</v>
          </cell>
          <cell r="AI111">
            <v>18754</v>
          </cell>
          <cell r="AJ111">
            <v>0</v>
          </cell>
          <cell r="AK111">
            <v>115000</v>
          </cell>
          <cell r="AL111">
            <v>54416</v>
          </cell>
          <cell r="AM111">
            <v>0</v>
          </cell>
          <cell r="AN111">
            <v>169416</v>
          </cell>
          <cell r="AO111">
            <v>0</v>
          </cell>
          <cell r="AP111">
            <v>20000</v>
          </cell>
          <cell r="AQ111">
            <v>70000</v>
          </cell>
          <cell r="AR111">
            <v>0</v>
          </cell>
          <cell r="AS111">
            <v>0</v>
          </cell>
          <cell r="AT111">
            <v>0</v>
          </cell>
          <cell r="AU111">
            <v>0</v>
          </cell>
          <cell r="AV111">
            <v>0</v>
          </cell>
          <cell r="AW111">
            <v>11412</v>
          </cell>
          <cell r="AX111">
            <v>1000</v>
          </cell>
          <cell r="AY111">
            <v>0</v>
          </cell>
          <cell r="AZ111">
            <v>0</v>
          </cell>
          <cell r="BA111">
            <v>0</v>
          </cell>
          <cell r="BB111">
            <v>0</v>
          </cell>
          <cell r="BC111">
            <v>273</v>
          </cell>
          <cell r="BD111">
            <v>0</v>
          </cell>
          <cell r="BE111">
            <v>0</v>
          </cell>
          <cell r="BF111">
            <v>0</v>
          </cell>
          <cell r="BG111">
            <v>6590</v>
          </cell>
          <cell r="BH111">
            <v>19275</v>
          </cell>
          <cell r="BI111">
            <v>16000</v>
          </cell>
          <cell r="BJ111">
            <v>0</v>
          </cell>
          <cell r="BK111">
            <v>11000</v>
          </cell>
          <cell r="BL111">
            <v>27000</v>
          </cell>
          <cell r="BM111">
            <v>0</v>
          </cell>
          <cell r="BN111">
            <v>0</v>
          </cell>
        </row>
        <row r="112">
          <cell r="A112" t="str">
            <v>Waterside Theatre Company Ltd</v>
          </cell>
          <cell r="B112" t="str">
            <v>2014-2015</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K112">
            <v>0</v>
          </cell>
          <cell r="L112">
            <v>130930</v>
          </cell>
          <cell r="M112">
            <v>528305</v>
          </cell>
          <cell r="N112" t="str">
            <v>Combined</v>
          </cell>
          <cell r="O112">
            <v>132951</v>
          </cell>
          <cell r="P112">
            <v>23518</v>
          </cell>
          <cell r="Q112">
            <v>6787</v>
          </cell>
          <cell r="R112">
            <v>2475</v>
          </cell>
          <cell r="S112">
            <v>762</v>
          </cell>
          <cell r="T112">
            <v>7124</v>
          </cell>
          <cell r="U112">
            <v>1619</v>
          </cell>
          <cell r="V112">
            <v>0</v>
          </cell>
          <cell r="W112">
            <v>0</v>
          </cell>
          <cell r="X112">
            <v>2750</v>
          </cell>
          <cell r="Y112">
            <v>45035</v>
          </cell>
          <cell r="Z112">
            <v>17717</v>
          </cell>
          <cell r="AA112">
            <v>68486</v>
          </cell>
          <cell r="AB112">
            <v>88</v>
          </cell>
          <cell r="AC112">
            <v>5029</v>
          </cell>
          <cell r="AD112">
            <v>0</v>
          </cell>
          <cell r="AE112">
            <v>0</v>
          </cell>
          <cell r="AF112">
            <v>0</v>
          </cell>
          <cell r="AG112">
            <v>0</v>
          </cell>
          <cell r="AH112">
            <v>0</v>
          </cell>
          <cell r="AI112">
            <v>0</v>
          </cell>
          <cell r="AJ112">
            <v>25800</v>
          </cell>
          <cell r="AK112">
            <v>130930</v>
          </cell>
          <cell r="AL112">
            <v>0</v>
          </cell>
          <cell r="AM112">
            <v>0</v>
          </cell>
          <cell r="AN112">
            <v>130930</v>
          </cell>
          <cell r="AO112">
            <v>0</v>
          </cell>
          <cell r="AP112">
            <v>9000</v>
          </cell>
          <cell r="AQ112">
            <v>31344</v>
          </cell>
          <cell r="AR112">
            <v>0</v>
          </cell>
          <cell r="AS112">
            <v>15900</v>
          </cell>
          <cell r="AT112">
            <v>0</v>
          </cell>
          <cell r="AU112">
            <v>0</v>
          </cell>
          <cell r="AV112">
            <v>15900</v>
          </cell>
          <cell r="AW112">
            <v>81042</v>
          </cell>
          <cell r="AX112">
            <v>0</v>
          </cell>
          <cell r="AY112">
            <v>0</v>
          </cell>
          <cell r="AZ112">
            <v>0</v>
          </cell>
          <cell r="BA112">
            <v>0</v>
          </cell>
          <cell r="BB112">
            <v>852</v>
          </cell>
          <cell r="BC112">
            <v>6224</v>
          </cell>
          <cell r="BD112">
            <v>0</v>
          </cell>
          <cell r="BE112">
            <v>2239</v>
          </cell>
          <cell r="BF112">
            <v>0</v>
          </cell>
          <cell r="BG112">
            <v>9423</v>
          </cell>
          <cell r="BH112">
            <v>99780</v>
          </cell>
          <cell r="BI112">
            <v>4000</v>
          </cell>
          <cell r="BJ112">
            <v>0</v>
          </cell>
          <cell r="BK112">
            <v>5195</v>
          </cell>
          <cell r="BL112">
            <v>9195</v>
          </cell>
          <cell r="BM112">
            <v>0</v>
          </cell>
          <cell r="BN112">
            <v>0</v>
          </cell>
        </row>
        <row r="113">
          <cell r="A113" t="str">
            <v>Wheelworks</v>
          </cell>
          <cell r="B113" t="str">
            <v>2014-2015</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K113">
            <v>0</v>
          </cell>
          <cell r="L113">
            <v>82400</v>
          </cell>
          <cell r="M113">
            <v>176270</v>
          </cell>
          <cell r="N113" t="str">
            <v>Combined</v>
          </cell>
          <cell r="O113">
            <v>88851</v>
          </cell>
          <cell r="P113">
            <v>5470</v>
          </cell>
          <cell r="Q113">
            <v>0</v>
          </cell>
          <cell r="R113">
            <v>164</v>
          </cell>
          <cell r="S113">
            <v>1274</v>
          </cell>
          <cell r="T113">
            <v>1450</v>
          </cell>
          <cell r="U113">
            <v>6112</v>
          </cell>
          <cell r="V113">
            <v>0</v>
          </cell>
          <cell r="W113">
            <v>0</v>
          </cell>
          <cell r="X113">
            <v>5687</v>
          </cell>
          <cell r="Y113">
            <v>20157</v>
          </cell>
          <cell r="Z113">
            <v>19011.490000000002</v>
          </cell>
          <cell r="AA113">
            <v>44610</v>
          </cell>
          <cell r="AB113">
            <v>234.29</v>
          </cell>
          <cell r="AC113">
            <v>0</v>
          </cell>
          <cell r="AD113">
            <v>0</v>
          </cell>
          <cell r="AE113">
            <v>0</v>
          </cell>
          <cell r="AF113">
            <v>0</v>
          </cell>
          <cell r="AG113">
            <v>0</v>
          </cell>
          <cell r="AH113">
            <v>1711.02</v>
          </cell>
          <cell r="AI113">
            <v>5062.1099999999997</v>
          </cell>
          <cell r="AJ113">
            <v>54072</v>
          </cell>
          <cell r="AK113">
            <v>82450</v>
          </cell>
          <cell r="AL113">
            <v>0</v>
          </cell>
          <cell r="AM113">
            <v>0</v>
          </cell>
          <cell r="AN113">
            <v>82450</v>
          </cell>
          <cell r="AO113">
            <v>0</v>
          </cell>
          <cell r="AP113">
            <v>0</v>
          </cell>
          <cell r="AQ113">
            <v>28570</v>
          </cell>
          <cell r="AR113">
            <v>0</v>
          </cell>
          <cell r="AS113">
            <v>32040</v>
          </cell>
          <cell r="AT113">
            <v>9605</v>
          </cell>
          <cell r="AU113">
            <v>0</v>
          </cell>
          <cell r="AV113">
            <v>41645</v>
          </cell>
          <cell r="AW113">
            <v>0</v>
          </cell>
          <cell r="AX113">
            <v>0</v>
          </cell>
          <cell r="AY113">
            <v>0</v>
          </cell>
          <cell r="AZ113">
            <v>0</v>
          </cell>
          <cell r="BA113">
            <v>0</v>
          </cell>
          <cell r="BB113">
            <v>0</v>
          </cell>
          <cell r="BC113">
            <v>0</v>
          </cell>
          <cell r="BD113">
            <v>0</v>
          </cell>
          <cell r="BE113">
            <v>8867</v>
          </cell>
          <cell r="BF113">
            <v>0</v>
          </cell>
          <cell r="BG113">
            <v>0</v>
          </cell>
          <cell r="BH113">
            <v>8867</v>
          </cell>
          <cell r="BI113">
            <v>0</v>
          </cell>
          <cell r="BJ113">
            <v>572</v>
          </cell>
          <cell r="BK113">
            <v>21323</v>
          </cell>
          <cell r="BL113">
            <v>21895</v>
          </cell>
          <cell r="BM113">
            <v>0</v>
          </cell>
          <cell r="BN113">
            <v>199650</v>
          </cell>
        </row>
        <row r="114">
          <cell r="A114" t="str">
            <v>Young at Art</v>
          </cell>
          <cell r="B114" t="str">
            <v>2014-2015</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K114">
            <v>0</v>
          </cell>
          <cell r="L114">
            <v>167416</v>
          </cell>
          <cell r="M114">
            <v>0</v>
          </cell>
          <cell r="N114" t="str">
            <v>Combined</v>
          </cell>
          <cell r="O114">
            <v>138216</v>
          </cell>
          <cell r="P114">
            <v>13730.58</v>
          </cell>
          <cell r="Q114">
            <v>1896</v>
          </cell>
          <cell r="R114">
            <v>1535</v>
          </cell>
          <cell r="S114">
            <v>3482.24</v>
          </cell>
          <cell r="T114">
            <v>3175.86</v>
          </cell>
          <cell r="U114">
            <v>3855.36</v>
          </cell>
          <cell r="V114">
            <v>0</v>
          </cell>
          <cell r="W114">
            <v>0</v>
          </cell>
          <cell r="X114">
            <v>2400</v>
          </cell>
          <cell r="Y114">
            <v>30075.040000000001</v>
          </cell>
          <cell r="Z114">
            <v>14106</v>
          </cell>
          <cell r="AA114">
            <v>59818</v>
          </cell>
          <cell r="AB114">
            <v>0</v>
          </cell>
          <cell r="AC114">
            <v>27574</v>
          </cell>
          <cell r="AD114">
            <v>0</v>
          </cell>
          <cell r="AE114">
            <v>17687</v>
          </cell>
          <cell r="AF114">
            <v>3965</v>
          </cell>
          <cell r="AG114">
            <v>5413</v>
          </cell>
          <cell r="AH114">
            <v>20733</v>
          </cell>
          <cell r="AI114">
            <v>9964</v>
          </cell>
          <cell r="AJ114">
            <v>4126.34</v>
          </cell>
          <cell r="AK114">
            <v>167416</v>
          </cell>
          <cell r="AL114">
            <v>20805</v>
          </cell>
          <cell r="AM114">
            <v>4147</v>
          </cell>
          <cell r="AN114">
            <v>192368</v>
          </cell>
          <cell r="AO114">
            <v>0</v>
          </cell>
          <cell r="AP114">
            <v>10000</v>
          </cell>
          <cell r="AQ114">
            <v>42756</v>
          </cell>
          <cell r="AR114">
            <v>0</v>
          </cell>
          <cell r="AS114">
            <v>45290</v>
          </cell>
          <cell r="AT114">
            <v>0</v>
          </cell>
          <cell r="AU114">
            <v>0</v>
          </cell>
          <cell r="AV114">
            <v>45290</v>
          </cell>
          <cell r="AW114">
            <v>19101</v>
          </cell>
          <cell r="AX114">
            <v>5665</v>
          </cell>
          <cell r="AY114">
            <v>0</v>
          </cell>
          <cell r="AZ114">
            <v>0</v>
          </cell>
          <cell r="BA114">
            <v>0</v>
          </cell>
          <cell r="BB114">
            <v>0</v>
          </cell>
          <cell r="BC114">
            <v>0</v>
          </cell>
          <cell r="BD114">
            <v>0</v>
          </cell>
          <cell r="BE114">
            <v>0</v>
          </cell>
          <cell r="BF114">
            <v>0</v>
          </cell>
          <cell r="BG114">
            <v>69024</v>
          </cell>
          <cell r="BH114">
            <v>93790</v>
          </cell>
          <cell r="BI114">
            <v>3568</v>
          </cell>
          <cell r="BJ114">
            <v>3930</v>
          </cell>
          <cell r="BK114">
            <v>24763</v>
          </cell>
          <cell r="BL114">
            <v>32261</v>
          </cell>
          <cell r="BM114">
            <v>0</v>
          </cell>
          <cell r="BN114">
            <v>0</v>
          </cell>
        </row>
        <row r="115">
          <cell r="A115" t="str">
            <v>Youth Action Northern Ireland</v>
          </cell>
          <cell r="B115" t="str">
            <v>2014-2015</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K115">
            <v>0</v>
          </cell>
          <cell r="L115">
            <v>60009</v>
          </cell>
          <cell r="M115">
            <v>60009</v>
          </cell>
          <cell r="N115" t="str">
            <v>Drama</v>
          </cell>
          <cell r="O115">
            <v>167208.26999999999</v>
          </cell>
          <cell r="P115">
            <v>5215.95</v>
          </cell>
          <cell r="Q115">
            <v>1540.54</v>
          </cell>
          <cell r="R115">
            <v>15515.69</v>
          </cell>
          <cell r="S115">
            <v>1340.35</v>
          </cell>
          <cell r="T115">
            <v>7990.3</v>
          </cell>
          <cell r="U115">
            <v>2958.09</v>
          </cell>
          <cell r="V115">
            <v>0</v>
          </cell>
          <cell r="W115">
            <v>0</v>
          </cell>
          <cell r="X115">
            <v>900.06</v>
          </cell>
          <cell r="Y115">
            <v>35460.979999999996</v>
          </cell>
          <cell r="Z115">
            <v>30358</v>
          </cell>
          <cell r="AA115">
            <v>37618.79</v>
          </cell>
          <cell r="AB115">
            <v>10623.62</v>
          </cell>
          <cell r="AC115">
            <v>679</v>
          </cell>
          <cell r="AD115">
            <v>4186.2</v>
          </cell>
          <cell r="AE115">
            <v>18919.97</v>
          </cell>
          <cell r="AF115">
            <v>0</v>
          </cell>
          <cell r="AG115">
            <v>2400</v>
          </cell>
          <cell r="AH115">
            <v>7169.41</v>
          </cell>
          <cell r="AI115">
            <v>8348.7999999999993</v>
          </cell>
          <cell r="AJ115">
            <v>85215.88</v>
          </cell>
          <cell r="AK115">
            <v>60009</v>
          </cell>
          <cell r="AL115">
            <v>0</v>
          </cell>
          <cell r="AM115">
            <v>0</v>
          </cell>
          <cell r="AN115">
            <v>60009</v>
          </cell>
          <cell r="AO115">
            <v>0</v>
          </cell>
          <cell r="AP115">
            <v>116470</v>
          </cell>
          <cell r="AQ115">
            <v>0</v>
          </cell>
          <cell r="AR115">
            <v>0</v>
          </cell>
          <cell r="AS115">
            <v>0</v>
          </cell>
          <cell r="AT115">
            <v>0</v>
          </cell>
          <cell r="AU115">
            <v>0</v>
          </cell>
          <cell r="AV115">
            <v>0</v>
          </cell>
          <cell r="AW115">
            <v>13846.09</v>
          </cell>
          <cell r="AX115">
            <v>0</v>
          </cell>
          <cell r="AY115">
            <v>0</v>
          </cell>
          <cell r="AZ115">
            <v>41108.14</v>
          </cell>
          <cell r="BA115">
            <v>0</v>
          </cell>
          <cell r="BB115">
            <v>0</v>
          </cell>
          <cell r="BC115">
            <v>0</v>
          </cell>
          <cell r="BD115">
            <v>0</v>
          </cell>
          <cell r="BE115">
            <v>0</v>
          </cell>
          <cell r="BF115">
            <v>0</v>
          </cell>
          <cell r="BG115">
            <v>36694</v>
          </cell>
          <cell r="BH115">
            <v>91648.23</v>
          </cell>
          <cell r="BI115">
            <v>0</v>
          </cell>
          <cell r="BJ115">
            <v>0</v>
          </cell>
          <cell r="BK115">
            <v>59938</v>
          </cell>
          <cell r="BL115">
            <v>59938</v>
          </cell>
          <cell r="BM115">
            <v>0</v>
          </cell>
          <cell r="BN115">
            <v>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13884896.029999999</v>
          </cell>
          <cell r="P116">
            <v>1216100.9100000001</v>
          </cell>
          <cell r="Q116">
            <v>765662.3600000001</v>
          </cell>
          <cell r="R116">
            <v>1191751.8199999998</v>
          </cell>
          <cell r="S116">
            <v>267969.26999999996</v>
          </cell>
          <cell r="T116">
            <v>470597.19</v>
          </cell>
          <cell r="U116">
            <v>513887.19000000006</v>
          </cell>
          <cell r="V116">
            <v>0</v>
          </cell>
          <cell r="W116">
            <v>0</v>
          </cell>
          <cell r="X116">
            <v>422145.86</v>
          </cell>
          <cell r="Y116">
            <v>4848114.6000000006</v>
          </cell>
          <cell r="Z116">
            <v>3665281.0800000005</v>
          </cell>
          <cell r="AA116">
            <v>16561080.819999997</v>
          </cell>
          <cell r="AB116">
            <v>94998.87999999999</v>
          </cell>
          <cell r="AC116">
            <v>1691635.6099999999</v>
          </cell>
          <cell r="AD116">
            <v>52433.439999999995</v>
          </cell>
          <cell r="AE116">
            <v>512978.94999999995</v>
          </cell>
          <cell r="AF116">
            <v>438288.66999999987</v>
          </cell>
          <cell r="AG116">
            <v>291748.44999999995</v>
          </cell>
          <cell r="AH116">
            <v>1113805.5400000003</v>
          </cell>
          <cell r="AI116">
            <v>1919476.81</v>
          </cell>
          <cell r="AJ116">
            <v>2896347.4199999995</v>
          </cell>
          <cell r="AK116">
            <v>14086575</v>
          </cell>
          <cell r="AL116">
            <v>754284.68</v>
          </cell>
          <cell r="AM116">
            <v>565181.97000000009</v>
          </cell>
          <cell r="AN116">
            <v>15406041.65</v>
          </cell>
          <cell r="AO116">
            <v>1282272.31</v>
          </cell>
          <cell r="AP116">
            <v>4457601.21</v>
          </cell>
          <cell r="AQ116">
            <v>3003278.57</v>
          </cell>
          <cell r="AR116">
            <v>432424.87999999995</v>
          </cell>
          <cell r="AS116">
            <v>2132608.75</v>
          </cell>
          <cell r="AT116">
            <v>194789.8</v>
          </cell>
          <cell r="AU116">
            <v>0</v>
          </cell>
          <cell r="AV116">
            <v>2327398.5499999998</v>
          </cell>
          <cell r="AW116">
            <v>9955746.3499999996</v>
          </cell>
          <cell r="AX116">
            <v>313981.56</v>
          </cell>
          <cell r="AY116">
            <v>156191.63999999998</v>
          </cell>
          <cell r="AZ116">
            <v>376121.41999999993</v>
          </cell>
          <cell r="BA116">
            <v>370426.99000000005</v>
          </cell>
          <cell r="BB116">
            <v>80425.950000000012</v>
          </cell>
          <cell r="BC116">
            <v>2256646.77</v>
          </cell>
          <cell r="BD116">
            <v>657588.84000000008</v>
          </cell>
          <cell r="BE116">
            <v>1459167.7800000003</v>
          </cell>
          <cell r="BF116">
            <v>186124.56</v>
          </cell>
          <cell r="BG116">
            <v>2519345.4500000002</v>
          </cell>
          <cell r="BH116">
            <v>18331767.310000002</v>
          </cell>
          <cell r="BI116">
            <v>1358769.65</v>
          </cell>
          <cell r="BJ116">
            <v>343845.23</v>
          </cell>
          <cell r="BK116">
            <v>1372862.67</v>
          </cell>
          <cell r="BL116">
            <v>3075477.5499999993</v>
          </cell>
          <cell r="BM116">
            <v>1021235.13</v>
          </cell>
          <cell r="BN116">
            <v>445185.08999999997</v>
          </cell>
        </row>
        <row r="117">
          <cell r="A117" t="str">
            <v>Small</v>
          </cell>
          <cell r="B117">
            <v>41</v>
          </cell>
          <cell r="C117">
            <v>0</v>
          </cell>
          <cell r="D117">
            <v>0</v>
          </cell>
          <cell r="E117">
            <v>0</v>
          </cell>
          <cell r="F117">
            <v>0</v>
          </cell>
          <cell r="G117">
            <v>0</v>
          </cell>
          <cell r="H117">
            <v>0</v>
          </cell>
          <cell r="I117">
            <v>0</v>
          </cell>
          <cell r="J117">
            <v>1507757</v>
          </cell>
          <cell r="K117">
            <v>0</v>
          </cell>
          <cell r="L117">
            <v>0</v>
          </cell>
          <cell r="M117">
            <v>0</v>
          </cell>
          <cell r="N117">
            <v>0</v>
          </cell>
          <cell r="O117">
            <v>1248095.24</v>
          </cell>
          <cell r="P117">
            <v>267895.82000000007</v>
          </cell>
          <cell r="Q117">
            <v>59839.569999999992</v>
          </cell>
          <cell r="R117">
            <v>59329.920000000006</v>
          </cell>
          <cell r="S117">
            <v>42317.869999999995</v>
          </cell>
          <cell r="T117">
            <v>108961.89999999998</v>
          </cell>
          <cell r="U117">
            <v>78721.36</v>
          </cell>
          <cell r="V117">
            <v>0</v>
          </cell>
          <cell r="W117">
            <v>0</v>
          </cell>
          <cell r="X117">
            <v>47497.79</v>
          </cell>
          <cell r="Y117">
            <v>664564.23</v>
          </cell>
          <cell r="Z117">
            <v>169145.68</v>
          </cell>
          <cell r="AA117">
            <v>1215295.1800000002</v>
          </cell>
          <cell r="AB117">
            <v>40912.469999999994</v>
          </cell>
          <cell r="AC117">
            <v>120737.60000000001</v>
          </cell>
          <cell r="AD117">
            <v>5110.03</v>
          </cell>
          <cell r="AE117">
            <v>154694.97999999998</v>
          </cell>
          <cell r="AF117">
            <v>37966.259999999995</v>
          </cell>
          <cell r="AG117">
            <v>85895.87</v>
          </cell>
          <cell r="AH117">
            <v>230464.72999999998</v>
          </cell>
          <cell r="AI117">
            <v>187790.8</v>
          </cell>
          <cell r="AJ117">
            <v>1238185.8500000001</v>
          </cell>
          <cell r="AK117">
            <v>1591549</v>
          </cell>
          <cell r="AL117">
            <v>160102.02000000002</v>
          </cell>
          <cell r="AM117">
            <v>33889.269999999997</v>
          </cell>
          <cell r="AN117">
            <v>1785540.29</v>
          </cell>
          <cell r="AO117">
            <v>28243.129999999997</v>
          </cell>
          <cell r="AP117">
            <v>138484.72999999998</v>
          </cell>
          <cell r="AQ117">
            <v>272869.08</v>
          </cell>
          <cell r="AR117">
            <v>14294.56</v>
          </cell>
          <cell r="AS117">
            <v>47528.61</v>
          </cell>
          <cell r="AT117">
            <v>9970.2999999999993</v>
          </cell>
          <cell r="AU117">
            <v>0</v>
          </cell>
          <cell r="AV117">
            <v>57498.91</v>
          </cell>
          <cell r="AW117">
            <v>208906.19000000003</v>
          </cell>
          <cell r="AX117">
            <v>36822</v>
          </cell>
          <cell r="AY117">
            <v>10802.98</v>
          </cell>
          <cell r="AZ117">
            <v>229783.88999999998</v>
          </cell>
          <cell r="BA117">
            <v>266021.95</v>
          </cell>
          <cell r="BB117">
            <v>56555.64</v>
          </cell>
          <cell r="BC117">
            <v>8865</v>
          </cell>
          <cell r="BD117">
            <v>82976.760000000009</v>
          </cell>
          <cell r="BE117">
            <v>572632.95000000007</v>
          </cell>
          <cell r="BF117">
            <v>10055</v>
          </cell>
          <cell r="BG117">
            <v>174176.28</v>
          </cell>
          <cell r="BH117">
            <v>1657598.6400000001</v>
          </cell>
          <cell r="BI117">
            <v>148241.5</v>
          </cell>
          <cell r="BJ117">
            <v>39649.850000000006</v>
          </cell>
          <cell r="BK117">
            <v>236754.5</v>
          </cell>
          <cell r="BL117">
            <v>424645.84999999992</v>
          </cell>
          <cell r="BM117">
            <v>112117.13</v>
          </cell>
          <cell r="BN117">
            <v>42085.64</v>
          </cell>
        </row>
        <row r="118">
          <cell r="A118" t="str">
            <v>Medium</v>
          </cell>
          <cell r="B118">
            <v>68</v>
          </cell>
          <cell r="C118">
            <v>0</v>
          </cell>
          <cell r="D118">
            <v>0</v>
          </cell>
          <cell r="E118">
            <v>0</v>
          </cell>
          <cell r="F118">
            <v>0</v>
          </cell>
          <cell r="G118">
            <v>0</v>
          </cell>
          <cell r="H118">
            <v>0</v>
          </cell>
          <cell r="I118">
            <v>0</v>
          </cell>
          <cell r="J118">
            <v>8526495</v>
          </cell>
          <cell r="K118">
            <v>0</v>
          </cell>
          <cell r="L118">
            <v>0</v>
          </cell>
          <cell r="M118">
            <v>0</v>
          </cell>
          <cell r="N118">
            <v>0</v>
          </cell>
          <cell r="O118">
            <v>10117717.789999997</v>
          </cell>
          <cell r="P118">
            <v>880951.09</v>
          </cell>
          <cell r="Q118">
            <v>513794.79</v>
          </cell>
          <cell r="R118">
            <v>728001.75999999989</v>
          </cell>
          <cell r="S118">
            <v>186067.37000000005</v>
          </cell>
          <cell r="T118">
            <v>330293.98999999993</v>
          </cell>
          <cell r="U118">
            <v>388923.5</v>
          </cell>
          <cell r="V118">
            <v>0</v>
          </cell>
          <cell r="W118">
            <v>0</v>
          </cell>
          <cell r="X118">
            <v>280919.82</v>
          </cell>
          <cell r="Y118">
            <v>3308952.3200000003</v>
          </cell>
          <cell r="Z118">
            <v>2329142.4000000004</v>
          </cell>
          <cell r="AA118">
            <v>11447435.639999997</v>
          </cell>
          <cell r="AB118">
            <v>53056.409999999996</v>
          </cell>
          <cell r="AC118">
            <v>988460.00999999966</v>
          </cell>
          <cell r="AD118">
            <v>33233.409999999996</v>
          </cell>
          <cell r="AE118">
            <v>257009.97000000003</v>
          </cell>
          <cell r="AF118">
            <v>383022.40999999992</v>
          </cell>
          <cell r="AG118">
            <v>157276.58000000002</v>
          </cell>
          <cell r="AH118">
            <v>812866.81000000017</v>
          </cell>
          <cell r="AI118">
            <v>952272.01</v>
          </cell>
          <cell r="AJ118">
            <v>1474813.62</v>
          </cell>
          <cell r="AK118">
            <v>8651361</v>
          </cell>
          <cell r="AL118">
            <v>594182.65999999992</v>
          </cell>
          <cell r="AM118">
            <v>326292.7</v>
          </cell>
          <cell r="AN118">
            <v>9571836.3600000013</v>
          </cell>
          <cell r="AO118">
            <v>1282629.18</v>
          </cell>
          <cell r="AP118">
            <v>2290578.48</v>
          </cell>
          <cell r="AQ118">
            <v>2323276.4900000002</v>
          </cell>
          <cell r="AR118">
            <v>246896.32</v>
          </cell>
          <cell r="AS118">
            <v>1121627.1400000001</v>
          </cell>
          <cell r="AT118">
            <v>257322.49999999997</v>
          </cell>
          <cell r="AU118">
            <v>0</v>
          </cell>
          <cell r="AV118">
            <v>1378949.6400000001</v>
          </cell>
          <cell r="AW118">
            <v>8496319.1600000001</v>
          </cell>
          <cell r="AX118">
            <v>271459.56</v>
          </cell>
          <cell r="AY118">
            <v>101215.66</v>
          </cell>
          <cell r="AZ118">
            <v>199022.52999999997</v>
          </cell>
          <cell r="BA118">
            <v>83072.040000000008</v>
          </cell>
          <cell r="BB118">
            <v>23870.309999999998</v>
          </cell>
          <cell r="BC118">
            <v>1989560.77</v>
          </cell>
          <cell r="BD118">
            <v>493086.08</v>
          </cell>
          <cell r="BE118">
            <v>971288.83</v>
          </cell>
          <cell r="BF118">
            <v>176069.56</v>
          </cell>
          <cell r="BG118">
            <v>1816281.17</v>
          </cell>
          <cell r="BH118">
            <v>14534755.669999998</v>
          </cell>
          <cell r="BI118">
            <v>935692.14999999991</v>
          </cell>
          <cell r="BJ118">
            <v>207120.38</v>
          </cell>
          <cell r="BK118">
            <v>926426.16999999993</v>
          </cell>
          <cell r="BL118">
            <v>2069238.6999999997</v>
          </cell>
          <cell r="BM118">
            <v>909118</v>
          </cell>
          <cell r="BN118">
            <v>403099.44999999995</v>
          </cell>
        </row>
        <row r="119">
          <cell r="A119" t="str">
            <v>Large</v>
          </cell>
          <cell r="B119">
            <v>5</v>
          </cell>
          <cell r="C119">
            <v>0</v>
          </cell>
          <cell r="D119">
            <v>0</v>
          </cell>
          <cell r="E119">
            <v>0</v>
          </cell>
          <cell r="F119">
            <v>0</v>
          </cell>
          <cell r="G119">
            <v>0</v>
          </cell>
          <cell r="H119">
            <v>0</v>
          </cell>
          <cell r="I119">
            <v>0</v>
          </cell>
          <cell r="J119">
            <v>4052323</v>
          </cell>
          <cell r="K119">
            <v>0</v>
          </cell>
          <cell r="L119">
            <v>0</v>
          </cell>
          <cell r="M119">
            <v>0</v>
          </cell>
          <cell r="N119">
            <v>0</v>
          </cell>
          <cell r="O119">
            <v>3392658.85</v>
          </cell>
          <cell r="P119">
            <v>87979</v>
          </cell>
          <cell r="Q119">
            <v>242500.31</v>
          </cell>
          <cell r="R119">
            <v>438806.48</v>
          </cell>
          <cell r="S119">
            <v>52517.440000000002</v>
          </cell>
          <cell r="T119">
            <v>53531.74</v>
          </cell>
          <cell r="U119">
            <v>126073.47</v>
          </cell>
          <cell r="V119">
            <v>0</v>
          </cell>
          <cell r="W119">
            <v>0</v>
          </cell>
          <cell r="X119">
            <v>99277</v>
          </cell>
          <cell r="Y119">
            <v>1100685.44</v>
          </cell>
          <cell r="Z119">
            <v>1599042.77</v>
          </cell>
          <cell r="AA119">
            <v>4471323.7699999996</v>
          </cell>
          <cell r="AB119">
            <v>5688</v>
          </cell>
          <cell r="AC119">
            <v>635008.53</v>
          </cell>
          <cell r="AD119">
            <v>14090</v>
          </cell>
          <cell r="AE119">
            <v>108978</v>
          </cell>
          <cell r="AF119">
            <v>23267</v>
          </cell>
          <cell r="AG119">
            <v>53620</v>
          </cell>
          <cell r="AH119">
            <v>99658.15</v>
          </cell>
          <cell r="AI119">
            <v>828232.23</v>
          </cell>
          <cell r="AJ119">
            <v>199545</v>
          </cell>
          <cell r="AK119">
            <v>4191858</v>
          </cell>
          <cell r="AL119">
            <v>0</v>
          </cell>
          <cell r="AM119">
            <v>219905.11</v>
          </cell>
          <cell r="AN119">
            <v>4411763.1099999994</v>
          </cell>
          <cell r="AO119">
            <v>0</v>
          </cell>
          <cell r="AP119">
            <v>2272178.38</v>
          </cell>
          <cell r="AQ119">
            <v>741242.3</v>
          </cell>
          <cell r="AR119">
            <v>171234</v>
          </cell>
          <cell r="AS119">
            <v>1080617.74</v>
          </cell>
          <cell r="AT119">
            <v>161905.43</v>
          </cell>
          <cell r="AU119">
            <v>0</v>
          </cell>
          <cell r="AV119">
            <v>1242523.17</v>
          </cell>
          <cell r="AW119">
            <v>1356781.8900000001</v>
          </cell>
          <cell r="AX119">
            <v>6000</v>
          </cell>
          <cell r="AY119">
            <v>44173</v>
          </cell>
          <cell r="AZ119">
            <v>1150</v>
          </cell>
          <cell r="BA119">
            <v>21333</v>
          </cell>
          <cell r="BB119">
            <v>0</v>
          </cell>
          <cell r="BC119">
            <v>392404.82</v>
          </cell>
          <cell r="BD119">
            <v>108337.7</v>
          </cell>
          <cell r="BE119">
            <v>19968.8</v>
          </cell>
          <cell r="BF119">
            <v>0</v>
          </cell>
          <cell r="BG119">
            <v>593051.24</v>
          </cell>
          <cell r="BH119">
            <v>2543200.4500000002</v>
          </cell>
          <cell r="BI119">
            <v>341371.93</v>
          </cell>
          <cell r="BJ119">
            <v>110448</v>
          </cell>
          <cell r="BK119">
            <v>226482</v>
          </cell>
          <cell r="BL119">
            <v>678301.92999999993</v>
          </cell>
          <cell r="BM119">
            <v>0</v>
          </cell>
          <cell r="BN119">
            <v>281025</v>
          </cell>
        </row>
        <row r="120">
          <cell r="A120" t="str">
            <v>Visual Arts</v>
          </cell>
          <cell r="B120">
            <v>21</v>
          </cell>
          <cell r="C120">
            <v>0</v>
          </cell>
          <cell r="D120">
            <v>0</v>
          </cell>
          <cell r="E120">
            <v>0</v>
          </cell>
          <cell r="F120">
            <v>0</v>
          </cell>
          <cell r="G120">
            <v>0</v>
          </cell>
          <cell r="H120">
            <v>0</v>
          </cell>
          <cell r="I120">
            <v>0</v>
          </cell>
          <cell r="J120">
            <v>1448289</v>
          </cell>
          <cell r="K120">
            <v>0</v>
          </cell>
          <cell r="L120">
            <v>0</v>
          </cell>
          <cell r="M120">
            <v>0</v>
          </cell>
          <cell r="N120">
            <v>0</v>
          </cell>
          <cell r="O120">
            <v>1625288.5</v>
          </cell>
          <cell r="P120">
            <v>355558.99</v>
          </cell>
          <cell r="Q120">
            <v>83072.89</v>
          </cell>
          <cell r="R120">
            <v>63270.319999999992</v>
          </cell>
          <cell r="S120">
            <v>37493.550000000003</v>
          </cell>
          <cell r="T120">
            <v>63962.37</v>
          </cell>
          <cell r="U120">
            <v>55992.39</v>
          </cell>
          <cell r="V120">
            <v>0</v>
          </cell>
          <cell r="W120">
            <v>0</v>
          </cell>
          <cell r="X120">
            <v>48769.36</v>
          </cell>
          <cell r="Y120">
            <v>708119.87000000011</v>
          </cell>
          <cell r="Z120">
            <v>307959.09999999998</v>
          </cell>
          <cell r="AA120">
            <v>287592.01999999996</v>
          </cell>
          <cell r="AB120">
            <v>10840.46</v>
          </cell>
          <cell r="AC120">
            <v>79561.91</v>
          </cell>
          <cell r="AD120">
            <v>120</v>
          </cell>
          <cell r="AE120">
            <v>27153.58</v>
          </cell>
          <cell r="AF120">
            <v>17527.039999999997</v>
          </cell>
          <cell r="AG120">
            <v>69762.080000000002</v>
          </cell>
          <cell r="AH120">
            <v>73250.759999999995</v>
          </cell>
          <cell r="AI120">
            <v>162562.52000000002</v>
          </cell>
          <cell r="AJ120">
            <v>318789.68000000005</v>
          </cell>
          <cell r="AK120">
            <v>1456234</v>
          </cell>
          <cell r="AL120">
            <v>133723.69</v>
          </cell>
          <cell r="AM120">
            <v>50482.7</v>
          </cell>
          <cell r="AN120">
            <v>1640440.3900000001</v>
          </cell>
          <cell r="AO120">
            <v>190986.91</v>
          </cell>
          <cell r="AP120">
            <v>138193.37</v>
          </cell>
          <cell r="AQ120">
            <v>412595.68</v>
          </cell>
          <cell r="AR120">
            <v>0</v>
          </cell>
          <cell r="AS120">
            <v>107131.68</v>
          </cell>
          <cell r="AT120">
            <v>11331.11</v>
          </cell>
          <cell r="AU120">
            <v>0</v>
          </cell>
          <cell r="AV120">
            <v>118462.79000000001</v>
          </cell>
          <cell r="AW120">
            <v>150</v>
          </cell>
          <cell r="AX120">
            <v>0</v>
          </cell>
          <cell r="AY120">
            <v>4200</v>
          </cell>
          <cell r="AZ120">
            <v>172089.83000000002</v>
          </cell>
          <cell r="BA120">
            <v>12003.72</v>
          </cell>
          <cell r="BB120">
            <v>72799.95</v>
          </cell>
          <cell r="BC120">
            <v>0</v>
          </cell>
          <cell r="BD120">
            <v>57904.759999999995</v>
          </cell>
          <cell r="BE120">
            <v>191862.53999999998</v>
          </cell>
          <cell r="BF120">
            <v>103144.56</v>
          </cell>
          <cell r="BG120">
            <v>159516.64999999997</v>
          </cell>
          <cell r="BH120">
            <v>773672.00999999989</v>
          </cell>
          <cell r="BI120">
            <v>21828.98</v>
          </cell>
          <cell r="BJ120">
            <v>4136.97</v>
          </cell>
          <cell r="BK120">
            <v>169522.86</v>
          </cell>
          <cell r="BL120">
            <v>195488.81</v>
          </cell>
          <cell r="BM120">
            <v>32450.13</v>
          </cell>
          <cell r="BN120">
            <v>13400</v>
          </cell>
        </row>
        <row r="121">
          <cell r="A121" t="str">
            <v>Combined</v>
          </cell>
          <cell r="B121">
            <v>33</v>
          </cell>
          <cell r="C121">
            <v>0</v>
          </cell>
          <cell r="D121">
            <v>0</v>
          </cell>
          <cell r="E121">
            <v>0</v>
          </cell>
          <cell r="F121">
            <v>0</v>
          </cell>
          <cell r="G121">
            <v>0</v>
          </cell>
          <cell r="H121">
            <v>0</v>
          </cell>
          <cell r="I121">
            <v>0</v>
          </cell>
          <cell r="J121">
            <v>4935210</v>
          </cell>
          <cell r="K121">
            <v>0</v>
          </cell>
          <cell r="L121">
            <v>0</v>
          </cell>
          <cell r="M121">
            <v>0</v>
          </cell>
          <cell r="N121">
            <v>0</v>
          </cell>
          <cell r="O121">
            <v>6213768.5199999996</v>
          </cell>
          <cell r="P121">
            <v>448428.31000000006</v>
          </cell>
          <cell r="Q121">
            <v>499045.07999999996</v>
          </cell>
          <cell r="R121">
            <v>761300.59000000008</v>
          </cell>
          <cell r="S121">
            <v>124711.25000000001</v>
          </cell>
          <cell r="T121">
            <v>214658.84999999998</v>
          </cell>
          <cell r="U121">
            <v>279808.64000000001</v>
          </cell>
          <cell r="V121">
            <v>0</v>
          </cell>
          <cell r="W121">
            <v>0</v>
          </cell>
          <cell r="X121">
            <v>215601.59</v>
          </cell>
          <cell r="Y121">
            <v>2543554.31</v>
          </cell>
          <cell r="Z121">
            <v>2189467.8000000003</v>
          </cell>
          <cell r="AA121">
            <v>9937543.8000000007</v>
          </cell>
          <cell r="AB121">
            <v>28444.449999999997</v>
          </cell>
          <cell r="AC121">
            <v>934270.74</v>
          </cell>
          <cell r="AD121">
            <v>26073.360000000001</v>
          </cell>
          <cell r="AE121">
            <v>117200.26999999999</v>
          </cell>
          <cell r="AF121">
            <v>362155.58</v>
          </cell>
          <cell r="AG121">
            <v>80419.98</v>
          </cell>
          <cell r="AH121">
            <v>298249.36000000004</v>
          </cell>
          <cell r="AI121">
            <v>387841.87</v>
          </cell>
          <cell r="AJ121">
            <v>1134782.5</v>
          </cell>
          <cell r="AK121">
            <v>5636208</v>
          </cell>
          <cell r="AL121">
            <v>289979.34999999998</v>
          </cell>
          <cell r="AM121">
            <v>317715</v>
          </cell>
          <cell r="AN121">
            <v>6243902.3499999996</v>
          </cell>
          <cell r="AO121">
            <v>196000</v>
          </cell>
          <cell r="AP121">
            <v>1442024.48</v>
          </cell>
          <cell r="AQ121">
            <v>1443397.66</v>
          </cell>
          <cell r="AR121">
            <v>136847.35</v>
          </cell>
          <cell r="AS121">
            <v>676910.6</v>
          </cell>
          <cell r="AT121">
            <v>88687.42</v>
          </cell>
          <cell r="AU121">
            <v>0</v>
          </cell>
          <cell r="AV121">
            <v>765598.0199999999</v>
          </cell>
          <cell r="AW121">
            <v>8278523.8799999999</v>
          </cell>
          <cell r="AX121">
            <v>84286.41</v>
          </cell>
          <cell r="AY121">
            <v>0</v>
          </cell>
          <cell r="AZ121">
            <v>6888</v>
          </cell>
          <cell r="BA121">
            <v>21792.39</v>
          </cell>
          <cell r="BB121">
            <v>7626</v>
          </cell>
          <cell r="BC121">
            <v>2009205.52</v>
          </cell>
          <cell r="BD121">
            <v>465458.51</v>
          </cell>
          <cell r="BE121">
            <v>1014010.6799999999</v>
          </cell>
          <cell r="BF121">
            <v>11058</v>
          </cell>
          <cell r="BG121">
            <v>1607077.48</v>
          </cell>
          <cell r="BH121">
            <v>13505926.870000001</v>
          </cell>
          <cell r="BI121">
            <v>844356.16999999993</v>
          </cell>
          <cell r="BJ121">
            <v>166199.28</v>
          </cell>
          <cell r="BK121">
            <v>484474.64</v>
          </cell>
          <cell r="BL121">
            <v>1495030.0899999999</v>
          </cell>
          <cell r="BM121">
            <v>372939</v>
          </cell>
          <cell r="BN121">
            <v>308805</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677575.77</v>
          </cell>
          <cell r="P122">
            <v>63351.44</v>
          </cell>
          <cell r="Q122">
            <v>26091.4</v>
          </cell>
          <cell r="R122">
            <v>17971.43</v>
          </cell>
          <cell r="S122">
            <v>21919.360000000001</v>
          </cell>
          <cell r="T122">
            <v>68818.19</v>
          </cell>
          <cell r="U122">
            <v>29296.739999999998</v>
          </cell>
          <cell r="V122">
            <v>0</v>
          </cell>
          <cell r="W122">
            <v>0</v>
          </cell>
          <cell r="X122">
            <v>13717.92</v>
          </cell>
          <cell r="Y122">
            <v>241166.48000000004</v>
          </cell>
          <cell r="Z122">
            <v>135959.09</v>
          </cell>
          <cell r="AA122">
            <v>446935.28</v>
          </cell>
          <cell r="AB122">
            <v>610.22</v>
          </cell>
          <cell r="AC122">
            <v>71240.930000000008</v>
          </cell>
          <cell r="AD122">
            <v>0</v>
          </cell>
          <cell r="AE122">
            <v>7242.95</v>
          </cell>
          <cell r="AF122">
            <v>7541.1100000000006</v>
          </cell>
          <cell r="AG122">
            <v>28846.23</v>
          </cell>
          <cell r="AH122">
            <v>48273.01</v>
          </cell>
          <cell r="AI122">
            <v>132184.64000000001</v>
          </cell>
          <cell r="AJ122">
            <v>538061.39</v>
          </cell>
          <cell r="AK122">
            <v>626954</v>
          </cell>
          <cell r="AL122">
            <v>113892.41</v>
          </cell>
          <cell r="AM122">
            <v>13137</v>
          </cell>
          <cell r="AN122">
            <v>753983.41</v>
          </cell>
          <cell r="AO122">
            <v>228836.13</v>
          </cell>
          <cell r="AP122">
            <v>97650</v>
          </cell>
          <cell r="AQ122">
            <v>43009.2</v>
          </cell>
          <cell r="AR122">
            <v>120820.79</v>
          </cell>
          <cell r="AS122">
            <v>83295.63</v>
          </cell>
          <cell r="AT122">
            <v>61549.270000000004</v>
          </cell>
          <cell r="AU122">
            <v>0</v>
          </cell>
          <cell r="AV122">
            <v>144844.90000000002</v>
          </cell>
          <cell r="AW122">
            <v>28403.49</v>
          </cell>
          <cell r="AX122">
            <v>0</v>
          </cell>
          <cell r="AY122">
            <v>0</v>
          </cell>
          <cell r="AZ122">
            <v>0</v>
          </cell>
          <cell r="BA122">
            <v>326780.69000000006</v>
          </cell>
          <cell r="BB122">
            <v>0</v>
          </cell>
          <cell r="BC122">
            <v>3116.25</v>
          </cell>
          <cell r="BD122">
            <v>15051.43</v>
          </cell>
          <cell r="BE122">
            <v>1141.5999999999999</v>
          </cell>
          <cell r="BF122">
            <v>55936</v>
          </cell>
          <cell r="BG122">
            <v>113798.79000000001</v>
          </cell>
          <cell r="BH122">
            <v>544228.25</v>
          </cell>
          <cell r="BI122">
            <v>1950</v>
          </cell>
          <cell r="BJ122">
            <v>9562.41</v>
          </cell>
          <cell r="BK122">
            <v>30416</v>
          </cell>
          <cell r="BL122">
            <v>41928.410000000003</v>
          </cell>
          <cell r="BM122">
            <v>0</v>
          </cell>
          <cell r="BN122">
            <v>35000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2569768.81</v>
          </cell>
          <cell r="P123">
            <v>158059.68</v>
          </cell>
          <cell r="Q123">
            <v>44345.36</v>
          </cell>
          <cell r="R123">
            <v>195109.78</v>
          </cell>
          <cell r="S123">
            <v>35336.26</v>
          </cell>
          <cell r="T123">
            <v>44871.7</v>
          </cell>
          <cell r="U123">
            <v>54629.329999999994</v>
          </cell>
          <cell r="V123">
            <v>0</v>
          </cell>
          <cell r="W123">
            <v>0</v>
          </cell>
          <cell r="X123">
            <v>56058.95</v>
          </cell>
          <cell r="Y123">
            <v>588411.06000000006</v>
          </cell>
          <cell r="Z123">
            <v>741187.47000000009</v>
          </cell>
          <cell r="AA123">
            <v>3549005.8000000003</v>
          </cell>
          <cell r="AB123">
            <v>15657.98</v>
          </cell>
          <cell r="AC123">
            <v>345126.88</v>
          </cell>
          <cell r="AD123">
            <v>8608.8799999999992</v>
          </cell>
          <cell r="AE123">
            <v>233028.75</v>
          </cell>
          <cell r="AF123">
            <v>28942.550000000003</v>
          </cell>
          <cell r="AG123">
            <v>100085.04000000001</v>
          </cell>
          <cell r="AH123">
            <v>394100.51</v>
          </cell>
          <cell r="AI123">
            <v>752425.87</v>
          </cell>
          <cell r="AJ123">
            <v>520770.69</v>
          </cell>
          <cell r="AK123">
            <v>3313522</v>
          </cell>
          <cell r="AL123">
            <v>115776</v>
          </cell>
          <cell r="AM123">
            <v>76958.77</v>
          </cell>
          <cell r="AN123">
            <v>3506256.77</v>
          </cell>
          <cell r="AO123">
            <v>212691</v>
          </cell>
          <cell r="AP123">
            <v>2217654.2999999998</v>
          </cell>
          <cell r="AQ123">
            <v>397903</v>
          </cell>
          <cell r="AR123">
            <v>171234</v>
          </cell>
          <cell r="AS123">
            <v>1032499</v>
          </cell>
          <cell r="AT123">
            <v>20603</v>
          </cell>
          <cell r="AU123">
            <v>0</v>
          </cell>
          <cell r="AV123">
            <v>1053102</v>
          </cell>
          <cell r="AW123">
            <v>604225.15999999992</v>
          </cell>
          <cell r="AX123">
            <v>38487</v>
          </cell>
          <cell r="AY123">
            <v>116236</v>
          </cell>
          <cell r="AZ123">
            <v>141272.35</v>
          </cell>
          <cell r="BA123">
            <v>1459</v>
          </cell>
          <cell r="BB123">
            <v>0</v>
          </cell>
          <cell r="BC123">
            <v>41125</v>
          </cell>
          <cell r="BD123">
            <v>67234</v>
          </cell>
          <cell r="BE123">
            <v>133091.70000000001</v>
          </cell>
          <cell r="BF123">
            <v>11045</v>
          </cell>
          <cell r="BG123">
            <v>451738.9</v>
          </cell>
          <cell r="BH123">
            <v>1605914.11</v>
          </cell>
          <cell r="BI123">
            <v>330175</v>
          </cell>
          <cell r="BJ123">
            <v>108111.87</v>
          </cell>
          <cell r="BK123">
            <v>247305</v>
          </cell>
          <cell r="BL123">
            <v>685591.87</v>
          </cell>
          <cell r="BM123">
            <v>615846</v>
          </cell>
          <cell r="BN123">
            <v>70776.44</v>
          </cell>
        </row>
        <row r="124">
          <cell r="A124" t="str">
            <v>Traditional Arts</v>
          </cell>
          <cell r="B124">
            <v>14</v>
          </cell>
          <cell r="C124">
            <v>0</v>
          </cell>
          <cell r="D124">
            <v>0</v>
          </cell>
          <cell r="E124">
            <v>0</v>
          </cell>
          <cell r="F124">
            <v>0</v>
          </cell>
          <cell r="G124">
            <v>0</v>
          </cell>
          <cell r="H124">
            <v>0</v>
          </cell>
          <cell r="I124">
            <v>0</v>
          </cell>
          <cell r="J124">
            <v>339651</v>
          </cell>
          <cell r="K124">
            <v>0</v>
          </cell>
          <cell r="L124">
            <v>0</v>
          </cell>
          <cell r="M124">
            <v>0</v>
          </cell>
          <cell r="N124">
            <v>0</v>
          </cell>
          <cell r="O124">
            <v>1265534.32</v>
          </cell>
          <cell r="P124">
            <v>65172.789999999994</v>
          </cell>
          <cell r="Q124">
            <v>75163.909999999989</v>
          </cell>
          <cell r="R124">
            <v>73568.66</v>
          </cell>
          <cell r="S124">
            <v>27535.99</v>
          </cell>
          <cell r="T124">
            <v>54899.799999999996</v>
          </cell>
          <cell r="U124">
            <v>104228.78</v>
          </cell>
          <cell r="V124">
            <v>0</v>
          </cell>
          <cell r="W124">
            <v>0</v>
          </cell>
          <cell r="X124">
            <v>22407.75</v>
          </cell>
          <cell r="Y124">
            <v>422977.68</v>
          </cell>
          <cell r="Z124">
            <v>490930.38000000006</v>
          </cell>
          <cell r="AA124">
            <v>1198472.82</v>
          </cell>
          <cell r="AB124">
            <v>28877.39</v>
          </cell>
          <cell r="AC124">
            <v>109414.42</v>
          </cell>
          <cell r="AD124">
            <v>0</v>
          </cell>
          <cell r="AE124">
            <v>54037.11</v>
          </cell>
          <cell r="AF124">
            <v>23859.94</v>
          </cell>
          <cell r="AG124">
            <v>4324</v>
          </cell>
          <cell r="AH124">
            <v>108021.86000000002</v>
          </cell>
          <cell r="AI124">
            <v>146842.08000000002</v>
          </cell>
          <cell r="AJ124">
            <v>166806.58999999997</v>
          </cell>
          <cell r="AK124">
            <v>610615</v>
          </cell>
          <cell r="AL124">
            <v>15525</v>
          </cell>
          <cell r="AM124">
            <v>16218.11</v>
          </cell>
          <cell r="AN124">
            <v>642358.11</v>
          </cell>
          <cell r="AO124">
            <v>453129</v>
          </cell>
          <cell r="AP124">
            <v>640860.38</v>
          </cell>
          <cell r="AQ124">
            <v>496345.14</v>
          </cell>
          <cell r="AR124">
            <v>3522.74</v>
          </cell>
          <cell r="AS124">
            <v>148083.74</v>
          </cell>
          <cell r="AT124">
            <v>247027.43</v>
          </cell>
          <cell r="AU124">
            <v>0</v>
          </cell>
          <cell r="AV124">
            <v>395111.17</v>
          </cell>
          <cell r="AW124">
            <v>399694.28</v>
          </cell>
          <cell r="AX124">
            <v>31107</v>
          </cell>
          <cell r="AY124">
            <v>9205</v>
          </cell>
          <cell r="AZ124">
            <v>65563.100000000006</v>
          </cell>
          <cell r="BA124">
            <v>8271.19</v>
          </cell>
          <cell r="BB124">
            <v>0</v>
          </cell>
          <cell r="BC124">
            <v>142698.82</v>
          </cell>
          <cell r="BD124">
            <v>53483.56</v>
          </cell>
          <cell r="BE124">
            <v>115218.26000000001</v>
          </cell>
          <cell r="BF124">
            <v>2771</v>
          </cell>
          <cell r="BG124">
            <v>84018.32</v>
          </cell>
          <cell r="BH124">
            <v>912030.53</v>
          </cell>
          <cell r="BI124">
            <v>87857.43</v>
          </cell>
          <cell r="BJ124">
            <v>24390.2</v>
          </cell>
          <cell r="BK124">
            <v>22100</v>
          </cell>
          <cell r="BL124">
            <v>134347.63</v>
          </cell>
          <cell r="BM124">
            <v>0</v>
          </cell>
          <cell r="BN124">
            <v>292256</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276929.45</v>
          </cell>
          <cell r="P125">
            <v>35355.24</v>
          </cell>
          <cell r="Q125">
            <v>8343.84</v>
          </cell>
          <cell r="R125">
            <v>1929.0000000000002</v>
          </cell>
          <cell r="S125">
            <v>5586.82</v>
          </cell>
          <cell r="T125">
            <v>4887.8599999999997</v>
          </cell>
          <cell r="U125">
            <v>14416.83</v>
          </cell>
          <cell r="V125">
            <v>0</v>
          </cell>
          <cell r="W125">
            <v>0</v>
          </cell>
          <cell r="X125">
            <v>6752.43</v>
          </cell>
          <cell r="Y125">
            <v>77272.01999999999</v>
          </cell>
          <cell r="Z125">
            <v>17725.170000000002</v>
          </cell>
          <cell r="AA125">
            <v>169743.81</v>
          </cell>
          <cell r="AB125">
            <v>1150</v>
          </cell>
          <cell r="AC125">
            <v>20743.37</v>
          </cell>
          <cell r="AD125">
            <v>2070</v>
          </cell>
          <cell r="AE125">
            <v>24067.35</v>
          </cell>
          <cell r="AF125">
            <v>2179.09</v>
          </cell>
          <cell r="AG125">
            <v>1628.71</v>
          </cell>
          <cell r="AH125">
            <v>53791.920000000006</v>
          </cell>
          <cell r="AI125">
            <v>23748.38</v>
          </cell>
          <cell r="AJ125">
            <v>25483.989999999998</v>
          </cell>
          <cell r="AK125">
            <v>341053</v>
          </cell>
          <cell r="AL125">
            <v>61460.229999999996</v>
          </cell>
          <cell r="AM125">
            <v>0</v>
          </cell>
          <cell r="AN125">
            <v>402513.23</v>
          </cell>
          <cell r="AO125">
            <v>0</v>
          </cell>
          <cell r="AP125">
            <v>10213</v>
          </cell>
          <cell r="AQ125">
            <v>47883</v>
          </cell>
          <cell r="AR125">
            <v>0</v>
          </cell>
          <cell r="AS125">
            <v>52484</v>
          </cell>
          <cell r="AT125">
            <v>0</v>
          </cell>
          <cell r="AU125">
            <v>0</v>
          </cell>
          <cell r="AV125">
            <v>52484</v>
          </cell>
          <cell r="AW125">
            <v>8212.42</v>
          </cell>
          <cell r="AX125">
            <v>13790</v>
          </cell>
          <cell r="AY125">
            <v>6865.68</v>
          </cell>
          <cell r="AZ125">
            <v>1940</v>
          </cell>
          <cell r="BA125">
            <v>0</v>
          </cell>
          <cell r="BB125">
            <v>0</v>
          </cell>
          <cell r="BC125">
            <v>420</v>
          </cell>
          <cell r="BD125">
            <v>11268.16</v>
          </cell>
          <cell r="BE125">
            <v>85227.65</v>
          </cell>
          <cell r="BF125">
            <v>0</v>
          </cell>
          <cell r="BG125">
            <v>20788.22</v>
          </cell>
          <cell r="BH125">
            <v>148512.13</v>
          </cell>
          <cell r="BI125">
            <v>0</v>
          </cell>
          <cell r="BJ125">
            <v>7685.39</v>
          </cell>
          <cell r="BK125">
            <v>57973</v>
          </cell>
          <cell r="BL125">
            <v>65658.39</v>
          </cell>
          <cell r="BM125">
            <v>0</v>
          </cell>
          <cell r="BN125">
            <v>5972.65</v>
          </cell>
        </row>
        <row r="126">
          <cell r="A126" t="str">
            <v>Drama</v>
          </cell>
          <cell r="B126">
            <v>17</v>
          </cell>
          <cell r="C126">
            <v>0</v>
          </cell>
          <cell r="D126">
            <v>0</v>
          </cell>
          <cell r="E126">
            <v>0</v>
          </cell>
          <cell r="F126">
            <v>0</v>
          </cell>
          <cell r="G126">
            <v>0</v>
          </cell>
          <cell r="H126">
            <v>0</v>
          </cell>
          <cell r="I126">
            <v>0</v>
          </cell>
          <cell r="J126">
            <v>2372953</v>
          </cell>
          <cell r="K126">
            <v>0</v>
          </cell>
          <cell r="L126">
            <v>0</v>
          </cell>
          <cell r="M126">
            <v>0</v>
          </cell>
          <cell r="N126">
            <v>0</v>
          </cell>
          <cell r="O126">
            <v>2129606.5099999998</v>
          </cell>
          <cell r="P126">
            <v>110899.45999999999</v>
          </cell>
          <cell r="Q126">
            <v>80072.189999999988</v>
          </cell>
          <cell r="R126">
            <v>112988.38</v>
          </cell>
          <cell r="S126">
            <v>28319.449999999997</v>
          </cell>
          <cell r="T126">
            <v>40688.86</v>
          </cell>
          <cell r="U126">
            <v>55345.62000000001</v>
          </cell>
          <cell r="V126">
            <v>0</v>
          </cell>
          <cell r="W126">
            <v>0</v>
          </cell>
          <cell r="X126">
            <v>64386.61</v>
          </cell>
          <cell r="Y126">
            <v>492700.56999999995</v>
          </cell>
          <cell r="Z126">
            <v>214101.84</v>
          </cell>
          <cell r="AA126">
            <v>1544761.06</v>
          </cell>
          <cell r="AB126">
            <v>14076.380000000001</v>
          </cell>
          <cell r="AC126">
            <v>183847.89</v>
          </cell>
          <cell r="AD126">
            <v>15561.2</v>
          </cell>
          <cell r="AE126">
            <v>57952.94</v>
          </cell>
          <cell r="AF126">
            <v>2050.36</v>
          </cell>
          <cell r="AG126">
            <v>11726.410000000002</v>
          </cell>
          <cell r="AH126">
            <v>167302.27000000002</v>
          </cell>
          <cell r="AI126">
            <v>362689.68</v>
          </cell>
          <cell r="AJ126">
            <v>207849.63</v>
          </cell>
          <cell r="AK126">
            <v>2450182</v>
          </cell>
          <cell r="AL126">
            <v>23928</v>
          </cell>
          <cell r="AM126">
            <v>105575.5</v>
          </cell>
          <cell r="AN126">
            <v>2579685.5</v>
          </cell>
          <cell r="AO126">
            <v>29229.27</v>
          </cell>
          <cell r="AP126">
            <v>154646.06</v>
          </cell>
          <cell r="AQ126">
            <v>496254.19</v>
          </cell>
          <cell r="AR126">
            <v>0</v>
          </cell>
          <cell r="AS126">
            <v>149368.84</v>
          </cell>
          <cell r="AT126">
            <v>0</v>
          </cell>
          <cell r="AU126">
            <v>0</v>
          </cell>
          <cell r="AV126">
            <v>149368.84</v>
          </cell>
          <cell r="AW126">
            <v>742798.01</v>
          </cell>
          <cell r="AX126">
            <v>146611.15</v>
          </cell>
          <cell r="AY126">
            <v>19684.96</v>
          </cell>
          <cell r="AZ126">
            <v>42203.14</v>
          </cell>
          <cell r="BA126">
            <v>120</v>
          </cell>
          <cell r="BB126">
            <v>0</v>
          </cell>
          <cell r="BC126">
            <v>194265</v>
          </cell>
          <cell r="BD126">
            <v>14000.119999999999</v>
          </cell>
          <cell r="BE126">
            <v>23338.15</v>
          </cell>
          <cell r="BF126">
            <v>2170</v>
          </cell>
          <cell r="BG126">
            <v>146570.33000000002</v>
          </cell>
          <cell r="BH126">
            <v>1245270.8599999999</v>
          </cell>
          <cell r="BI126">
            <v>139138</v>
          </cell>
          <cell r="BJ126">
            <v>37132.11</v>
          </cell>
          <cell r="BK126">
            <v>377871.17</v>
          </cell>
          <cell r="BL126">
            <v>554141.28</v>
          </cell>
          <cell r="BM126">
            <v>0</v>
          </cell>
          <cell r="BN126">
            <v>0</v>
          </cell>
        </row>
      </sheetData>
      <sheetData sheetId="6">
        <row r="1">
          <cell r="A1" t="str">
            <v>Name</v>
          </cell>
        </row>
        <row r="2">
          <cell r="A2" t="str">
            <v>Aisling Ghear Theatre Company</v>
          </cell>
          <cell r="B2" t="str">
            <v>2015-2016</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78452</v>
          </cell>
          <cell r="P2">
            <v>7500</v>
          </cell>
          <cell r="Q2">
            <v>0</v>
          </cell>
          <cell r="R2">
            <v>1365</v>
          </cell>
          <cell r="S2">
            <v>1025</v>
          </cell>
          <cell r="T2">
            <v>1857</v>
          </cell>
          <cell r="U2">
            <v>989</v>
          </cell>
          <cell r="V2">
            <v>0</v>
          </cell>
          <cell r="W2">
            <v>0</v>
          </cell>
          <cell r="X2">
            <v>2088</v>
          </cell>
          <cell r="Y2">
            <v>14824</v>
          </cell>
          <cell r="Z2">
            <v>370</v>
          </cell>
          <cell r="AA2">
            <v>38302</v>
          </cell>
          <cell r="AB2">
            <v>0</v>
          </cell>
          <cell r="AC2">
            <v>5660</v>
          </cell>
          <cell r="AD2">
            <v>0</v>
          </cell>
          <cell r="AE2">
            <v>0</v>
          </cell>
          <cell r="AF2">
            <v>4687</v>
          </cell>
          <cell r="AG2">
            <v>652</v>
          </cell>
          <cell r="AH2">
            <v>7601</v>
          </cell>
          <cell r="AI2">
            <v>4173</v>
          </cell>
          <cell r="AJ2">
            <v>2103</v>
          </cell>
          <cell r="AK2">
            <v>78429</v>
          </cell>
          <cell r="AL2">
            <v>0</v>
          </cell>
          <cell r="AM2">
            <v>0</v>
          </cell>
          <cell r="AN2">
            <v>78429</v>
          </cell>
          <cell r="AO2">
            <v>0</v>
          </cell>
          <cell r="AP2">
            <v>0</v>
          </cell>
          <cell r="AQ2">
            <v>6000</v>
          </cell>
          <cell r="AR2">
            <v>30000</v>
          </cell>
          <cell r="AS2">
            <v>0</v>
          </cell>
          <cell r="AT2">
            <v>0</v>
          </cell>
          <cell r="AU2">
            <v>0</v>
          </cell>
          <cell r="AV2">
            <v>30000</v>
          </cell>
          <cell r="AW2">
            <v>42395</v>
          </cell>
          <cell r="AX2">
            <v>0</v>
          </cell>
          <cell r="AY2">
            <v>0</v>
          </cell>
          <cell r="AZ2">
            <v>0</v>
          </cell>
          <cell r="BA2">
            <v>0</v>
          </cell>
          <cell r="BB2">
            <v>0</v>
          </cell>
          <cell r="BC2">
            <v>0</v>
          </cell>
          <cell r="BD2">
            <v>0</v>
          </cell>
          <cell r="BE2">
            <v>0</v>
          </cell>
          <cell r="BF2">
            <v>0</v>
          </cell>
          <cell r="BG2">
            <v>0</v>
          </cell>
          <cell r="BH2">
            <v>42395</v>
          </cell>
          <cell r="BI2">
            <v>0</v>
          </cell>
          <cell r="BJ2">
            <v>0</v>
          </cell>
          <cell r="BK2">
            <v>0</v>
          </cell>
          <cell r="BL2">
            <v>0</v>
          </cell>
          <cell r="BM2">
            <v>0</v>
          </cell>
          <cell r="BN2">
            <v>0</v>
          </cell>
        </row>
        <row r="3">
          <cell r="A3" t="str">
            <v>All Set Cross Cultural Project</v>
          </cell>
          <cell r="B3" t="str">
            <v>2015-2016</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0</v>
          </cell>
          <cell r="P3">
            <v>0</v>
          </cell>
          <cell r="Q3">
            <v>0</v>
          </cell>
          <cell r="R3">
            <v>0</v>
          </cell>
          <cell r="S3">
            <v>0</v>
          </cell>
          <cell r="T3">
            <v>212</v>
          </cell>
          <cell r="U3">
            <v>725</v>
          </cell>
          <cell r="V3">
            <v>0</v>
          </cell>
          <cell r="W3">
            <v>0</v>
          </cell>
          <cell r="X3">
            <v>78</v>
          </cell>
          <cell r="Y3">
            <v>1015</v>
          </cell>
          <cell r="Z3">
            <v>432</v>
          </cell>
          <cell r="AA3">
            <v>60410</v>
          </cell>
          <cell r="AB3">
            <v>0</v>
          </cell>
          <cell r="AC3">
            <v>418</v>
          </cell>
          <cell r="AD3">
            <v>0</v>
          </cell>
          <cell r="AE3">
            <v>0</v>
          </cell>
          <cell r="AF3">
            <v>6187</v>
          </cell>
          <cell r="AG3">
            <v>2007</v>
          </cell>
          <cell r="AH3">
            <v>0</v>
          </cell>
          <cell r="AI3">
            <v>385</v>
          </cell>
          <cell r="AJ3">
            <v>2373</v>
          </cell>
          <cell r="AK3">
            <v>27338</v>
          </cell>
          <cell r="AL3">
            <v>0</v>
          </cell>
          <cell r="AM3">
            <v>0</v>
          </cell>
          <cell r="AN3">
            <v>27338</v>
          </cell>
          <cell r="AO3">
            <v>0</v>
          </cell>
          <cell r="AP3">
            <v>0</v>
          </cell>
          <cell r="AQ3">
            <v>8630</v>
          </cell>
          <cell r="AR3">
            <v>0</v>
          </cell>
          <cell r="AS3">
            <v>0</v>
          </cell>
          <cell r="AT3">
            <v>0</v>
          </cell>
          <cell r="AU3">
            <v>0</v>
          </cell>
          <cell r="AV3">
            <v>0</v>
          </cell>
          <cell r="AW3">
            <v>6093</v>
          </cell>
          <cell r="AX3">
            <v>300</v>
          </cell>
          <cell r="AY3">
            <v>0</v>
          </cell>
          <cell r="AZ3">
            <v>0</v>
          </cell>
          <cell r="BA3">
            <v>0</v>
          </cell>
          <cell r="BB3">
            <v>0</v>
          </cell>
          <cell r="BC3">
            <v>0</v>
          </cell>
          <cell r="BD3">
            <v>0</v>
          </cell>
          <cell r="BE3">
            <v>1320</v>
          </cell>
          <cell r="BF3">
            <v>0</v>
          </cell>
          <cell r="BG3">
            <v>18900</v>
          </cell>
          <cell r="BH3">
            <v>26613</v>
          </cell>
          <cell r="BI3">
            <v>0</v>
          </cell>
          <cell r="BJ3">
            <v>1000</v>
          </cell>
          <cell r="BK3">
            <v>11043</v>
          </cell>
          <cell r="BL3">
            <v>12043</v>
          </cell>
          <cell r="BM3">
            <v>0</v>
          </cell>
          <cell r="BN3">
            <v>0</v>
          </cell>
        </row>
        <row r="4">
          <cell r="A4" t="str">
            <v>An Droichead</v>
          </cell>
          <cell r="B4" t="str">
            <v>2015-2016</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267842</v>
          </cell>
          <cell r="P4">
            <v>0</v>
          </cell>
          <cell r="Q4">
            <v>4986</v>
          </cell>
          <cell r="R4">
            <v>3123</v>
          </cell>
          <cell r="S4">
            <v>856</v>
          </cell>
          <cell r="T4">
            <v>2937</v>
          </cell>
          <cell r="U4">
            <v>4570</v>
          </cell>
          <cell r="V4">
            <v>0</v>
          </cell>
          <cell r="W4">
            <v>0</v>
          </cell>
          <cell r="X4">
            <v>2740</v>
          </cell>
          <cell r="Y4">
            <v>19212</v>
          </cell>
          <cell r="Z4">
            <v>6447</v>
          </cell>
          <cell r="AA4">
            <v>112683</v>
          </cell>
          <cell r="AB4">
            <v>4204</v>
          </cell>
          <cell r="AC4">
            <v>14474</v>
          </cell>
          <cell r="AD4">
            <v>0</v>
          </cell>
          <cell r="AE4">
            <v>6835</v>
          </cell>
          <cell r="AF4">
            <v>3711</v>
          </cell>
          <cell r="AG4">
            <v>3030</v>
          </cell>
          <cell r="AH4">
            <v>5438</v>
          </cell>
          <cell r="AI4">
            <v>4377</v>
          </cell>
          <cell r="AJ4">
            <v>10845</v>
          </cell>
          <cell r="AK4">
            <v>47637</v>
          </cell>
          <cell r="AL4">
            <v>0</v>
          </cell>
          <cell r="AM4">
            <v>4500</v>
          </cell>
          <cell r="AN4">
            <v>52137</v>
          </cell>
          <cell r="AO4">
            <v>0</v>
          </cell>
          <cell r="AP4">
            <v>81503</v>
          </cell>
          <cell r="AQ4">
            <v>44480</v>
          </cell>
          <cell r="AR4">
            <v>0</v>
          </cell>
          <cell r="AS4">
            <v>15039</v>
          </cell>
          <cell r="AT4">
            <v>76388</v>
          </cell>
          <cell r="AU4">
            <v>0</v>
          </cell>
          <cell r="AV4">
            <v>91427</v>
          </cell>
          <cell r="AW4">
            <v>18048</v>
          </cell>
          <cell r="AX4">
            <v>2308</v>
          </cell>
          <cell r="AY4">
            <v>0</v>
          </cell>
          <cell r="AZ4">
            <v>0</v>
          </cell>
          <cell r="BA4">
            <v>0</v>
          </cell>
          <cell r="BB4">
            <v>0</v>
          </cell>
          <cell r="BC4">
            <v>1048</v>
          </cell>
          <cell r="BD4">
            <v>0</v>
          </cell>
          <cell r="BE4">
            <v>59060</v>
          </cell>
          <cell r="BF4">
            <v>0</v>
          </cell>
          <cell r="BG4">
            <v>105019</v>
          </cell>
          <cell r="BH4">
            <v>185483</v>
          </cell>
          <cell r="BI4">
            <v>4100</v>
          </cell>
          <cell r="BJ4">
            <v>6242</v>
          </cell>
          <cell r="BK4">
            <v>0</v>
          </cell>
          <cell r="BL4">
            <v>10342</v>
          </cell>
          <cell r="BM4">
            <v>0</v>
          </cell>
          <cell r="BN4">
            <v>0</v>
          </cell>
        </row>
        <row r="5">
          <cell r="A5" t="str">
            <v>An Gaelaras Ltd</v>
          </cell>
          <cell r="B5" t="str">
            <v>2015-2016</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441558.6</v>
          </cell>
          <cell r="P5">
            <v>0</v>
          </cell>
          <cell r="Q5">
            <v>36202.9</v>
          </cell>
          <cell r="R5">
            <v>34092.699999999997</v>
          </cell>
          <cell r="S5">
            <v>7952.5</v>
          </cell>
          <cell r="T5">
            <v>6715.2</v>
          </cell>
          <cell r="U5">
            <v>46389.75</v>
          </cell>
          <cell r="V5">
            <v>0</v>
          </cell>
          <cell r="W5">
            <v>0</v>
          </cell>
          <cell r="X5">
            <v>0</v>
          </cell>
          <cell r="Y5">
            <v>131353.04999999999</v>
          </cell>
          <cell r="Z5">
            <v>79963.789999999994</v>
          </cell>
          <cell r="AA5">
            <v>104640.49</v>
          </cell>
          <cell r="AB5">
            <v>0</v>
          </cell>
          <cell r="AC5">
            <v>28190.51</v>
          </cell>
          <cell r="AD5">
            <v>0</v>
          </cell>
          <cell r="AE5">
            <v>0</v>
          </cell>
          <cell r="AF5">
            <v>29770.29</v>
          </cell>
          <cell r="AG5">
            <v>0</v>
          </cell>
          <cell r="AH5">
            <v>1157.32</v>
          </cell>
          <cell r="AI5">
            <v>62721.67</v>
          </cell>
          <cell r="AJ5">
            <v>901.39</v>
          </cell>
          <cell r="AK5">
            <v>139535</v>
          </cell>
          <cell r="AL5">
            <v>0</v>
          </cell>
          <cell r="AM5">
            <v>48720.15</v>
          </cell>
          <cell r="AN5">
            <v>187805.15</v>
          </cell>
          <cell r="AO5">
            <v>0</v>
          </cell>
          <cell r="AP5">
            <v>542503.09</v>
          </cell>
          <cell r="AQ5">
            <v>27000</v>
          </cell>
          <cell r="AR5">
            <v>0</v>
          </cell>
          <cell r="AS5">
            <v>0</v>
          </cell>
          <cell r="AT5">
            <v>136420.70000000001</v>
          </cell>
          <cell r="AU5">
            <v>0</v>
          </cell>
          <cell r="AV5">
            <v>136420.70000000001</v>
          </cell>
          <cell r="AW5">
            <v>41482.01</v>
          </cell>
          <cell r="AX5">
            <v>0</v>
          </cell>
          <cell r="AY5">
            <v>0</v>
          </cell>
          <cell r="AZ5">
            <v>0</v>
          </cell>
          <cell r="BA5">
            <v>0</v>
          </cell>
          <cell r="BB5">
            <v>0</v>
          </cell>
          <cell r="BC5">
            <v>162169.60999999999</v>
          </cell>
          <cell r="BD5">
            <v>13849.2</v>
          </cell>
          <cell r="BE5">
            <v>0</v>
          </cell>
          <cell r="BF5">
            <v>0</v>
          </cell>
          <cell r="BG5">
            <v>21510.2</v>
          </cell>
          <cell r="BH5">
            <v>239011.02000000002</v>
          </cell>
          <cell r="BI5">
            <v>0</v>
          </cell>
          <cell r="BJ5">
            <v>2445</v>
          </cell>
          <cell r="BK5">
            <v>0</v>
          </cell>
          <cell r="BL5">
            <v>2445</v>
          </cell>
          <cell r="BM5">
            <v>0</v>
          </cell>
          <cell r="BN5">
            <v>0</v>
          </cell>
        </row>
        <row r="6">
          <cell r="A6" t="str">
            <v>Andersonstown Traditional &amp; Contemporary Music School</v>
          </cell>
          <cell r="B6" t="str">
            <v>2015-2016</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53340</v>
          </cell>
          <cell r="P6">
            <v>9800</v>
          </cell>
          <cell r="Q6">
            <v>5173</v>
          </cell>
          <cell r="R6">
            <v>0</v>
          </cell>
          <cell r="S6">
            <v>1680</v>
          </cell>
          <cell r="T6">
            <v>3883</v>
          </cell>
          <cell r="U6">
            <v>2004</v>
          </cell>
          <cell r="V6">
            <v>0</v>
          </cell>
          <cell r="W6">
            <v>0</v>
          </cell>
          <cell r="X6">
            <v>908</v>
          </cell>
          <cell r="Y6">
            <v>23448</v>
          </cell>
          <cell r="Z6">
            <v>1496</v>
          </cell>
          <cell r="AA6">
            <v>33915</v>
          </cell>
          <cell r="AB6">
            <v>0</v>
          </cell>
          <cell r="AC6">
            <v>0</v>
          </cell>
          <cell r="AD6">
            <v>0</v>
          </cell>
          <cell r="AE6">
            <v>0</v>
          </cell>
          <cell r="AF6">
            <v>2330</v>
          </cell>
          <cell r="AG6">
            <v>0</v>
          </cell>
          <cell r="AH6">
            <v>0</v>
          </cell>
          <cell r="AI6">
            <v>230</v>
          </cell>
          <cell r="AJ6">
            <v>2507</v>
          </cell>
          <cell r="AK6">
            <v>52000</v>
          </cell>
          <cell r="AL6">
            <v>0</v>
          </cell>
          <cell r="AM6">
            <v>0</v>
          </cell>
          <cell r="AN6">
            <v>52000</v>
          </cell>
          <cell r="AO6">
            <v>0</v>
          </cell>
          <cell r="AP6">
            <v>0</v>
          </cell>
          <cell r="AQ6">
            <v>4000</v>
          </cell>
          <cell r="AR6">
            <v>0</v>
          </cell>
          <cell r="AS6">
            <v>0</v>
          </cell>
          <cell r="AT6">
            <v>0</v>
          </cell>
          <cell r="AU6">
            <v>0</v>
          </cell>
          <cell r="AV6">
            <v>0</v>
          </cell>
          <cell r="AW6">
            <v>0</v>
          </cell>
          <cell r="AX6">
            <v>0</v>
          </cell>
          <cell r="AY6">
            <v>0</v>
          </cell>
          <cell r="AZ6">
            <v>44990</v>
          </cell>
          <cell r="BA6">
            <v>0</v>
          </cell>
          <cell r="BB6">
            <v>0</v>
          </cell>
          <cell r="BC6">
            <v>0</v>
          </cell>
          <cell r="BD6">
            <v>0</v>
          </cell>
          <cell r="BE6">
            <v>0</v>
          </cell>
          <cell r="BF6">
            <v>0</v>
          </cell>
          <cell r="BG6">
            <v>1317</v>
          </cell>
          <cell r="BH6">
            <v>46307</v>
          </cell>
          <cell r="BI6">
            <v>0</v>
          </cell>
          <cell r="BJ6">
            <v>4959</v>
          </cell>
          <cell r="BK6">
            <v>10000</v>
          </cell>
          <cell r="BL6">
            <v>14959</v>
          </cell>
          <cell r="BM6">
            <v>0</v>
          </cell>
          <cell r="BN6">
            <v>0</v>
          </cell>
        </row>
        <row r="7">
          <cell r="A7" t="str">
            <v>The Armagh Rhymers Educational &amp; Cultural Organisation</v>
          </cell>
          <cell r="B7" t="str">
            <v>2015-2016</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14212.95</v>
          </cell>
          <cell r="P7">
            <v>0</v>
          </cell>
          <cell r="Q7">
            <v>0</v>
          </cell>
          <cell r="R7">
            <v>46.76</v>
          </cell>
          <cell r="S7">
            <v>1213.01</v>
          </cell>
          <cell r="T7">
            <v>2821.54</v>
          </cell>
          <cell r="U7">
            <v>1749.14</v>
          </cell>
          <cell r="V7">
            <v>0</v>
          </cell>
          <cell r="W7">
            <v>0</v>
          </cell>
          <cell r="X7">
            <v>2114.7199999999998</v>
          </cell>
          <cell r="Y7">
            <v>7945.17</v>
          </cell>
          <cell r="Z7">
            <v>2407.1999999999998</v>
          </cell>
          <cell r="AA7">
            <v>73646.77</v>
          </cell>
          <cell r="AB7">
            <v>650</v>
          </cell>
          <cell r="AC7">
            <v>3886</v>
          </cell>
          <cell r="AD7">
            <v>0</v>
          </cell>
          <cell r="AE7">
            <v>0</v>
          </cell>
          <cell r="AF7">
            <v>0</v>
          </cell>
          <cell r="AG7">
            <v>0</v>
          </cell>
          <cell r="AH7">
            <v>14491.68</v>
          </cell>
          <cell r="AI7">
            <v>2962.18</v>
          </cell>
          <cell r="AJ7">
            <v>0</v>
          </cell>
          <cell r="AK7">
            <v>58200</v>
          </cell>
          <cell r="AL7">
            <v>0</v>
          </cell>
          <cell r="AM7">
            <v>0</v>
          </cell>
          <cell r="AN7">
            <v>58200</v>
          </cell>
          <cell r="AO7">
            <v>0</v>
          </cell>
          <cell r="AP7">
            <v>0</v>
          </cell>
          <cell r="AQ7">
            <v>3500</v>
          </cell>
          <cell r="AR7">
            <v>0</v>
          </cell>
          <cell r="AS7">
            <v>27095.200000000001</v>
          </cell>
          <cell r="AT7">
            <v>0</v>
          </cell>
          <cell r="AU7">
            <v>0</v>
          </cell>
          <cell r="AV7">
            <v>27095.200000000001</v>
          </cell>
          <cell r="AW7">
            <v>0</v>
          </cell>
          <cell r="AX7">
            <v>39700</v>
          </cell>
          <cell r="AY7">
            <v>9356.35</v>
          </cell>
          <cell r="AZ7">
            <v>0</v>
          </cell>
          <cell r="BA7">
            <v>0</v>
          </cell>
          <cell r="BB7">
            <v>0</v>
          </cell>
          <cell r="BC7">
            <v>0</v>
          </cell>
          <cell r="BD7">
            <v>0</v>
          </cell>
          <cell r="BE7">
            <v>0</v>
          </cell>
          <cell r="BF7">
            <v>0</v>
          </cell>
          <cell r="BG7">
            <v>32.869999999999997</v>
          </cell>
          <cell r="BH7">
            <v>49089.22</v>
          </cell>
          <cell r="BI7">
            <v>0</v>
          </cell>
          <cell r="BJ7">
            <v>0</v>
          </cell>
          <cell r="BK7">
            <v>0</v>
          </cell>
          <cell r="BL7">
            <v>0</v>
          </cell>
          <cell r="BM7">
            <v>0</v>
          </cell>
          <cell r="BN7">
            <v>0</v>
          </cell>
        </row>
        <row r="8">
          <cell r="A8" t="str">
            <v>Array Studios</v>
          </cell>
          <cell r="B8" t="str">
            <v>2015-2016</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1500</v>
          </cell>
          <cell r="P8">
            <v>4050</v>
          </cell>
          <cell r="Q8">
            <v>1360</v>
          </cell>
          <cell r="R8">
            <v>3680</v>
          </cell>
          <cell r="S8">
            <v>900</v>
          </cell>
          <cell r="T8">
            <v>375</v>
          </cell>
          <cell r="U8">
            <v>130</v>
          </cell>
          <cell r="V8">
            <v>0</v>
          </cell>
          <cell r="W8">
            <v>0</v>
          </cell>
          <cell r="X8">
            <v>600</v>
          </cell>
          <cell r="Y8">
            <v>11095</v>
          </cell>
          <cell r="Z8">
            <v>600</v>
          </cell>
          <cell r="AA8">
            <v>400</v>
          </cell>
          <cell r="AB8">
            <v>0</v>
          </cell>
          <cell r="AC8">
            <v>300</v>
          </cell>
          <cell r="AD8">
            <v>0</v>
          </cell>
          <cell r="AE8">
            <v>0</v>
          </cell>
          <cell r="AF8">
            <v>0</v>
          </cell>
          <cell r="AG8">
            <v>0</v>
          </cell>
          <cell r="AH8">
            <v>80</v>
          </cell>
          <cell r="AI8">
            <v>188.07</v>
          </cell>
          <cell r="AJ8">
            <v>151.93</v>
          </cell>
          <cell r="AK8">
            <v>7945</v>
          </cell>
          <cell r="AL8">
            <v>0</v>
          </cell>
          <cell r="AM8">
            <v>3680</v>
          </cell>
          <cell r="AN8">
            <v>11625</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2900</v>
          </cell>
          <cell r="BE8">
            <v>0</v>
          </cell>
          <cell r="BF8">
            <v>0</v>
          </cell>
          <cell r="BG8">
            <v>0</v>
          </cell>
          <cell r="BH8">
            <v>2900</v>
          </cell>
          <cell r="BI8">
            <v>0</v>
          </cell>
          <cell r="BJ8">
            <v>0</v>
          </cell>
          <cell r="BK8">
            <v>0</v>
          </cell>
          <cell r="BL8">
            <v>0</v>
          </cell>
          <cell r="BM8">
            <v>0</v>
          </cell>
          <cell r="BN8">
            <v>0</v>
          </cell>
        </row>
        <row r="9">
          <cell r="A9" t="str">
            <v>Arts &amp; Business Northern Ireland</v>
          </cell>
          <cell r="B9" t="str">
            <v>2015-2016</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214707</v>
          </cell>
          <cell r="P9">
            <v>16580</v>
          </cell>
          <cell r="Q9">
            <v>0</v>
          </cell>
          <cell r="R9">
            <v>0</v>
          </cell>
          <cell r="S9">
            <v>6842</v>
          </cell>
          <cell r="T9">
            <v>3311</v>
          </cell>
          <cell r="U9">
            <v>0</v>
          </cell>
          <cell r="V9">
            <v>0</v>
          </cell>
          <cell r="W9">
            <v>0</v>
          </cell>
          <cell r="X9">
            <v>1363</v>
          </cell>
          <cell r="Y9">
            <v>28096</v>
          </cell>
          <cell r="Z9">
            <v>44600</v>
          </cell>
          <cell r="AA9">
            <v>12050</v>
          </cell>
          <cell r="AB9">
            <v>0</v>
          </cell>
          <cell r="AC9">
            <v>12052</v>
          </cell>
          <cell r="AD9">
            <v>0</v>
          </cell>
          <cell r="AE9">
            <v>4014</v>
          </cell>
          <cell r="AF9">
            <v>6323</v>
          </cell>
          <cell r="AG9">
            <v>0</v>
          </cell>
          <cell r="AH9">
            <v>1642</v>
          </cell>
          <cell r="AI9">
            <v>0</v>
          </cell>
          <cell r="AJ9">
            <v>171774</v>
          </cell>
          <cell r="AK9">
            <v>370735</v>
          </cell>
          <cell r="AL9">
            <v>0</v>
          </cell>
          <cell r="AM9">
            <v>45928</v>
          </cell>
          <cell r="AN9">
            <v>416663</v>
          </cell>
          <cell r="AO9">
            <v>0</v>
          </cell>
          <cell r="AP9">
            <v>6500</v>
          </cell>
          <cell r="AQ9">
            <v>0</v>
          </cell>
          <cell r="AR9">
            <v>0</v>
          </cell>
          <cell r="AS9">
            <v>0</v>
          </cell>
          <cell r="AT9">
            <v>0</v>
          </cell>
          <cell r="AU9">
            <v>0</v>
          </cell>
          <cell r="AV9">
            <v>0</v>
          </cell>
          <cell r="AW9">
            <v>0</v>
          </cell>
          <cell r="AX9">
            <v>0</v>
          </cell>
          <cell r="AY9">
            <v>0</v>
          </cell>
          <cell r="AZ9">
            <v>45350</v>
          </cell>
          <cell r="BA9">
            <v>0</v>
          </cell>
          <cell r="BB9">
            <v>0</v>
          </cell>
          <cell r="BC9">
            <v>0</v>
          </cell>
          <cell r="BD9">
            <v>0</v>
          </cell>
          <cell r="BE9">
            <v>0</v>
          </cell>
          <cell r="BF9">
            <v>0</v>
          </cell>
          <cell r="BG9">
            <v>35196</v>
          </cell>
          <cell r="BH9">
            <v>80546</v>
          </cell>
          <cell r="BI9">
            <v>28875</v>
          </cell>
          <cell r="BJ9">
            <v>3000</v>
          </cell>
          <cell r="BK9">
            <v>0</v>
          </cell>
          <cell r="BL9">
            <v>31875</v>
          </cell>
          <cell r="BM9">
            <v>0</v>
          </cell>
          <cell r="BN9">
            <v>0</v>
          </cell>
        </row>
        <row r="10">
          <cell r="A10" t="str">
            <v>Arts and Disability Forum</v>
          </cell>
          <cell r="B10" t="str">
            <v>2015-2016</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93265</v>
          </cell>
          <cell r="P10">
            <v>18174</v>
          </cell>
          <cell r="Q10">
            <v>1140</v>
          </cell>
          <cell r="R10">
            <v>412</v>
          </cell>
          <cell r="S10">
            <v>1200</v>
          </cell>
          <cell r="T10">
            <v>1302</v>
          </cell>
          <cell r="U10">
            <v>3150</v>
          </cell>
          <cell r="V10">
            <v>0</v>
          </cell>
          <cell r="W10">
            <v>0</v>
          </cell>
          <cell r="X10">
            <v>1423</v>
          </cell>
          <cell r="Y10">
            <v>26801</v>
          </cell>
          <cell r="Z10">
            <v>1206</v>
          </cell>
          <cell r="AA10">
            <v>49367</v>
          </cell>
          <cell r="AB10">
            <v>359</v>
          </cell>
          <cell r="AC10">
            <v>6144</v>
          </cell>
          <cell r="AD10">
            <v>0</v>
          </cell>
          <cell r="AE10">
            <v>0</v>
          </cell>
          <cell r="AF10">
            <v>0</v>
          </cell>
          <cell r="AG10">
            <v>0</v>
          </cell>
          <cell r="AH10">
            <v>4035</v>
          </cell>
          <cell r="AI10">
            <v>0</v>
          </cell>
          <cell r="AJ10">
            <v>7125</v>
          </cell>
          <cell r="AK10">
            <v>107946</v>
          </cell>
          <cell r="AL10">
            <v>0</v>
          </cell>
          <cell r="AM10">
            <v>40400</v>
          </cell>
          <cell r="AN10">
            <v>148346</v>
          </cell>
          <cell r="AO10">
            <v>0</v>
          </cell>
          <cell r="AP10">
            <v>0</v>
          </cell>
          <cell r="AQ10">
            <v>20500</v>
          </cell>
          <cell r="AR10">
            <v>0</v>
          </cell>
          <cell r="AS10">
            <v>0</v>
          </cell>
          <cell r="AT10">
            <v>0</v>
          </cell>
          <cell r="AU10">
            <v>0</v>
          </cell>
          <cell r="AV10">
            <v>0</v>
          </cell>
          <cell r="AW10">
            <v>1000</v>
          </cell>
          <cell r="AX10">
            <v>2800</v>
          </cell>
          <cell r="AY10">
            <v>0</v>
          </cell>
          <cell r="AZ10">
            <v>0</v>
          </cell>
          <cell r="BA10">
            <v>0</v>
          </cell>
          <cell r="BB10">
            <v>0</v>
          </cell>
          <cell r="BC10">
            <v>0</v>
          </cell>
          <cell r="BD10">
            <v>0</v>
          </cell>
          <cell r="BE10">
            <v>1759</v>
          </cell>
          <cell r="BF10">
            <v>0</v>
          </cell>
          <cell r="BG10">
            <v>0</v>
          </cell>
          <cell r="BH10">
            <v>5559</v>
          </cell>
          <cell r="BI10">
            <v>0</v>
          </cell>
          <cell r="BJ10">
            <v>7125</v>
          </cell>
          <cell r="BK10">
            <v>7000</v>
          </cell>
          <cell r="BL10">
            <v>14125</v>
          </cell>
          <cell r="BM10">
            <v>0</v>
          </cell>
          <cell r="BN10">
            <v>0</v>
          </cell>
        </row>
        <row r="11">
          <cell r="A11" t="str">
            <v>Arts Care</v>
          </cell>
          <cell r="B11" t="str">
            <v>2015-2016</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126621</v>
          </cell>
          <cell r="P11">
            <v>12230</v>
          </cell>
          <cell r="Q11">
            <v>2135</v>
          </cell>
          <cell r="R11">
            <v>2270</v>
          </cell>
          <cell r="S11">
            <v>3405</v>
          </cell>
          <cell r="T11">
            <v>7728</v>
          </cell>
          <cell r="U11">
            <v>3424</v>
          </cell>
          <cell r="V11">
            <v>0</v>
          </cell>
          <cell r="W11">
            <v>0</v>
          </cell>
          <cell r="X11">
            <v>2695</v>
          </cell>
          <cell r="Y11">
            <v>33887</v>
          </cell>
          <cell r="Z11">
            <v>300</v>
          </cell>
          <cell r="AA11">
            <v>469002</v>
          </cell>
          <cell r="AB11">
            <v>0</v>
          </cell>
          <cell r="AC11">
            <v>2102</v>
          </cell>
          <cell r="AD11">
            <v>0</v>
          </cell>
          <cell r="AE11">
            <v>2512</v>
          </cell>
          <cell r="AF11">
            <v>0</v>
          </cell>
          <cell r="AG11">
            <v>0</v>
          </cell>
          <cell r="AH11">
            <v>4760</v>
          </cell>
          <cell r="AI11">
            <v>1690</v>
          </cell>
          <cell r="AJ11">
            <v>5228</v>
          </cell>
          <cell r="AK11">
            <v>87876</v>
          </cell>
          <cell r="AL11">
            <v>0</v>
          </cell>
          <cell r="AM11">
            <v>0</v>
          </cell>
          <cell r="AN11">
            <v>87876</v>
          </cell>
          <cell r="AO11">
            <v>0</v>
          </cell>
          <cell r="AP11">
            <v>513967</v>
          </cell>
          <cell r="AQ11">
            <v>8300</v>
          </cell>
          <cell r="AR11">
            <v>0</v>
          </cell>
          <cell r="AS11">
            <v>32000</v>
          </cell>
          <cell r="AT11">
            <v>0</v>
          </cell>
          <cell r="AU11">
            <v>0</v>
          </cell>
          <cell r="AV11">
            <v>32000</v>
          </cell>
          <cell r="AW11">
            <v>0</v>
          </cell>
          <cell r="AX11">
            <v>0</v>
          </cell>
          <cell r="AY11">
            <v>0</v>
          </cell>
          <cell r="AZ11">
            <v>0</v>
          </cell>
          <cell r="BA11">
            <v>0</v>
          </cell>
          <cell r="BB11">
            <v>0</v>
          </cell>
          <cell r="BC11">
            <v>0</v>
          </cell>
          <cell r="BD11">
            <v>0</v>
          </cell>
          <cell r="BE11">
            <v>0</v>
          </cell>
          <cell r="BF11">
            <v>0</v>
          </cell>
          <cell r="BG11">
            <v>175</v>
          </cell>
          <cell r="BH11">
            <v>175</v>
          </cell>
          <cell r="BI11">
            <v>0</v>
          </cell>
          <cell r="BJ11">
            <v>2574</v>
          </cell>
          <cell r="BK11">
            <v>0</v>
          </cell>
          <cell r="BL11">
            <v>2574</v>
          </cell>
          <cell r="BM11">
            <v>0</v>
          </cell>
          <cell r="BN11">
            <v>2430</v>
          </cell>
        </row>
        <row r="12">
          <cell r="A12" t="str">
            <v>Arts for All</v>
          </cell>
          <cell r="B12" t="str">
            <v>2015-2016</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42655</v>
          </cell>
          <cell r="P12">
            <v>6000</v>
          </cell>
          <cell r="Q12">
            <v>1690</v>
          </cell>
          <cell r="R12">
            <v>1558</v>
          </cell>
          <cell r="S12">
            <v>980</v>
          </cell>
          <cell r="T12">
            <v>1743</v>
          </cell>
          <cell r="U12">
            <v>1136</v>
          </cell>
          <cell r="V12">
            <v>0</v>
          </cell>
          <cell r="W12">
            <v>0</v>
          </cell>
          <cell r="X12">
            <v>944</v>
          </cell>
          <cell r="Y12">
            <v>14051</v>
          </cell>
          <cell r="Z12">
            <v>1730</v>
          </cell>
          <cell r="AA12">
            <v>36275</v>
          </cell>
          <cell r="AB12">
            <v>0</v>
          </cell>
          <cell r="AC12">
            <v>0</v>
          </cell>
          <cell r="AD12">
            <v>0</v>
          </cell>
          <cell r="AE12">
            <v>0</v>
          </cell>
          <cell r="AF12">
            <v>0</v>
          </cell>
          <cell r="AG12">
            <v>50</v>
          </cell>
          <cell r="AH12">
            <v>1069</v>
          </cell>
          <cell r="AI12">
            <v>1958</v>
          </cell>
          <cell r="AJ12">
            <v>1500</v>
          </cell>
          <cell r="AK12">
            <v>56758</v>
          </cell>
          <cell r="AL12">
            <v>0</v>
          </cell>
          <cell r="AM12">
            <v>0</v>
          </cell>
          <cell r="AN12">
            <v>56758</v>
          </cell>
          <cell r="AO12">
            <v>0</v>
          </cell>
          <cell r="AP12">
            <v>10382</v>
          </cell>
          <cell r="AQ12">
            <v>23320</v>
          </cell>
          <cell r="AR12">
            <v>0</v>
          </cell>
          <cell r="AS12">
            <v>0</v>
          </cell>
          <cell r="AT12">
            <v>0</v>
          </cell>
          <cell r="AU12">
            <v>0</v>
          </cell>
          <cell r="AV12">
            <v>0</v>
          </cell>
          <cell r="AW12">
            <v>0</v>
          </cell>
          <cell r="AX12">
            <v>0</v>
          </cell>
          <cell r="AY12">
            <v>0</v>
          </cell>
          <cell r="AZ12">
            <v>0</v>
          </cell>
          <cell r="BA12">
            <v>0</v>
          </cell>
          <cell r="BB12">
            <v>256</v>
          </cell>
          <cell r="BC12">
            <v>0</v>
          </cell>
          <cell r="BD12">
            <v>2000</v>
          </cell>
          <cell r="BE12">
            <v>0</v>
          </cell>
          <cell r="BF12">
            <v>0</v>
          </cell>
          <cell r="BG12">
            <v>0</v>
          </cell>
          <cell r="BH12">
            <v>2256</v>
          </cell>
          <cell r="BI12">
            <v>0</v>
          </cell>
          <cell r="BJ12">
            <v>190</v>
          </cell>
          <cell r="BK12">
            <v>8125</v>
          </cell>
          <cell r="BL12">
            <v>8315</v>
          </cell>
          <cell r="BM12">
            <v>0</v>
          </cell>
          <cell r="BN12">
            <v>0</v>
          </cell>
        </row>
        <row r="13">
          <cell r="A13" t="str">
            <v>ArtsEkta</v>
          </cell>
          <cell r="B13" t="str">
            <v>2015-2016</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63234</v>
          </cell>
          <cell r="P13">
            <v>18911</v>
          </cell>
          <cell r="Q13">
            <v>775</v>
          </cell>
          <cell r="R13">
            <v>2168</v>
          </cell>
          <cell r="S13">
            <v>1422</v>
          </cell>
          <cell r="T13">
            <v>1150</v>
          </cell>
          <cell r="U13">
            <v>3250</v>
          </cell>
          <cell r="V13">
            <v>0</v>
          </cell>
          <cell r="W13">
            <v>0</v>
          </cell>
          <cell r="X13">
            <v>2235</v>
          </cell>
          <cell r="Y13">
            <v>29911</v>
          </cell>
          <cell r="Z13">
            <v>7280</v>
          </cell>
          <cell r="AA13">
            <v>95688</v>
          </cell>
          <cell r="AB13">
            <v>367</v>
          </cell>
          <cell r="AC13">
            <v>824</v>
          </cell>
          <cell r="AD13">
            <v>0</v>
          </cell>
          <cell r="AE13">
            <v>0</v>
          </cell>
          <cell r="AF13">
            <v>809</v>
          </cell>
          <cell r="AG13">
            <v>0</v>
          </cell>
          <cell r="AH13">
            <v>376</v>
          </cell>
          <cell r="AI13">
            <v>3338</v>
          </cell>
          <cell r="AJ13">
            <v>263802</v>
          </cell>
          <cell r="AK13">
            <v>55844</v>
          </cell>
          <cell r="AL13">
            <v>0</v>
          </cell>
          <cell r="AM13">
            <v>61952</v>
          </cell>
          <cell r="AN13">
            <v>117796</v>
          </cell>
          <cell r="AO13">
            <v>0</v>
          </cell>
          <cell r="AP13">
            <v>73900</v>
          </cell>
          <cell r="AQ13">
            <v>56207</v>
          </cell>
          <cell r="AR13">
            <v>0</v>
          </cell>
          <cell r="AS13">
            <v>51771</v>
          </cell>
          <cell r="AT13">
            <v>0</v>
          </cell>
          <cell r="AU13">
            <v>0</v>
          </cell>
          <cell r="AV13">
            <v>51771</v>
          </cell>
          <cell r="AW13">
            <v>60803</v>
          </cell>
          <cell r="AX13">
            <v>0</v>
          </cell>
          <cell r="AY13">
            <v>0</v>
          </cell>
          <cell r="AZ13">
            <v>0</v>
          </cell>
          <cell r="BA13">
            <v>0</v>
          </cell>
          <cell r="BB13">
            <v>0</v>
          </cell>
          <cell r="BC13">
            <v>0</v>
          </cell>
          <cell r="BD13">
            <v>0</v>
          </cell>
          <cell r="BE13">
            <v>45654</v>
          </cell>
          <cell r="BF13">
            <v>0</v>
          </cell>
          <cell r="BG13">
            <v>0</v>
          </cell>
          <cell r="BH13">
            <v>106457</v>
          </cell>
          <cell r="BI13">
            <v>36524</v>
          </cell>
          <cell r="BJ13">
            <v>0</v>
          </cell>
          <cell r="BK13">
            <v>0</v>
          </cell>
          <cell r="BL13">
            <v>36524</v>
          </cell>
          <cell r="BM13">
            <v>0</v>
          </cell>
          <cell r="BN13">
            <v>0</v>
          </cell>
        </row>
        <row r="14">
          <cell r="A14" t="str">
            <v>Audiences (NI) Services Ltd</v>
          </cell>
          <cell r="B14" t="str">
            <v>2015-2016</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185198</v>
          </cell>
          <cell r="P14">
            <v>16590</v>
          </cell>
          <cell r="Q14">
            <v>1036</v>
          </cell>
          <cell r="R14">
            <v>606</v>
          </cell>
          <cell r="S14">
            <v>3785</v>
          </cell>
          <cell r="T14">
            <v>2165</v>
          </cell>
          <cell r="U14">
            <v>7946</v>
          </cell>
          <cell r="V14">
            <v>0</v>
          </cell>
          <cell r="W14">
            <v>0</v>
          </cell>
          <cell r="X14">
            <v>1810</v>
          </cell>
          <cell r="Y14">
            <v>33938</v>
          </cell>
          <cell r="Z14">
            <v>26873</v>
          </cell>
          <cell r="AA14">
            <v>70775</v>
          </cell>
          <cell r="AB14">
            <v>0</v>
          </cell>
          <cell r="AC14">
            <v>5455</v>
          </cell>
          <cell r="AD14">
            <v>0</v>
          </cell>
          <cell r="AE14">
            <v>1392</v>
          </cell>
          <cell r="AF14">
            <v>3148</v>
          </cell>
          <cell r="AG14">
            <v>0</v>
          </cell>
          <cell r="AH14">
            <v>3845</v>
          </cell>
          <cell r="AI14">
            <v>1534</v>
          </cell>
          <cell r="AJ14">
            <v>1690</v>
          </cell>
          <cell r="AK14">
            <v>191361</v>
          </cell>
          <cell r="AL14">
            <v>0</v>
          </cell>
          <cell r="AM14">
            <v>23750</v>
          </cell>
          <cell r="AN14">
            <v>215111</v>
          </cell>
          <cell r="AO14">
            <v>0</v>
          </cell>
          <cell r="AP14">
            <v>0</v>
          </cell>
          <cell r="AQ14">
            <v>0</v>
          </cell>
          <cell r="AR14">
            <v>0</v>
          </cell>
          <cell r="AS14">
            <v>0</v>
          </cell>
          <cell r="AT14">
            <v>0</v>
          </cell>
          <cell r="AU14">
            <v>0</v>
          </cell>
          <cell r="AV14">
            <v>0</v>
          </cell>
          <cell r="AW14">
            <v>0</v>
          </cell>
          <cell r="AX14">
            <v>0</v>
          </cell>
          <cell r="AY14">
            <v>0</v>
          </cell>
          <cell r="AZ14">
            <v>36120</v>
          </cell>
          <cell r="BA14">
            <v>0</v>
          </cell>
          <cell r="BB14">
            <v>0</v>
          </cell>
          <cell r="BC14">
            <v>0</v>
          </cell>
          <cell r="BD14">
            <v>0</v>
          </cell>
          <cell r="BE14">
            <v>88716</v>
          </cell>
          <cell r="BF14">
            <v>0</v>
          </cell>
          <cell r="BG14">
            <v>0</v>
          </cell>
          <cell r="BH14">
            <v>124836</v>
          </cell>
          <cell r="BI14">
            <v>0</v>
          </cell>
          <cell r="BJ14">
            <v>0</v>
          </cell>
          <cell r="BK14">
            <v>0</v>
          </cell>
          <cell r="BL14">
            <v>0</v>
          </cell>
          <cell r="BM14">
            <v>0</v>
          </cell>
          <cell r="BN14">
            <v>0</v>
          </cell>
        </row>
        <row r="15">
          <cell r="A15" t="str">
            <v>Beat Carnival</v>
          </cell>
          <cell r="B15" t="str">
            <v>2015-2016</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140696</v>
          </cell>
          <cell r="P15">
            <v>703</v>
          </cell>
          <cell r="Q15">
            <v>4585</v>
          </cell>
          <cell r="R15">
            <v>24753</v>
          </cell>
          <cell r="S15">
            <v>1822</v>
          </cell>
          <cell r="T15">
            <v>2460</v>
          </cell>
          <cell r="U15">
            <v>4204</v>
          </cell>
          <cell r="V15">
            <v>0</v>
          </cell>
          <cell r="W15">
            <v>0</v>
          </cell>
          <cell r="X15">
            <v>6391</v>
          </cell>
          <cell r="Y15">
            <v>44918</v>
          </cell>
          <cell r="Z15">
            <v>13245</v>
          </cell>
          <cell r="AA15">
            <v>62939</v>
          </cell>
          <cell r="AB15">
            <v>0</v>
          </cell>
          <cell r="AC15">
            <v>4674</v>
          </cell>
          <cell r="AD15">
            <v>0</v>
          </cell>
          <cell r="AE15">
            <v>805</v>
          </cell>
          <cell r="AF15">
            <v>1268</v>
          </cell>
          <cell r="AG15">
            <v>0</v>
          </cell>
          <cell r="AH15">
            <v>11198</v>
          </cell>
          <cell r="AI15">
            <v>9188</v>
          </cell>
          <cell r="AJ15">
            <v>12016</v>
          </cell>
          <cell r="AK15">
            <v>144513</v>
          </cell>
          <cell r="AL15">
            <v>0</v>
          </cell>
          <cell r="AM15">
            <v>0</v>
          </cell>
          <cell r="AN15">
            <v>144513</v>
          </cell>
          <cell r="AO15">
            <v>0</v>
          </cell>
          <cell r="AP15">
            <v>10120</v>
          </cell>
          <cell r="AQ15">
            <v>52456</v>
          </cell>
          <cell r="AR15">
            <v>3264</v>
          </cell>
          <cell r="AS15">
            <v>0</v>
          </cell>
          <cell r="AT15">
            <v>0</v>
          </cell>
          <cell r="AU15">
            <v>0</v>
          </cell>
          <cell r="AV15">
            <v>3264</v>
          </cell>
          <cell r="AW15">
            <v>0</v>
          </cell>
          <cell r="AX15">
            <v>0</v>
          </cell>
          <cell r="AY15">
            <v>0</v>
          </cell>
          <cell r="AZ15">
            <v>0</v>
          </cell>
          <cell r="BA15">
            <v>0</v>
          </cell>
          <cell r="BB15">
            <v>0</v>
          </cell>
          <cell r="BC15">
            <v>0</v>
          </cell>
          <cell r="BD15">
            <v>4215</v>
          </cell>
          <cell r="BE15">
            <v>12543</v>
          </cell>
          <cell r="BF15">
            <v>12676</v>
          </cell>
          <cell r="BG15">
            <v>675</v>
          </cell>
          <cell r="BH15">
            <v>30109</v>
          </cell>
          <cell r="BI15">
            <v>0</v>
          </cell>
          <cell r="BJ15">
            <v>23262</v>
          </cell>
          <cell r="BK15">
            <v>15500</v>
          </cell>
          <cell r="BL15">
            <v>38762</v>
          </cell>
          <cell r="BM15">
            <v>0</v>
          </cell>
          <cell r="BN15">
            <v>0</v>
          </cell>
        </row>
        <row r="16">
          <cell r="A16" t="str">
            <v>Belfast Community Circus School</v>
          </cell>
          <cell r="B16" t="str">
            <v>2015-2016</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156699</v>
          </cell>
          <cell r="AL16">
            <v>0</v>
          </cell>
          <cell r="AM16">
            <v>0</v>
          </cell>
          <cell r="AN16">
            <v>156699</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row>
        <row r="17">
          <cell r="A17" t="str">
            <v>Belfast Exposed Photography</v>
          </cell>
          <cell r="B17" t="str">
            <v>2015-2016</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141784</v>
          </cell>
          <cell r="P17">
            <v>12684</v>
          </cell>
          <cell r="Q17">
            <v>7022</v>
          </cell>
          <cell r="R17">
            <v>1557</v>
          </cell>
          <cell r="S17">
            <v>5664</v>
          </cell>
          <cell r="T17">
            <v>1009</v>
          </cell>
          <cell r="U17">
            <v>2910</v>
          </cell>
          <cell r="V17">
            <v>0</v>
          </cell>
          <cell r="W17">
            <v>0</v>
          </cell>
          <cell r="X17">
            <v>4774</v>
          </cell>
          <cell r="Y17">
            <v>35620</v>
          </cell>
          <cell r="Z17">
            <v>29444</v>
          </cell>
          <cell r="AA17">
            <v>24316</v>
          </cell>
          <cell r="AB17">
            <v>0</v>
          </cell>
          <cell r="AC17">
            <v>5965</v>
          </cell>
          <cell r="AD17">
            <v>0</v>
          </cell>
          <cell r="AE17">
            <v>4008</v>
          </cell>
          <cell r="AF17">
            <v>0</v>
          </cell>
          <cell r="AG17">
            <v>6499</v>
          </cell>
          <cell r="AH17">
            <v>2451</v>
          </cell>
          <cell r="AI17">
            <v>1962</v>
          </cell>
          <cell r="AJ17">
            <v>24657</v>
          </cell>
          <cell r="AK17">
            <v>144087</v>
          </cell>
          <cell r="AL17">
            <v>0</v>
          </cell>
          <cell r="AM17">
            <v>2520</v>
          </cell>
          <cell r="AN17">
            <v>146607</v>
          </cell>
          <cell r="AO17">
            <v>0</v>
          </cell>
          <cell r="AP17">
            <v>0</v>
          </cell>
          <cell r="AQ17">
            <v>28603</v>
          </cell>
          <cell r="AR17">
            <v>0</v>
          </cell>
          <cell r="AS17">
            <v>1500</v>
          </cell>
          <cell r="AT17">
            <v>0</v>
          </cell>
          <cell r="AU17">
            <v>0</v>
          </cell>
          <cell r="AV17">
            <v>1500</v>
          </cell>
          <cell r="AW17">
            <v>0</v>
          </cell>
          <cell r="AX17">
            <v>0</v>
          </cell>
          <cell r="AY17">
            <v>0</v>
          </cell>
          <cell r="AZ17">
            <v>0</v>
          </cell>
          <cell r="BA17">
            <v>5499</v>
          </cell>
          <cell r="BB17">
            <v>0</v>
          </cell>
          <cell r="BC17">
            <v>0</v>
          </cell>
          <cell r="BD17">
            <v>0</v>
          </cell>
          <cell r="BE17">
            <v>0</v>
          </cell>
          <cell r="BF17">
            <v>57759</v>
          </cell>
          <cell r="BG17">
            <v>0</v>
          </cell>
          <cell r="BH17">
            <v>63258</v>
          </cell>
          <cell r="BI17">
            <v>1000</v>
          </cell>
          <cell r="BJ17">
            <v>505</v>
          </cell>
          <cell r="BK17">
            <v>30000</v>
          </cell>
          <cell r="BL17">
            <v>31505</v>
          </cell>
          <cell r="BM17">
            <v>0</v>
          </cell>
          <cell r="BN17">
            <v>0</v>
          </cell>
        </row>
        <row r="18">
          <cell r="A18" t="str">
            <v>Belfast International Arts Festival</v>
          </cell>
          <cell r="B18" t="str">
            <v>2015-2016</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133463</v>
          </cell>
          <cell r="P18">
            <v>8000</v>
          </cell>
          <cell r="Q18">
            <v>3000</v>
          </cell>
          <cell r="R18">
            <v>0</v>
          </cell>
          <cell r="S18">
            <v>4500</v>
          </cell>
          <cell r="T18">
            <v>5641</v>
          </cell>
          <cell r="U18">
            <v>11250</v>
          </cell>
          <cell r="V18">
            <v>0</v>
          </cell>
          <cell r="W18">
            <v>0</v>
          </cell>
          <cell r="X18">
            <v>4800</v>
          </cell>
          <cell r="Y18">
            <v>37191</v>
          </cell>
          <cell r="Z18">
            <v>39930</v>
          </cell>
          <cell r="AA18">
            <v>177335</v>
          </cell>
          <cell r="AB18">
            <v>1500</v>
          </cell>
          <cell r="AC18">
            <v>156202</v>
          </cell>
          <cell r="AD18">
            <v>0</v>
          </cell>
          <cell r="AE18">
            <v>0</v>
          </cell>
          <cell r="AF18">
            <v>30000</v>
          </cell>
          <cell r="AG18">
            <v>35000</v>
          </cell>
          <cell r="AH18">
            <v>90000</v>
          </cell>
          <cell r="AI18">
            <v>104697</v>
          </cell>
          <cell r="AJ18">
            <v>18000</v>
          </cell>
          <cell r="AK18">
            <v>189150</v>
          </cell>
          <cell r="AL18">
            <v>0</v>
          </cell>
          <cell r="AM18">
            <v>141388</v>
          </cell>
          <cell r="AN18">
            <v>330538</v>
          </cell>
          <cell r="AO18">
            <v>0</v>
          </cell>
          <cell r="AP18">
            <v>170000</v>
          </cell>
          <cell r="AQ18">
            <v>84000</v>
          </cell>
          <cell r="AR18">
            <v>0</v>
          </cell>
          <cell r="AS18">
            <v>45600</v>
          </cell>
          <cell r="AT18">
            <v>0</v>
          </cell>
          <cell r="AU18">
            <v>0</v>
          </cell>
          <cell r="AV18">
            <v>45600</v>
          </cell>
          <cell r="AW18">
            <v>72626</v>
          </cell>
          <cell r="AX18">
            <v>0</v>
          </cell>
          <cell r="AY18">
            <v>0</v>
          </cell>
          <cell r="AZ18">
            <v>0</v>
          </cell>
          <cell r="BA18">
            <v>0</v>
          </cell>
          <cell r="BB18">
            <v>0</v>
          </cell>
          <cell r="BC18">
            <v>0</v>
          </cell>
          <cell r="BD18">
            <v>0</v>
          </cell>
          <cell r="BE18">
            <v>9130</v>
          </cell>
          <cell r="BF18">
            <v>0</v>
          </cell>
          <cell r="BG18">
            <v>0</v>
          </cell>
          <cell r="BH18">
            <v>81756</v>
          </cell>
          <cell r="BI18">
            <v>165000</v>
          </cell>
          <cell r="BJ18">
            <v>0</v>
          </cell>
          <cell r="BK18">
            <v>0</v>
          </cell>
          <cell r="BL18">
            <v>165000</v>
          </cell>
          <cell r="BM18">
            <v>0</v>
          </cell>
          <cell r="BN18">
            <v>0</v>
          </cell>
        </row>
        <row r="19">
          <cell r="A19" t="str">
            <v>Belfast Music Society</v>
          </cell>
          <cell r="B19" t="str">
            <v>2015-2016</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11500</v>
          </cell>
          <cell r="P19">
            <v>0</v>
          </cell>
          <cell r="Q19">
            <v>0</v>
          </cell>
          <cell r="R19">
            <v>0</v>
          </cell>
          <cell r="S19">
            <v>0</v>
          </cell>
          <cell r="T19">
            <v>1120</v>
          </cell>
          <cell r="U19">
            <v>84</v>
          </cell>
          <cell r="V19">
            <v>0</v>
          </cell>
          <cell r="W19">
            <v>0</v>
          </cell>
          <cell r="X19">
            <v>243</v>
          </cell>
          <cell r="Y19">
            <v>1447</v>
          </cell>
          <cell r="Z19">
            <v>773</v>
          </cell>
          <cell r="AA19">
            <v>28543</v>
          </cell>
          <cell r="AB19">
            <v>0</v>
          </cell>
          <cell r="AC19">
            <v>7547</v>
          </cell>
          <cell r="AD19">
            <v>0</v>
          </cell>
          <cell r="AE19">
            <v>1324</v>
          </cell>
          <cell r="AF19">
            <v>447</v>
          </cell>
          <cell r="AG19">
            <v>1075</v>
          </cell>
          <cell r="AH19">
            <v>5023</v>
          </cell>
          <cell r="AI19">
            <v>75</v>
          </cell>
          <cell r="AJ19">
            <v>2210</v>
          </cell>
          <cell r="AK19">
            <v>42583</v>
          </cell>
          <cell r="AL19">
            <v>0</v>
          </cell>
          <cell r="AM19">
            <v>3000</v>
          </cell>
          <cell r="AN19">
            <v>45583</v>
          </cell>
          <cell r="AO19">
            <v>0</v>
          </cell>
          <cell r="AP19">
            <v>0</v>
          </cell>
          <cell r="AQ19">
            <v>0</v>
          </cell>
          <cell r="AR19">
            <v>0</v>
          </cell>
          <cell r="AS19">
            <v>0</v>
          </cell>
          <cell r="AT19">
            <v>0</v>
          </cell>
          <cell r="AU19">
            <v>0</v>
          </cell>
          <cell r="AV19">
            <v>0</v>
          </cell>
          <cell r="AW19">
            <v>8715</v>
          </cell>
          <cell r="AX19">
            <v>0</v>
          </cell>
          <cell r="AY19">
            <v>0</v>
          </cell>
          <cell r="AZ19">
            <v>0</v>
          </cell>
          <cell r="BA19">
            <v>0</v>
          </cell>
          <cell r="BB19">
            <v>0</v>
          </cell>
          <cell r="BC19">
            <v>0</v>
          </cell>
          <cell r="BD19">
            <v>0</v>
          </cell>
          <cell r="BE19">
            <v>0</v>
          </cell>
          <cell r="BF19">
            <v>0</v>
          </cell>
          <cell r="BG19">
            <v>2475</v>
          </cell>
          <cell r="BH19">
            <v>11190</v>
          </cell>
          <cell r="BI19">
            <v>0</v>
          </cell>
          <cell r="BJ19">
            <v>2600</v>
          </cell>
          <cell r="BK19">
            <v>0</v>
          </cell>
          <cell r="BL19">
            <v>2600</v>
          </cell>
          <cell r="BM19">
            <v>0</v>
          </cell>
          <cell r="BN19">
            <v>0</v>
          </cell>
        </row>
        <row r="20">
          <cell r="A20" t="str">
            <v>Belfast Print Workshop</v>
          </cell>
          <cell r="B20" t="str">
            <v>2015-2016</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41255</v>
          </cell>
          <cell r="P20">
            <v>21426</v>
          </cell>
          <cell r="Q20">
            <v>4200</v>
          </cell>
          <cell r="R20">
            <v>596</v>
          </cell>
          <cell r="S20">
            <v>2200</v>
          </cell>
          <cell r="T20">
            <v>583</v>
          </cell>
          <cell r="U20">
            <v>6000</v>
          </cell>
          <cell r="V20">
            <v>0</v>
          </cell>
          <cell r="W20">
            <v>0</v>
          </cell>
          <cell r="X20">
            <v>2700</v>
          </cell>
          <cell r="Y20">
            <v>37705</v>
          </cell>
          <cell r="Z20">
            <v>1750</v>
          </cell>
          <cell r="AA20">
            <v>7888</v>
          </cell>
          <cell r="AB20">
            <v>0</v>
          </cell>
          <cell r="AC20">
            <v>0</v>
          </cell>
          <cell r="AD20">
            <v>0</v>
          </cell>
          <cell r="AE20">
            <v>0</v>
          </cell>
          <cell r="AF20">
            <v>0</v>
          </cell>
          <cell r="AG20">
            <v>0</v>
          </cell>
          <cell r="AH20">
            <v>0</v>
          </cell>
          <cell r="AI20">
            <v>6000</v>
          </cell>
          <cell r="AJ20">
            <v>2402</v>
          </cell>
          <cell r="AK20">
            <v>50000</v>
          </cell>
          <cell r="AL20">
            <v>0</v>
          </cell>
          <cell r="AM20">
            <v>0</v>
          </cell>
          <cell r="AN20">
            <v>50000</v>
          </cell>
          <cell r="AO20">
            <v>0</v>
          </cell>
          <cell r="AP20">
            <v>0</v>
          </cell>
          <cell r="AQ20">
            <v>0</v>
          </cell>
          <cell r="AR20">
            <v>0</v>
          </cell>
          <cell r="AS20">
            <v>0</v>
          </cell>
          <cell r="AT20">
            <v>0</v>
          </cell>
          <cell r="AU20">
            <v>0</v>
          </cell>
          <cell r="AV20">
            <v>0</v>
          </cell>
          <cell r="AW20">
            <v>0</v>
          </cell>
          <cell r="AX20">
            <v>0</v>
          </cell>
          <cell r="AY20">
            <v>0</v>
          </cell>
          <cell r="AZ20">
            <v>16500</v>
          </cell>
          <cell r="BA20">
            <v>0</v>
          </cell>
          <cell r="BB20">
            <v>10000</v>
          </cell>
          <cell r="BC20">
            <v>0</v>
          </cell>
          <cell r="BD20">
            <v>0</v>
          </cell>
          <cell r="BE20">
            <v>0</v>
          </cell>
          <cell r="BF20">
            <v>0</v>
          </cell>
          <cell r="BG20">
            <v>14000</v>
          </cell>
          <cell r="BH20">
            <v>40500</v>
          </cell>
          <cell r="BI20">
            <v>5000</v>
          </cell>
          <cell r="BJ20">
            <v>1500</v>
          </cell>
          <cell r="BK20">
            <v>0</v>
          </cell>
          <cell r="BL20">
            <v>6500</v>
          </cell>
          <cell r="BM20">
            <v>0</v>
          </cell>
          <cell r="BN20">
            <v>0</v>
          </cell>
        </row>
        <row r="21">
          <cell r="A21" t="str">
            <v>BelfastTrad (Traditional Music and Dance Society)</v>
          </cell>
          <cell r="B21" t="str">
            <v>2015-2016</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13487</v>
          </cell>
          <cell r="P21">
            <v>0</v>
          </cell>
          <cell r="Q21">
            <v>0</v>
          </cell>
          <cell r="R21">
            <v>0</v>
          </cell>
          <cell r="S21">
            <v>338</v>
          </cell>
          <cell r="T21">
            <v>584</v>
          </cell>
          <cell r="U21">
            <v>637</v>
          </cell>
          <cell r="V21">
            <v>0</v>
          </cell>
          <cell r="W21">
            <v>0</v>
          </cell>
          <cell r="X21">
            <v>1585</v>
          </cell>
          <cell r="Y21">
            <v>3144</v>
          </cell>
          <cell r="Z21">
            <v>60</v>
          </cell>
          <cell r="AA21">
            <v>39050</v>
          </cell>
          <cell r="AB21">
            <v>73</v>
          </cell>
          <cell r="AC21">
            <v>688</v>
          </cell>
          <cell r="AD21">
            <v>0</v>
          </cell>
          <cell r="AE21">
            <v>0</v>
          </cell>
          <cell r="AF21">
            <v>18648</v>
          </cell>
          <cell r="AG21">
            <v>0</v>
          </cell>
          <cell r="AH21">
            <v>575</v>
          </cell>
          <cell r="AI21">
            <v>1115</v>
          </cell>
          <cell r="AJ21">
            <v>1283</v>
          </cell>
          <cell r="AK21">
            <v>33025</v>
          </cell>
          <cell r="AL21">
            <v>0</v>
          </cell>
          <cell r="AM21">
            <v>0</v>
          </cell>
          <cell r="AN21">
            <v>33025</v>
          </cell>
          <cell r="AO21">
            <v>0</v>
          </cell>
          <cell r="AP21">
            <v>0</v>
          </cell>
          <cell r="AQ21">
            <v>0</v>
          </cell>
          <cell r="AR21">
            <v>0</v>
          </cell>
          <cell r="AS21">
            <v>0</v>
          </cell>
          <cell r="AT21">
            <v>0</v>
          </cell>
          <cell r="AU21">
            <v>0</v>
          </cell>
          <cell r="AV21">
            <v>0</v>
          </cell>
          <cell r="AW21">
            <v>41205</v>
          </cell>
          <cell r="AX21">
            <v>0</v>
          </cell>
          <cell r="AY21">
            <v>0</v>
          </cell>
          <cell r="AZ21">
            <v>130</v>
          </cell>
          <cell r="BA21">
            <v>0</v>
          </cell>
          <cell r="BB21">
            <v>0</v>
          </cell>
          <cell r="BC21">
            <v>0</v>
          </cell>
          <cell r="BD21">
            <v>0</v>
          </cell>
          <cell r="BE21">
            <v>0</v>
          </cell>
          <cell r="BF21">
            <v>0</v>
          </cell>
          <cell r="BG21">
            <v>3330</v>
          </cell>
          <cell r="BH21">
            <v>44665</v>
          </cell>
          <cell r="BI21">
            <v>350</v>
          </cell>
          <cell r="BJ21">
            <v>248</v>
          </cell>
          <cell r="BK21">
            <v>0</v>
          </cell>
          <cell r="BL21">
            <v>598</v>
          </cell>
          <cell r="BM21">
            <v>0</v>
          </cell>
          <cell r="BN21">
            <v>0</v>
          </cell>
        </row>
        <row r="22">
          <cell r="A22" t="str">
            <v>Big Telly Theatre Company</v>
          </cell>
          <cell r="B22" t="str">
            <v>2015-2016</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142825</v>
          </cell>
          <cell r="P22">
            <v>9260</v>
          </cell>
          <cell r="Q22">
            <v>822</v>
          </cell>
          <cell r="R22">
            <v>0</v>
          </cell>
          <cell r="S22">
            <v>1184</v>
          </cell>
          <cell r="T22">
            <v>3726</v>
          </cell>
          <cell r="U22">
            <v>1692</v>
          </cell>
          <cell r="V22">
            <v>0</v>
          </cell>
          <cell r="W22">
            <v>0</v>
          </cell>
          <cell r="X22">
            <v>3590</v>
          </cell>
          <cell r="Y22">
            <v>20274</v>
          </cell>
          <cell r="Z22">
            <v>8645</v>
          </cell>
          <cell r="AA22">
            <v>151960</v>
          </cell>
          <cell r="AB22">
            <v>0</v>
          </cell>
          <cell r="AC22">
            <v>10212</v>
          </cell>
          <cell r="AD22">
            <v>0</v>
          </cell>
          <cell r="AE22">
            <v>0</v>
          </cell>
          <cell r="AF22">
            <v>0</v>
          </cell>
          <cell r="AG22">
            <v>8457</v>
          </cell>
          <cell r="AH22">
            <v>38321</v>
          </cell>
          <cell r="AI22">
            <v>22675</v>
          </cell>
          <cell r="AJ22">
            <v>3884</v>
          </cell>
          <cell r="AK22">
            <v>150350</v>
          </cell>
          <cell r="AL22">
            <v>0</v>
          </cell>
          <cell r="AM22">
            <v>15000</v>
          </cell>
          <cell r="AN22">
            <v>165350</v>
          </cell>
          <cell r="AO22">
            <v>0</v>
          </cell>
          <cell r="AP22">
            <v>15049</v>
          </cell>
          <cell r="AQ22">
            <v>2000</v>
          </cell>
          <cell r="AR22">
            <v>0</v>
          </cell>
          <cell r="AS22">
            <v>82571</v>
          </cell>
          <cell r="AT22">
            <v>7394</v>
          </cell>
          <cell r="AU22">
            <v>0</v>
          </cell>
          <cell r="AV22">
            <v>89965</v>
          </cell>
          <cell r="AW22">
            <v>0</v>
          </cell>
          <cell r="AX22">
            <v>62290</v>
          </cell>
          <cell r="AY22">
            <v>0</v>
          </cell>
          <cell r="AZ22">
            <v>0</v>
          </cell>
          <cell r="BA22">
            <v>0</v>
          </cell>
          <cell r="BB22">
            <v>0</v>
          </cell>
          <cell r="BC22">
            <v>0</v>
          </cell>
          <cell r="BD22">
            <v>0</v>
          </cell>
          <cell r="BE22">
            <v>0</v>
          </cell>
          <cell r="BF22">
            <v>0</v>
          </cell>
          <cell r="BG22">
            <v>18820</v>
          </cell>
          <cell r="BH22">
            <v>81110</v>
          </cell>
          <cell r="BI22">
            <v>0</v>
          </cell>
          <cell r="BJ22">
            <v>95</v>
          </cell>
          <cell r="BK22">
            <v>55147</v>
          </cell>
          <cell r="BL22">
            <v>55242</v>
          </cell>
          <cell r="BM22">
            <v>0</v>
          </cell>
          <cell r="BN22">
            <v>0</v>
          </cell>
        </row>
        <row r="23">
          <cell r="A23" t="str">
            <v>Bruiser Theatre Company</v>
          </cell>
          <cell r="B23" t="str">
            <v>2015-2016</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55365.46</v>
          </cell>
          <cell r="P23">
            <v>4090.16</v>
          </cell>
          <cell r="Q23">
            <v>0</v>
          </cell>
          <cell r="R23">
            <v>0</v>
          </cell>
          <cell r="S23">
            <v>1172.6500000000001</v>
          </cell>
          <cell r="T23">
            <v>784.8</v>
          </cell>
          <cell r="U23">
            <v>1484.42</v>
          </cell>
          <cell r="V23">
            <v>0</v>
          </cell>
          <cell r="W23">
            <v>0</v>
          </cell>
          <cell r="X23">
            <v>461.18</v>
          </cell>
          <cell r="Y23">
            <v>7993.21</v>
          </cell>
          <cell r="Z23">
            <v>4348.1899999999996</v>
          </cell>
          <cell r="AA23">
            <v>71722.47</v>
          </cell>
          <cell r="AB23">
            <v>0</v>
          </cell>
          <cell r="AC23">
            <v>5377.2</v>
          </cell>
          <cell r="AD23">
            <v>0</v>
          </cell>
          <cell r="AE23">
            <v>0</v>
          </cell>
          <cell r="AF23">
            <v>2481</v>
          </cell>
          <cell r="AG23">
            <v>3198.73</v>
          </cell>
          <cell r="AH23">
            <v>3292.68</v>
          </cell>
          <cell r="AI23">
            <v>7195.37</v>
          </cell>
          <cell r="AJ23">
            <v>14156.84</v>
          </cell>
          <cell r="AK23">
            <v>106702</v>
          </cell>
          <cell r="AL23">
            <v>0</v>
          </cell>
          <cell r="AM23">
            <v>0</v>
          </cell>
          <cell r="AN23">
            <v>106702</v>
          </cell>
          <cell r="AO23">
            <v>0</v>
          </cell>
          <cell r="AP23">
            <v>0</v>
          </cell>
          <cell r="AQ23">
            <v>18000</v>
          </cell>
          <cell r="AR23">
            <v>0</v>
          </cell>
          <cell r="AS23">
            <v>0</v>
          </cell>
          <cell r="AT23">
            <v>0</v>
          </cell>
          <cell r="AU23">
            <v>0</v>
          </cell>
          <cell r="AV23">
            <v>0</v>
          </cell>
          <cell r="AW23">
            <v>32800</v>
          </cell>
          <cell r="AX23">
            <v>4316.75</v>
          </cell>
          <cell r="AY23">
            <v>1630.54</v>
          </cell>
          <cell r="AZ23">
            <v>0</v>
          </cell>
          <cell r="BA23">
            <v>28</v>
          </cell>
          <cell r="BB23">
            <v>0</v>
          </cell>
          <cell r="BC23">
            <v>0</v>
          </cell>
          <cell r="BD23">
            <v>0</v>
          </cell>
          <cell r="BE23">
            <v>0</v>
          </cell>
          <cell r="BF23">
            <v>11396</v>
          </cell>
          <cell r="BG23">
            <v>164.24</v>
          </cell>
          <cell r="BH23">
            <v>50335.53</v>
          </cell>
          <cell r="BI23">
            <v>0</v>
          </cell>
          <cell r="BJ23">
            <v>1348.04</v>
          </cell>
          <cell r="BK23">
            <v>15000</v>
          </cell>
          <cell r="BL23">
            <v>16348.04</v>
          </cell>
          <cell r="BM23">
            <v>0</v>
          </cell>
          <cell r="BN23">
            <v>0</v>
          </cell>
        </row>
        <row r="24">
          <cell r="A24" t="str">
            <v>Cahoots NI Ltd</v>
          </cell>
          <cell r="B24" t="str">
            <v>2015-2016</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73235.7</v>
          </cell>
          <cell r="P24">
            <v>4107</v>
          </cell>
          <cell r="Q24">
            <v>0</v>
          </cell>
          <cell r="R24">
            <v>1257.46</v>
          </cell>
          <cell r="S24">
            <v>936.62</v>
          </cell>
          <cell r="T24">
            <v>1470.08</v>
          </cell>
          <cell r="U24">
            <v>2416.4899999999998</v>
          </cell>
          <cell r="V24">
            <v>0</v>
          </cell>
          <cell r="W24">
            <v>0</v>
          </cell>
          <cell r="X24">
            <v>2514</v>
          </cell>
          <cell r="Y24">
            <v>12701.65</v>
          </cell>
          <cell r="Z24">
            <v>1451.11</v>
          </cell>
          <cell r="AA24">
            <v>117870.26</v>
          </cell>
          <cell r="AB24">
            <v>0</v>
          </cell>
          <cell r="AC24">
            <v>2594.16</v>
          </cell>
          <cell r="AD24">
            <v>0</v>
          </cell>
          <cell r="AE24">
            <v>22.5</v>
          </cell>
          <cell r="AF24">
            <v>0</v>
          </cell>
          <cell r="AG24">
            <v>0</v>
          </cell>
          <cell r="AH24">
            <v>41924.1</v>
          </cell>
          <cell r="AI24">
            <v>33431.15</v>
          </cell>
          <cell r="AJ24">
            <v>946.98</v>
          </cell>
          <cell r="AK24">
            <v>121764</v>
          </cell>
          <cell r="AL24">
            <v>0</v>
          </cell>
          <cell r="AM24">
            <v>14900</v>
          </cell>
          <cell r="AN24">
            <v>13664</v>
          </cell>
          <cell r="AO24">
            <v>0</v>
          </cell>
          <cell r="AP24">
            <v>0</v>
          </cell>
          <cell r="AQ24">
            <v>16000</v>
          </cell>
          <cell r="AR24">
            <v>0</v>
          </cell>
          <cell r="AS24">
            <v>0</v>
          </cell>
          <cell r="AT24">
            <v>0</v>
          </cell>
          <cell r="AU24">
            <v>0</v>
          </cell>
          <cell r="AV24">
            <v>0</v>
          </cell>
          <cell r="AW24">
            <v>0</v>
          </cell>
          <cell r="AX24">
            <v>34970</v>
          </cell>
          <cell r="AY24">
            <v>15000</v>
          </cell>
          <cell r="AZ24">
            <v>0</v>
          </cell>
          <cell r="BA24">
            <v>0</v>
          </cell>
          <cell r="BB24">
            <v>0</v>
          </cell>
          <cell r="BC24">
            <v>0</v>
          </cell>
          <cell r="BD24">
            <v>0</v>
          </cell>
          <cell r="BE24">
            <v>0</v>
          </cell>
          <cell r="BF24">
            <v>0</v>
          </cell>
          <cell r="BG24">
            <v>815.68</v>
          </cell>
          <cell r="BH24">
            <v>50785.68</v>
          </cell>
          <cell r="BI24">
            <v>25000</v>
          </cell>
          <cell r="BJ24">
            <v>0</v>
          </cell>
          <cell r="BK24">
            <v>54600</v>
          </cell>
          <cell r="BL24">
            <v>79600</v>
          </cell>
          <cell r="BM24">
            <v>0</v>
          </cell>
          <cell r="BN24">
            <v>0</v>
          </cell>
        </row>
        <row r="25">
          <cell r="A25" t="str">
            <v>Camerata Ireland</v>
          </cell>
          <cell r="B25" t="str">
            <v>2015-2016</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30419</v>
          </cell>
          <cell r="P25">
            <v>0</v>
          </cell>
          <cell r="Q25">
            <v>0</v>
          </cell>
          <cell r="R25">
            <v>0</v>
          </cell>
          <cell r="S25">
            <v>1235</v>
          </cell>
          <cell r="T25">
            <v>1234</v>
          </cell>
          <cell r="U25">
            <v>6243</v>
          </cell>
          <cell r="V25">
            <v>0</v>
          </cell>
          <cell r="W25">
            <v>0</v>
          </cell>
          <cell r="X25">
            <v>1115</v>
          </cell>
          <cell r="Y25">
            <v>9827</v>
          </cell>
          <cell r="Z25">
            <v>11314</v>
          </cell>
          <cell r="AA25">
            <v>125811</v>
          </cell>
          <cell r="AB25">
            <v>0</v>
          </cell>
          <cell r="AC25">
            <v>2480</v>
          </cell>
          <cell r="AD25">
            <v>0</v>
          </cell>
          <cell r="AE25">
            <v>5023</v>
          </cell>
          <cell r="AF25">
            <v>17335</v>
          </cell>
          <cell r="AG25">
            <v>2031</v>
          </cell>
          <cell r="AH25">
            <v>126121</v>
          </cell>
          <cell r="AI25">
            <v>13619</v>
          </cell>
          <cell r="AJ25">
            <v>0</v>
          </cell>
          <cell r="AK25">
            <v>74569</v>
          </cell>
          <cell r="AL25">
            <v>0</v>
          </cell>
          <cell r="AM25">
            <v>0</v>
          </cell>
          <cell r="AN25">
            <v>74569</v>
          </cell>
          <cell r="AO25">
            <v>11905</v>
          </cell>
          <cell r="AP25">
            <v>0</v>
          </cell>
          <cell r="AQ25">
            <v>8630</v>
          </cell>
          <cell r="AR25">
            <v>0</v>
          </cell>
          <cell r="AS25">
            <v>0</v>
          </cell>
          <cell r="AT25">
            <v>19841</v>
          </cell>
          <cell r="AU25">
            <v>0</v>
          </cell>
          <cell r="AV25">
            <v>31746</v>
          </cell>
          <cell r="AW25">
            <v>15624</v>
          </cell>
          <cell r="AX25">
            <v>0</v>
          </cell>
          <cell r="AY25">
            <v>48950</v>
          </cell>
          <cell r="AZ25">
            <v>0</v>
          </cell>
          <cell r="BA25">
            <v>0</v>
          </cell>
          <cell r="BB25">
            <v>0</v>
          </cell>
          <cell r="BC25">
            <v>0</v>
          </cell>
          <cell r="BD25">
            <v>0</v>
          </cell>
          <cell r="BE25">
            <v>4465</v>
          </cell>
          <cell r="BF25">
            <v>0</v>
          </cell>
          <cell r="BG25">
            <v>0</v>
          </cell>
          <cell r="BH25">
            <v>69039</v>
          </cell>
          <cell r="BI25">
            <v>109000</v>
          </cell>
          <cell r="BJ25">
            <v>6400</v>
          </cell>
          <cell r="BK25">
            <v>44000</v>
          </cell>
          <cell r="BL25">
            <v>159400</v>
          </cell>
          <cell r="BM25">
            <v>0</v>
          </cell>
          <cell r="BN25">
            <v>0</v>
          </cell>
        </row>
        <row r="26">
          <cell r="A26" t="str">
            <v>Catalyst Arts Ltd</v>
          </cell>
          <cell r="B26" t="str">
            <v>2015-2016</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0</v>
          </cell>
          <cell r="P26">
            <v>15665</v>
          </cell>
          <cell r="Q26">
            <v>1598</v>
          </cell>
          <cell r="R26">
            <v>1545</v>
          </cell>
          <cell r="S26">
            <v>1045</v>
          </cell>
          <cell r="T26">
            <v>898</v>
          </cell>
          <cell r="U26">
            <v>1203</v>
          </cell>
          <cell r="V26">
            <v>0</v>
          </cell>
          <cell r="W26">
            <v>0</v>
          </cell>
          <cell r="X26">
            <v>3578</v>
          </cell>
          <cell r="Y26">
            <v>25532</v>
          </cell>
          <cell r="Z26">
            <v>6334</v>
          </cell>
          <cell r="AA26">
            <v>6948</v>
          </cell>
          <cell r="AB26">
            <v>926</v>
          </cell>
          <cell r="AC26">
            <v>2103</v>
          </cell>
          <cell r="AD26">
            <v>0</v>
          </cell>
          <cell r="AE26">
            <v>0</v>
          </cell>
          <cell r="AF26">
            <v>0</v>
          </cell>
          <cell r="AG26">
            <v>653</v>
          </cell>
          <cell r="AH26">
            <v>5638</v>
          </cell>
          <cell r="AI26">
            <v>5430</v>
          </cell>
          <cell r="AJ26">
            <v>601</v>
          </cell>
          <cell r="AK26">
            <v>40720</v>
          </cell>
          <cell r="AL26">
            <v>0</v>
          </cell>
          <cell r="AM26">
            <v>0</v>
          </cell>
          <cell r="AN26">
            <v>40720</v>
          </cell>
          <cell r="AO26">
            <v>0</v>
          </cell>
          <cell r="AP26">
            <v>1500</v>
          </cell>
          <cell r="AQ26">
            <v>7722</v>
          </cell>
          <cell r="AR26">
            <v>0</v>
          </cell>
          <cell r="AS26">
            <v>0</v>
          </cell>
          <cell r="AT26">
            <v>0</v>
          </cell>
          <cell r="AU26">
            <v>0</v>
          </cell>
          <cell r="AV26">
            <v>0</v>
          </cell>
          <cell r="AW26">
            <v>0</v>
          </cell>
          <cell r="AX26">
            <v>0</v>
          </cell>
          <cell r="AY26">
            <v>0</v>
          </cell>
          <cell r="AZ26">
            <v>1118</v>
          </cell>
          <cell r="BA26">
            <v>0</v>
          </cell>
          <cell r="BB26">
            <v>0</v>
          </cell>
          <cell r="BC26">
            <v>0</v>
          </cell>
          <cell r="BD26">
            <v>0</v>
          </cell>
          <cell r="BE26">
            <v>1047.4100000000001</v>
          </cell>
          <cell r="BF26">
            <v>0</v>
          </cell>
          <cell r="BG26">
            <v>296.92</v>
          </cell>
          <cell r="BH26">
            <v>2462.33</v>
          </cell>
          <cell r="BI26">
            <v>0</v>
          </cell>
          <cell r="BJ26">
            <v>204.25</v>
          </cell>
          <cell r="BK26">
            <v>4760</v>
          </cell>
          <cell r="BL26">
            <v>4964.25</v>
          </cell>
          <cell r="BM26">
            <v>40720</v>
          </cell>
          <cell r="BN26">
            <v>13982</v>
          </cell>
        </row>
        <row r="27">
          <cell r="A27" t="str">
            <v>Cathedral Quarter Arts Festival</v>
          </cell>
          <cell r="B27" t="str">
            <v>2015-2016</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60500</v>
          </cell>
          <cell r="P27">
            <v>5500</v>
          </cell>
          <cell r="Q27">
            <v>1800</v>
          </cell>
          <cell r="R27">
            <v>0</v>
          </cell>
          <cell r="S27">
            <v>1500</v>
          </cell>
          <cell r="T27">
            <v>1000</v>
          </cell>
          <cell r="U27">
            <v>1800</v>
          </cell>
          <cell r="V27">
            <v>0</v>
          </cell>
          <cell r="W27">
            <v>0</v>
          </cell>
          <cell r="X27">
            <v>800</v>
          </cell>
          <cell r="Y27">
            <v>12400</v>
          </cell>
          <cell r="Z27">
            <v>8500</v>
          </cell>
          <cell r="AA27">
            <v>216400</v>
          </cell>
          <cell r="AB27">
            <v>0</v>
          </cell>
          <cell r="AC27">
            <v>64800</v>
          </cell>
          <cell r="AD27">
            <v>0</v>
          </cell>
          <cell r="AE27">
            <v>0</v>
          </cell>
          <cell r="AF27">
            <v>66000</v>
          </cell>
          <cell r="AG27">
            <v>0</v>
          </cell>
          <cell r="AH27">
            <v>23300</v>
          </cell>
          <cell r="AI27">
            <v>0</v>
          </cell>
          <cell r="AJ27">
            <v>0</v>
          </cell>
          <cell r="AK27">
            <v>126100</v>
          </cell>
          <cell r="AL27">
            <v>0</v>
          </cell>
          <cell r="AM27">
            <v>0</v>
          </cell>
          <cell r="AN27">
            <v>126100</v>
          </cell>
          <cell r="AO27">
            <v>0</v>
          </cell>
          <cell r="AP27">
            <v>18500</v>
          </cell>
          <cell r="AQ27">
            <v>49000</v>
          </cell>
          <cell r="AR27">
            <v>0</v>
          </cell>
          <cell r="AS27">
            <v>65000</v>
          </cell>
          <cell r="AT27">
            <v>0</v>
          </cell>
          <cell r="AU27">
            <v>0</v>
          </cell>
          <cell r="AV27">
            <v>65000</v>
          </cell>
          <cell r="AW27">
            <v>177100</v>
          </cell>
          <cell r="AX27">
            <v>0</v>
          </cell>
          <cell r="AY27">
            <v>0</v>
          </cell>
          <cell r="AZ27">
            <v>0</v>
          </cell>
          <cell r="BA27">
            <v>0</v>
          </cell>
          <cell r="BB27">
            <v>0</v>
          </cell>
          <cell r="BC27">
            <v>0</v>
          </cell>
          <cell r="BD27">
            <v>0</v>
          </cell>
          <cell r="BE27">
            <v>0</v>
          </cell>
          <cell r="BF27">
            <v>0</v>
          </cell>
          <cell r="BG27">
            <v>0</v>
          </cell>
          <cell r="BH27">
            <v>177100</v>
          </cell>
          <cell r="BI27">
            <v>15000</v>
          </cell>
          <cell r="BJ27">
            <v>0</v>
          </cell>
          <cell r="BK27">
            <v>0</v>
          </cell>
          <cell r="BL27">
            <v>15000</v>
          </cell>
          <cell r="BM27">
            <v>0</v>
          </cell>
          <cell r="BN27">
            <v>0</v>
          </cell>
        </row>
        <row r="28">
          <cell r="A28" t="str">
            <v>Centre for Contemporary Art Derry - Londonderry</v>
          </cell>
          <cell r="B28" t="str">
            <v>2015-2016</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62148</v>
          </cell>
          <cell r="P28">
            <v>30000</v>
          </cell>
          <cell r="Q28">
            <v>1209</v>
          </cell>
          <cell r="R28">
            <v>270.45999999999998</v>
          </cell>
          <cell r="S28">
            <v>1059.27</v>
          </cell>
          <cell r="T28">
            <v>160.04</v>
          </cell>
          <cell r="U28">
            <v>2517.1799999999998</v>
          </cell>
          <cell r="V28">
            <v>0</v>
          </cell>
          <cell r="W28">
            <v>0</v>
          </cell>
          <cell r="X28">
            <v>1800</v>
          </cell>
          <cell r="Y28">
            <v>37015.949999999997</v>
          </cell>
          <cell r="Z28">
            <v>0</v>
          </cell>
          <cell r="AA28">
            <v>8800</v>
          </cell>
          <cell r="AB28">
            <v>0</v>
          </cell>
          <cell r="AC28">
            <v>2405.85</v>
          </cell>
          <cell r="AD28">
            <v>0</v>
          </cell>
          <cell r="AE28">
            <v>0</v>
          </cell>
          <cell r="AF28">
            <v>0</v>
          </cell>
          <cell r="AG28">
            <v>2685</v>
          </cell>
          <cell r="AH28">
            <v>1834.42</v>
          </cell>
          <cell r="AI28">
            <v>1810.81</v>
          </cell>
          <cell r="AJ28">
            <v>0</v>
          </cell>
          <cell r="AK28">
            <v>112000</v>
          </cell>
          <cell r="AL28">
            <v>0</v>
          </cell>
          <cell r="AM28">
            <v>0</v>
          </cell>
          <cell r="AN28">
            <v>112000</v>
          </cell>
          <cell r="AO28">
            <v>0</v>
          </cell>
          <cell r="AP28">
            <v>0</v>
          </cell>
          <cell r="AQ28">
            <v>20474.689999999999</v>
          </cell>
          <cell r="AR28">
            <v>0</v>
          </cell>
          <cell r="AS28">
            <v>1500</v>
          </cell>
          <cell r="AT28">
            <v>0</v>
          </cell>
          <cell r="AU28">
            <v>0</v>
          </cell>
          <cell r="AV28">
            <v>1500</v>
          </cell>
          <cell r="AW28">
            <v>0</v>
          </cell>
          <cell r="AX28">
            <v>0</v>
          </cell>
          <cell r="AY28">
            <v>0</v>
          </cell>
          <cell r="AZ28">
            <v>0</v>
          </cell>
          <cell r="BA28">
            <v>0</v>
          </cell>
          <cell r="BB28">
            <v>0</v>
          </cell>
          <cell r="BC28">
            <v>0</v>
          </cell>
          <cell r="BD28">
            <v>0</v>
          </cell>
          <cell r="BE28">
            <v>0</v>
          </cell>
          <cell r="BF28">
            <v>0</v>
          </cell>
          <cell r="BG28">
            <v>0</v>
          </cell>
          <cell r="BH28">
            <v>0</v>
          </cell>
          <cell r="BI28">
            <v>2400</v>
          </cell>
          <cell r="BJ28">
            <v>2027.99</v>
          </cell>
          <cell r="BK28">
            <v>4223.6899999999996</v>
          </cell>
          <cell r="BL28">
            <v>8651.68</v>
          </cell>
          <cell r="BM28">
            <v>5448.51</v>
          </cell>
          <cell r="BN28">
            <v>0</v>
          </cell>
        </row>
        <row r="29">
          <cell r="A29" t="str">
            <v>Comhaltas Ceoltoiri Eireann</v>
          </cell>
          <cell r="B29" t="str">
            <v>2015-2016</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0</v>
          </cell>
          <cell r="P29">
            <v>21232.57</v>
          </cell>
          <cell r="Q29">
            <v>0</v>
          </cell>
          <cell r="R29">
            <v>0</v>
          </cell>
          <cell r="S29">
            <v>125</v>
          </cell>
          <cell r="T29">
            <v>7020.32</v>
          </cell>
          <cell r="U29">
            <v>1683.32</v>
          </cell>
          <cell r="V29">
            <v>0</v>
          </cell>
          <cell r="W29">
            <v>0</v>
          </cell>
          <cell r="X29">
            <v>22396.05</v>
          </cell>
          <cell r="Y29">
            <v>52457.259999999995</v>
          </cell>
          <cell r="Z29">
            <v>22374.65</v>
          </cell>
          <cell r="AA29">
            <v>29896.12</v>
          </cell>
          <cell r="AB29">
            <v>10126.780000000001</v>
          </cell>
          <cell r="AC29">
            <v>19948.43</v>
          </cell>
          <cell r="AD29">
            <v>0</v>
          </cell>
          <cell r="AE29">
            <v>10454.799999999999</v>
          </cell>
          <cell r="AF29">
            <v>0</v>
          </cell>
          <cell r="AG29">
            <v>0</v>
          </cell>
          <cell r="AH29">
            <v>25654.25</v>
          </cell>
          <cell r="AI29">
            <v>7896.56</v>
          </cell>
          <cell r="AJ29">
            <v>8354.4599999999991</v>
          </cell>
          <cell r="AK29">
            <v>34000</v>
          </cell>
          <cell r="AL29">
            <v>0</v>
          </cell>
          <cell r="AM29">
            <v>0</v>
          </cell>
          <cell r="AN29">
            <v>34000</v>
          </cell>
          <cell r="AO29">
            <v>0</v>
          </cell>
          <cell r="AP29">
            <v>0</v>
          </cell>
          <cell r="AQ29">
            <v>29820</v>
          </cell>
          <cell r="AR29">
            <v>0</v>
          </cell>
          <cell r="AS29">
            <v>0</v>
          </cell>
          <cell r="AT29">
            <v>2969.63</v>
          </cell>
          <cell r="AU29">
            <v>0</v>
          </cell>
          <cell r="AV29">
            <v>2969.63</v>
          </cell>
          <cell r="AW29">
            <v>53389.58</v>
          </cell>
          <cell r="AX29">
            <v>0</v>
          </cell>
          <cell r="AY29">
            <v>0</v>
          </cell>
          <cell r="AZ29">
            <v>14669.32</v>
          </cell>
          <cell r="BA29">
            <v>1475</v>
          </cell>
          <cell r="BB29">
            <v>0</v>
          </cell>
          <cell r="BC29">
            <v>380.5</v>
          </cell>
          <cell r="BD29">
            <v>0</v>
          </cell>
          <cell r="BE29">
            <v>21655</v>
          </cell>
          <cell r="BF29">
            <v>0</v>
          </cell>
          <cell r="BG29">
            <v>17.100000000000001</v>
          </cell>
          <cell r="BH29">
            <v>91586.5</v>
          </cell>
          <cell r="BI29">
            <v>17661</v>
          </cell>
          <cell r="BJ29">
            <v>8300.65</v>
          </cell>
          <cell r="BK29">
            <v>0</v>
          </cell>
          <cell r="BL29">
            <v>25961.65</v>
          </cell>
          <cell r="BM29">
            <v>0</v>
          </cell>
          <cell r="BN29">
            <v>0</v>
          </cell>
        </row>
        <row r="30">
          <cell r="A30" t="str">
            <v>Craft and Design Collective</v>
          </cell>
          <cell r="B30" t="str">
            <v>2015-2016</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45323</v>
          </cell>
          <cell r="P30">
            <v>55346</v>
          </cell>
          <cell r="Q30">
            <v>2696</v>
          </cell>
          <cell r="R30">
            <v>266</v>
          </cell>
          <cell r="S30">
            <v>817</v>
          </cell>
          <cell r="T30">
            <v>1076</v>
          </cell>
          <cell r="U30">
            <v>4005</v>
          </cell>
          <cell r="V30">
            <v>0</v>
          </cell>
          <cell r="W30">
            <v>0</v>
          </cell>
          <cell r="X30">
            <v>822</v>
          </cell>
          <cell r="Y30">
            <v>65028</v>
          </cell>
          <cell r="Z30">
            <v>2140</v>
          </cell>
          <cell r="AA30">
            <v>0</v>
          </cell>
          <cell r="AB30">
            <v>0</v>
          </cell>
          <cell r="AC30">
            <v>548</v>
          </cell>
          <cell r="AD30">
            <v>0</v>
          </cell>
          <cell r="AE30">
            <v>0</v>
          </cell>
          <cell r="AF30">
            <v>0</v>
          </cell>
          <cell r="AG30">
            <v>0</v>
          </cell>
          <cell r="AH30">
            <v>0</v>
          </cell>
          <cell r="AI30">
            <v>0</v>
          </cell>
          <cell r="AJ30">
            <v>6048</v>
          </cell>
          <cell r="AK30">
            <v>20000</v>
          </cell>
          <cell r="AL30">
            <v>0</v>
          </cell>
          <cell r="AM30">
            <v>0</v>
          </cell>
          <cell r="AN30">
            <v>20000</v>
          </cell>
          <cell r="AO30">
            <v>0</v>
          </cell>
          <cell r="AP30">
            <v>0</v>
          </cell>
          <cell r="AQ30">
            <v>6000</v>
          </cell>
          <cell r="AR30">
            <v>0</v>
          </cell>
          <cell r="AS30">
            <v>0</v>
          </cell>
          <cell r="AT30">
            <v>0</v>
          </cell>
          <cell r="AU30">
            <v>0</v>
          </cell>
          <cell r="AV30">
            <v>0</v>
          </cell>
          <cell r="AW30">
            <v>0</v>
          </cell>
          <cell r="AX30">
            <v>0</v>
          </cell>
          <cell r="AY30">
            <v>0</v>
          </cell>
          <cell r="AZ30">
            <v>3805</v>
          </cell>
          <cell r="BA30">
            <v>0</v>
          </cell>
          <cell r="BB30">
            <v>53532</v>
          </cell>
          <cell r="BC30">
            <v>0</v>
          </cell>
          <cell r="BD30">
            <v>0</v>
          </cell>
          <cell r="BE30">
            <v>5750</v>
          </cell>
          <cell r="BF30">
            <v>0</v>
          </cell>
          <cell r="BG30">
            <v>0</v>
          </cell>
          <cell r="BH30">
            <v>63087</v>
          </cell>
          <cell r="BI30">
            <v>0</v>
          </cell>
          <cell r="BJ30">
            <v>30000</v>
          </cell>
          <cell r="BK30">
            <v>0</v>
          </cell>
          <cell r="BL30">
            <v>30000</v>
          </cell>
          <cell r="BM30">
            <v>0</v>
          </cell>
          <cell r="BN30">
            <v>0</v>
          </cell>
        </row>
        <row r="31">
          <cell r="A31" t="str">
            <v>Craft Northern Ireland</v>
          </cell>
          <cell r="B31" t="str">
            <v>2015-2016</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115432</v>
          </cell>
          <cell r="P31">
            <v>13531</v>
          </cell>
          <cell r="Q31">
            <v>1268</v>
          </cell>
          <cell r="R31">
            <v>2240</v>
          </cell>
          <cell r="S31">
            <v>2233</v>
          </cell>
          <cell r="T31">
            <v>1971</v>
          </cell>
          <cell r="U31">
            <v>1500</v>
          </cell>
          <cell r="V31">
            <v>0</v>
          </cell>
          <cell r="W31">
            <v>0</v>
          </cell>
          <cell r="X31">
            <v>644</v>
          </cell>
          <cell r="Y31">
            <v>23387</v>
          </cell>
          <cell r="Z31">
            <v>4891</v>
          </cell>
          <cell r="AA31">
            <v>18787</v>
          </cell>
          <cell r="AB31">
            <v>0</v>
          </cell>
          <cell r="AC31">
            <v>16157</v>
          </cell>
          <cell r="AD31">
            <v>0</v>
          </cell>
          <cell r="AE31">
            <v>0</v>
          </cell>
          <cell r="AF31">
            <v>840</v>
          </cell>
          <cell r="AG31">
            <v>0</v>
          </cell>
          <cell r="AH31">
            <v>5888</v>
          </cell>
          <cell r="AI31">
            <v>0</v>
          </cell>
          <cell r="AJ31">
            <v>4471</v>
          </cell>
          <cell r="AK31">
            <v>128270</v>
          </cell>
          <cell r="AL31">
            <v>0</v>
          </cell>
          <cell r="AM31">
            <v>0</v>
          </cell>
          <cell r="AN31">
            <v>128270</v>
          </cell>
          <cell r="AO31">
            <v>0</v>
          </cell>
          <cell r="AP31">
            <v>49334</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755</v>
          </cell>
          <cell r="BH31">
            <v>755</v>
          </cell>
          <cell r="BI31">
            <v>0</v>
          </cell>
          <cell r="BJ31">
            <v>0</v>
          </cell>
          <cell r="BK31">
            <v>0</v>
          </cell>
          <cell r="BL31">
            <v>0</v>
          </cell>
          <cell r="BM31">
            <v>0</v>
          </cell>
          <cell r="BN31">
            <v>0</v>
          </cell>
        </row>
        <row r="32">
          <cell r="A32" t="str">
            <v>Creative Exchange</v>
          </cell>
          <cell r="B32" t="str">
            <v>2015-2016</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5099.93</v>
          </cell>
          <cell r="P32">
            <v>15331</v>
          </cell>
          <cell r="Q32">
            <v>1428.08</v>
          </cell>
          <cell r="R32">
            <v>261.35000000000002</v>
          </cell>
          <cell r="S32">
            <v>324.24</v>
          </cell>
          <cell r="T32">
            <v>145.16999999999999</v>
          </cell>
          <cell r="U32">
            <v>700</v>
          </cell>
          <cell r="V32">
            <v>0</v>
          </cell>
          <cell r="W32">
            <v>0</v>
          </cell>
          <cell r="X32">
            <v>602.66</v>
          </cell>
          <cell r="Y32">
            <v>18792.5</v>
          </cell>
          <cell r="Z32">
            <v>730.51</v>
          </cell>
          <cell r="AA32">
            <v>495</v>
          </cell>
          <cell r="AB32">
            <v>0</v>
          </cell>
          <cell r="AC32">
            <v>102</v>
          </cell>
          <cell r="AD32">
            <v>0</v>
          </cell>
          <cell r="AE32">
            <v>249</v>
          </cell>
          <cell r="AF32">
            <v>36</v>
          </cell>
          <cell r="AG32">
            <v>0</v>
          </cell>
          <cell r="AH32">
            <v>0</v>
          </cell>
          <cell r="AI32">
            <v>40</v>
          </cell>
          <cell r="AJ32">
            <v>0</v>
          </cell>
          <cell r="AK32">
            <v>6650</v>
          </cell>
          <cell r="AL32">
            <v>0</v>
          </cell>
          <cell r="AM32">
            <v>0</v>
          </cell>
          <cell r="AN32">
            <v>6650</v>
          </cell>
          <cell r="AO32">
            <v>0</v>
          </cell>
          <cell r="AP32">
            <v>0</v>
          </cell>
          <cell r="AQ32">
            <v>880</v>
          </cell>
          <cell r="AR32">
            <v>0</v>
          </cell>
          <cell r="AS32">
            <v>0</v>
          </cell>
          <cell r="AT32">
            <v>0</v>
          </cell>
          <cell r="AU32">
            <v>0</v>
          </cell>
          <cell r="AV32">
            <v>0</v>
          </cell>
          <cell r="AW32">
            <v>0</v>
          </cell>
          <cell r="AX32">
            <v>0</v>
          </cell>
          <cell r="AY32">
            <v>0</v>
          </cell>
          <cell r="AZ32">
            <v>0</v>
          </cell>
          <cell r="BA32">
            <v>0</v>
          </cell>
          <cell r="BB32">
            <v>0</v>
          </cell>
          <cell r="BC32">
            <v>0</v>
          </cell>
          <cell r="BD32">
            <v>10107.5</v>
          </cell>
          <cell r="BE32">
            <v>0</v>
          </cell>
          <cell r="BF32">
            <v>0</v>
          </cell>
          <cell r="BG32">
            <v>0</v>
          </cell>
          <cell r="BH32">
            <v>10107.5</v>
          </cell>
          <cell r="BI32">
            <v>480</v>
          </cell>
          <cell r="BJ32">
            <v>0</v>
          </cell>
          <cell r="BK32">
            <v>3917.19</v>
          </cell>
          <cell r="BL32">
            <v>4397.1900000000005</v>
          </cell>
          <cell r="BM32">
            <v>0</v>
          </cell>
          <cell r="BN32">
            <v>0</v>
          </cell>
        </row>
        <row r="33">
          <cell r="A33" t="str">
            <v>Crescent Arts Centre</v>
          </cell>
          <cell r="B33" t="str">
            <v>2015-2016</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297338.75</v>
          </cell>
          <cell r="P33">
            <v>1478.45</v>
          </cell>
          <cell r="Q33">
            <v>18617.91</v>
          </cell>
          <cell r="R33">
            <v>10446.530000000001</v>
          </cell>
          <cell r="S33">
            <v>7131.14</v>
          </cell>
          <cell r="T33">
            <v>3423.49</v>
          </cell>
          <cell r="U33">
            <v>6010.06</v>
          </cell>
          <cell r="V33">
            <v>0</v>
          </cell>
          <cell r="W33">
            <v>0</v>
          </cell>
          <cell r="X33">
            <v>11886.12</v>
          </cell>
          <cell r="Y33">
            <v>58993.7</v>
          </cell>
          <cell r="Z33">
            <v>39020.300000000003</v>
          </cell>
          <cell r="AA33">
            <v>193495.59</v>
          </cell>
          <cell r="AB33">
            <v>108.55</v>
          </cell>
          <cell r="AC33">
            <v>39889.199999999997</v>
          </cell>
          <cell r="AD33">
            <v>0</v>
          </cell>
          <cell r="AE33">
            <v>0</v>
          </cell>
          <cell r="AF33">
            <v>2615.7800000000002</v>
          </cell>
          <cell r="AG33">
            <v>1870</v>
          </cell>
          <cell r="AH33">
            <v>42692.15</v>
          </cell>
          <cell r="AI33">
            <v>9732.69</v>
          </cell>
          <cell r="AJ33">
            <v>36600.239999999998</v>
          </cell>
          <cell r="AK33">
            <v>226800</v>
          </cell>
          <cell r="AL33">
            <v>0</v>
          </cell>
          <cell r="AM33">
            <v>0</v>
          </cell>
          <cell r="AN33">
            <v>226800</v>
          </cell>
          <cell r="AO33">
            <v>0</v>
          </cell>
          <cell r="AP33">
            <v>0</v>
          </cell>
          <cell r="AQ33">
            <v>38000</v>
          </cell>
          <cell r="AR33">
            <v>0</v>
          </cell>
          <cell r="AS33">
            <v>0</v>
          </cell>
          <cell r="AT33">
            <v>0</v>
          </cell>
          <cell r="AU33">
            <v>0</v>
          </cell>
          <cell r="AV33">
            <v>0</v>
          </cell>
          <cell r="AW33">
            <v>286293.63</v>
          </cell>
          <cell r="AX33">
            <v>0</v>
          </cell>
          <cell r="AY33">
            <v>0</v>
          </cell>
          <cell r="AZ33">
            <v>0</v>
          </cell>
          <cell r="BA33">
            <v>0</v>
          </cell>
          <cell r="BB33">
            <v>0</v>
          </cell>
          <cell r="BC33">
            <v>105</v>
          </cell>
          <cell r="BD33">
            <v>22333.759999999998</v>
          </cell>
          <cell r="BE33">
            <v>8480.8700000000008</v>
          </cell>
          <cell r="BF33">
            <v>0</v>
          </cell>
          <cell r="BG33">
            <v>124459.14</v>
          </cell>
          <cell r="BH33">
            <v>441672.4</v>
          </cell>
          <cell r="BI33">
            <v>0</v>
          </cell>
          <cell r="BJ33">
            <v>19373.669999999998</v>
          </cell>
          <cell r="BK33">
            <v>0</v>
          </cell>
          <cell r="BL33">
            <v>19373.669999999998</v>
          </cell>
          <cell r="BM33">
            <v>0</v>
          </cell>
          <cell r="BN33">
            <v>0</v>
          </cell>
        </row>
        <row r="34">
          <cell r="A34" t="str">
            <v>Cultúrlann McAdam Ó Fiaich</v>
          </cell>
          <cell r="B34" t="str">
            <v>2015-2016</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121003</v>
          </cell>
          <cell r="P34">
            <v>46652</v>
          </cell>
          <cell r="Q34">
            <v>26472</v>
          </cell>
          <cell r="R34">
            <v>55665</v>
          </cell>
          <cell r="S34">
            <v>5033</v>
          </cell>
          <cell r="T34">
            <v>14263</v>
          </cell>
          <cell r="U34">
            <v>7344</v>
          </cell>
          <cell r="V34">
            <v>0</v>
          </cell>
          <cell r="W34">
            <v>0</v>
          </cell>
          <cell r="X34">
            <v>8009</v>
          </cell>
          <cell r="Y34">
            <v>163438</v>
          </cell>
          <cell r="Z34">
            <v>92677</v>
          </cell>
          <cell r="AA34">
            <v>69171</v>
          </cell>
          <cell r="AB34">
            <v>0</v>
          </cell>
          <cell r="AC34">
            <v>20319</v>
          </cell>
          <cell r="AD34">
            <v>0</v>
          </cell>
          <cell r="AE34">
            <v>0</v>
          </cell>
          <cell r="AF34">
            <v>0</v>
          </cell>
          <cell r="AG34">
            <v>0</v>
          </cell>
          <cell r="AH34">
            <v>1022</v>
          </cell>
          <cell r="AI34">
            <v>0</v>
          </cell>
          <cell r="AJ34">
            <v>117769</v>
          </cell>
          <cell r="AK34">
            <v>172208</v>
          </cell>
          <cell r="AL34">
            <v>0</v>
          </cell>
          <cell r="AM34">
            <v>0</v>
          </cell>
          <cell r="AN34">
            <v>172208</v>
          </cell>
          <cell r="AO34">
            <v>0</v>
          </cell>
          <cell r="AP34">
            <v>46384</v>
          </cell>
          <cell r="AQ34">
            <v>187864</v>
          </cell>
          <cell r="AR34">
            <v>0</v>
          </cell>
          <cell r="AS34">
            <v>51242</v>
          </cell>
          <cell r="AT34">
            <v>51242</v>
          </cell>
          <cell r="AU34">
            <v>0</v>
          </cell>
          <cell r="AV34">
            <v>102484</v>
          </cell>
          <cell r="AW34">
            <v>18398</v>
          </cell>
          <cell r="AX34">
            <v>0</v>
          </cell>
          <cell r="AY34">
            <v>0</v>
          </cell>
          <cell r="AZ34">
            <v>0</v>
          </cell>
          <cell r="BA34">
            <v>0</v>
          </cell>
          <cell r="BB34">
            <v>1500</v>
          </cell>
          <cell r="BC34">
            <v>0</v>
          </cell>
          <cell r="BD34">
            <v>35594</v>
          </cell>
          <cell r="BE34">
            <v>16476</v>
          </cell>
          <cell r="BF34">
            <v>0</v>
          </cell>
          <cell r="BG34">
            <v>0</v>
          </cell>
          <cell r="BH34">
            <v>71968</v>
          </cell>
          <cell r="BI34">
            <v>0</v>
          </cell>
          <cell r="BJ34">
            <v>4491</v>
          </cell>
          <cell r="BK34">
            <v>0</v>
          </cell>
          <cell r="BL34">
            <v>4491</v>
          </cell>
          <cell r="BM34">
            <v>0</v>
          </cell>
          <cell r="BN34">
            <v>0</v>
          </cell>
        </row>
        <row r="35">
          <cell r="A35" t="str">
            <v>Dance Resource Base (NI) Ltd</v>
          </cell>
          <cell r="B35" t="str">
            <v>2015-2016</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32553</v>
          </cell>
          <cell r="P35">
            <v>9000</v>
          </cell>
          <cell r="Q35">
            <v>3320</v>
          </cell>
          <cell r="R35">
            <v>514</v>
          </cell>
          <cell r="S35">
            <v>306</v>
          </cell>
          <cell r="T35">
            <v>1610</v>
          </cell>
          <cell r="U35">
            <v>995</v>
          </cell>
          <cell r="V35">
            <v>0</v>
          </cell>
          <cell r="W35">
            <v>0</v>
          </cell>
          <cell r="X35">
            <v>1506</v>
          </cell>
          <cell r="Y35">
            <v>17251</v>
          </cell>
          <cell r="Z35">
            <v>2430</v>
          </cell>
          <cell r="AA35">
            <v>13290</v>
          </cell>
          <cell r="AB35">
            <v>50</v>
          </cell>
          <cell r="AC35">
            <v>335</v>
          </cell>
          <cell r="AD35">
            <v>0</v>
          </cell>
          <cell r="AE35">
            <v>285</v>
          </cell>
          <cell r="AF35">
            <v>347</v>
          </cell>
          <cell r="AG35">
            <v>0</v>
          </cell>
          <cell r="AH35">
            <v>449</v>
          </cell>
          <cell r="AI35">
            <v>800</v>
          </cell>
          <cell r="AJ35">
            <v>21</v>
          </cell>
          <cell r="AK35">
            <v>39399</v>
          </cell>
          <cell r="AL35">
            <v>0</v>
          </cell>
          <cell r="AM35">
            <v>13377</v>
          </cell>
          <cell r="AN35">
            <v>52776</v>
          </cell>
          <cell r="AO35">
            <v>0</v>
          </cell>
          <cell r="AP35">
            <v>0</v>
          </cell>
          <cell r="AQ35">
            <v>0</v>
          </cell>
          <cell r="AR35">
            <v>0</v>
          </cell>
          <cell r="AS35">
            <v>0</v>
          </cell>
          <cell r="AT35">
            <v>0</v>
          </cell>
          <cell r="AU35">
            <v>0</v>
          </cell>
          <cell r="AV35">
            <v>0</v>
          </cell>
          <cell r="AW35">
            <v>260</v>
          </cell>
          <cell r="AX35">
            <v>0</v>
          </cell>
          <cell r="AY35">
            <v>0</v>
          </cell>
          <cell r="AZ35">
            <v>1800</v>
          </cell>
          <cell r="BA35">
            <v>0</v>
          </cell>
          <cell r="BB35">
            <v>0</v>
          </cell>
          <cell r="BC35">
            <v>0</v>
          </cell>
          <cell r="BD35">
            <v>4000</v>
          </cell>
          <cell r="BE35">
            <v>8083</v>
          </cell>
          <cell r="BF35">
            <v>0</v>
          </cell>
          <cell r="BG35">
            <v>3077</v>
          </cell>
          <cell r="BH35">
            <v>17220</v>
          </cell>
          <cell r="BI35">
            <v>0</v>
          </cell>
          <cell r="BJ35">
            <v>1700</v>
          </cell>
          <cell r="BK35">
            <v>0</v>
          </cell>
          <cell r="BL35">
            <v>1700</v>
          </cell>
          <cell r="BM35">
            <v>0</v>
          </cell>
          <cell r="BN35">
            <v>0</v>
          </cell>
        </row>
        <row r="36">
          <cell r="A36" t="str">
            <v>Derry Theatre Trust</v>
          </cell>
          <cell r="B36" t="str">
            <v>2015-2016</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892752</v>
          </cell>
          <cell r="P36">
            <v>22806</v>
          </cell>
          <cell r="Q36">
            <v>96077</v>
          </cell>
          <cell r="R36">
            <v>108149</v>
          </cell>
          <cell r="S36">
            <v>19072</v>
          </cell>
          <cell r="T36">
            <v>30853</v>
          </cell>
          <cell r="U36">
            <v>23161</v>
          </cell>
          <cell r="V36">
            <v>0</v>
          </cell>
          <cell r="W36">
            <v>0</v>
          </cell>
          <cell r="X36">
            <v>27823</v>
          </cell>
          <cell r="Y36">
            <v>327941</v>
          </cell>
          <cell r="Z36">
            <v>81671</v>
          </cell>
          <cell r="AA36">
            <v>1565345</v>
          </cell>
          <cell r="AB36">
            <v>0</v>
          </cell>
          <cell r="AC36">
            <v>117062</v>
          </cell>
          <cell r="AD36">
            <v>2200</v>
          </cell>
          <cell r="AE36">
            <v>191100</v>
          </cell>
          <cell r="AF36">
            <v>0</v>
          </cell>
          <cell r="AG36">
            <v>3207</v>
          </cell>
          <cell r="AH36">
            <v>7249</v>
          </cell>
          <cell r="AI36">
            <v>0</v>
          </cell>
          <cell r="AJ36">
            <v>0</v>
          </cell>
          <cell r="AK36">
            <v>100000</v>
          </cell>
          <cell r="AL36">
            <v>0</v>
          </cell>
          <cell r="AM36">
            <v>0</v>
          </cell>
          <cell r="AN36">
            <v>100000</v>
          </cell>
          <cell r="AO36">
            <v>0</v>
          </cell>
          <cell r="AP36">
            <v>0</v>
          </cell>
          <cell r="AQ36">
            <v>443300</v>
          </cell>
          <cell r="AR36">
            <v>0</v>
          </cell>
          <cell r="AS36">
            <v>0</v>
          </cell>
          <cell r="AT36">
            <v>0</v>
          </cell>
          <cell r="AU36">
            <v>0</v>
          </cell>
          <cell r="AV36">
            <v>0</v>
          </cell>
          <cell r="AW36">
            <v>1839718</v>
          </cell>
          <cell r="AX36">
            <v>0</v>
          </cell>
          <cell r="AY36">
            <v>0</v>
          </cell>
          <cell r="AZ36">
            <v>1360</v>
          </cell>
          <cell r="BA36">
            <v>0</v>
          </cell>
          <cell r="BB36">
            <v>0</v>
          </cell>
          <cell r="BC36">
            <v>413644</v>
          </cell>
          <cell r="BD36">
            <v>208850</v>
          </cell>
          <cell r="BE36">
            <v>0</v>
          </cell>
          <cell r="BF36">
            <v>0</v>
          </cell>
          <cell r="BG36">
            <v>69237</v>
          </cell>
          <cell r="BH36">
            <v>2532809</v>
          </cell>
          <cell r="BI36">
            <v>43771</v>
          </cell>
          <cell r="BJ36">
            <v>0</v>
          </cell>
          <cell r="BK36">
            <v>0</v>
          </cell>
          <cell r="BL36">
            <v>43771</v>
          </cell>
          <cell r="BM36">
            <v>0</v>
          </cell>
          <cell r="BN36">
            <v>0</v>
          </cell>
        </row>
        <row r="37">
          <cell r="A37" t="str">
            <v>Digital Arts Studios</v>
          </cell>
          <cell r="B37" t="str">
            <v>2015-2016</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48769.98</v>
          </cell>
          <cell r="P37">
            <v>7485.6</v>
          </cell>
          <cell r="Q37">
            <v>1404</v>
          </cell>
          <cell r="R37">
            <v>3612</v>
          </cell>
          <cell r="S37">
            <v>944.65</v>
          </cell>
          <cell r="T37">
            <v>672.99</v>
          </cell>
          <cell r="U37">
            <v>2238</v>
          </cell>
          <cell r="V37">
            <v>0</v>
          </cell>
          <cell r="W37">
            <v>0</v>
          </cell>
          <cell r="X37">
            <v>2299.96</v>
          </cell>
          <cell r="Y37">
            <v>18657.2</v>
          </cell>
          <cell r="Z37">
            <v>985.54</v>
          </cell>
          <cell r="AA37">
            <v>3018.92</v>
          </cell>
          <cell r="AB37">
            <v>0</v>
          </cell>
          <cell r="AC37">
            <v>3645.93</v>
          </cell>
          <cell r="AD37">
            <v>0</v>
          </cell>
          <cell r="AE37">
            <v>756.37</v>
          </cell>
          <cell r="AF37">
            <v>450</v>
          </cell>
          <cell r="AG37">
            <v>124.4</v>
          </cell>
          <cell r="AH37">
            <v>1691.78</v>
          </cell>
          <cell r="AI37">
            <v>2252.89</v>
          </cell>
          <cell r="AJ37">
            <v>5218.95</v>
          </cell>
          <cell r="AK37">
            <v>60260</v>
          </cell>
          <cell r="AL37">
            <v>0</v>
          </cell>
          <cell r="AM37">
            <v>0</v>
          </cell>
          <cell r="AN37">
            <v>60260</v>
          </cell>
          <cell r="AO37">
            <v>0</v>
          </cell>
          <cell r="AP37">
            <v>0</v>
          </cell>
          <cell r="AQ37">
            <v>619.5</v>
          </cell>
          <cell r="AR37">
            <v>0</v>
          </cell>
          <cell r="AS37">
            <v>500</v>
          </cell>
          <cell r="AT37">
            <v>0</v>
          </cell>
          <cell r="AU37">
            <v>0</v>
          </cell>
          <cell r="AV37">
            <v>500</v>
          </cell>
          <cell r="AW37">
            <v>158</v>
          </cell>
          <cell r="AX37">
            <v>0</v>
          </cell>
          <cell r="AY37">
            <v>0</v>
          </cell>
          <cell r="AZ37">
            <v>462.84</v>
          </cell>
          <cell r="BA37">
            <v>0</v>
          </cell>
          <cell r="BB37">
            <v>0</v>
          </cell>
          <cell r="BC37">
            <v>0</v>
          </cell>
          <cell r="BD37">
            <v>4026.02</v>
          </cell>
          <cell r="BE37">
            <v>9791.9599999999991</v>
          </cell>
          <cell r="BF37">
            <v>678.76</v>
          </cell>
          <cell r="BG37">
            <v>0</v>
          </cell>
          <cell r="BH37">
            <v>15117.58</v>
          </cell>
          <cell r="BI37">
            <v>0</v>
          </cell>
          <cell r="BJ37">
            <v>0</v>
          </cell>
          <cell r="BK37">
            <v>0</v>
          </cell>
          <cell r="BL37">
            <v>0</v>
          </cell>
          <cell r="BM37">
            <v>0</v>
          </cell>
          <cell r="BN37">
            <v>0</v>
          </cell>
        </row>
        <row r="38">
          <cell r="A38" t="str">
            <v>Down Community Arts Ltd</v>
          </cell>
          <cell r="B38" t="str">
            <v>2015-2016</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39092.519999999997</v>
          </cell>
          <cell r="P38">
            <v>2800</v>
          </cell>
          <cell r="Q38">
            <v>0</v>
          </cell>
          <cell r="R38">
            <v>0</v>
          </cell>
          <cell r="S38">
            <v>1062.73</v>
          </cell>
          <cell r="T38">
            <v>467.45</v>
          </cell>
          <cell r="U38">
            <v>1908</v>
          </cell>
          <cell r="V38">
            <v>0</v>
          </cell>
          <cell r="W38">
            <v>0</v>
          </cell>
          <cell r="X38">
            <v>1529.1</v>
          </cell>
          <cell r="Y38">
            <v>7767.2800000000007</v>
          </cell>
          <cell r="Z38">
            <v>980.9</v>
          </cell>
          <cell r="AA38">
            <v>13234.34</v>
          </cell>
          <cell r="AB38">
            <v>210</v>
          </cell>
          <cell r="AC38">
            <v>105</v>
          </cell>
          <cell r="AD38">
            <v>0</v>
          </cell>
          <cell r="AE38">
            <v>0</v>
          </cell>
          <cell r="AF38">
            <v>230</v>
          </cell>
          <cell r="AG38">
            <v>0</v>
          </cell>
          <cell r="AH38">
            <v>428.08</v>
          </cell>
          <cell r="AI38">
            <v>5398.54</v>
          </cell>
          <cell r="AJ38">
            <v>0</v>
          </cell>
          <cell r="AK38">
            <v>53350</v>
          </cell>
          <cell r="AL38">
            <v>0</v>
          </cell>
          <cell r="AM38">
            <v>0</v>
          </cell>
          <cell r="AN38">
            <v>53350</v>
          </cell>
          <cell r="AO38">
            <v>0</v>
          </cell>
          <cell r="AP38">
            <v>0</v>
          </cell>
          <cell r="AQ38">
            <v>2410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2944</v>
          </cell>
          <cell r="BF38">
            <v>0</v>
          </cell>
          <cell r="BG38">
            <v>0</v>
          </cell>
          <cell r="BH38">
            <v>2944</v>
          </cell>
          <cell r="BI38">
            <v>250</v>
          </cell>
          <cell r="BJ38">
            <v>0</v>
          </cell>
          <cell r="BK38">
            <v>10200</v>
          </cell>
          <cell r="BL38">
            <v>10450</v>
          </cell>
          <cell r="BM38">
            <v>0</v>
          </cell>
          <cell r="BN38">
            <v>0</v>
          </cell>
        </row>
        <row r="39">
          <cell r="A39" t="str">
            <v>Drake Music Project Northern Ireland</v>
          </cell>
          <cell r="B39" t="str">
            <v>2015-2016</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30160</v>
          </cell>
          <cell r="P39">
            <v>11700</v>
          </cell>
          <cell r="Q39">
            <v>10210</v>
          </cell>
          <cell r="R39">
            <v>611</v>
          </cell>
          <cell r="S39">
            <v>1422</v>
          </cell>
          <cell r="T39">
            <v>784</v>
          </cell>
          <cell r="U39">
            <v>1954</v>
          </cell>
          <cell r="V39">
            <v>0</v>
          </cell>
          <cell r="W39">
            <v>0</v>
          </cell>
          <cell r="X39">
            <v>988</v>
          </cell>
          <cell r="Y39">
            <v>27669</v>
          </cell>
          <cell r="Z39">
            <v>1154</v>
          </cell>
          <cell r="AA39">
            <v>39023</v>
          </cell>
          <cell r="AB39">
            <v>645</v>
          </cell>
          <cell r="AC39">
            <v>2115</v>
          </cell>
          <cell r="AD39">
            <v>420</v>
          </cell>
          <cell r="AE39">
            <v>460</v>
          </cell>
          <cell r="AF39">
            <v>475.2</v>
          </cell>
          <cell r="AG39">
            <v>0</v>
          </cell>
          <cell r="AH39">
            <v>1988</v>
          </cell>
          <cell r="AI39">
            <v>2660</v>
          </cell>
          <cell r="AJ39">
            <v>1160</v>
          </cell>
          <cell r="AK39">
            <v>51480</v>
          </cell>
          <cell r="AL39">
            <v>0</v>
          </cell>
          <cell r="AM39">
            <v>0</v>
          </cell>
          <cell r="AN39">
            <v>51480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11370</v>
          </cell>
          <cell r="BF39">
            <v>1536</v>
          </cell>
          <cell r="BG39">
            <v>0</v>
          </cell>
          <cell r="BH39">
            <v>12906</v>
          </cell>
          <cell r="BI39">
            <v>0</v>
          </cell>
          <cell r="BJ39">
            <v>840</v>
          </cell>
          <cell r="BK39">
            <v>31194</v>
          </cell>
          <cell r="BL39">
            <v>32034</v>
          </cell>
          <cell r="BM39">
            <v>0</v>
          </cell>
          <cell r="BN39">
            <v>15000</v>
          </cell>
        </row>
        <row r="40">
          <cell r="A40" t="str">
            <v>DU Dance</v>
          </cell>
          <cell r="B40" t="str">
            <v>2015-2016</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43348</v>
          </cell>
          <cell r="P40">
            <v>2563</v>
          </cell>
          <cell r="Q40">
            <v>741</v>
          </cell>
          <cell r="R40">
            <v>100</v>
          </cell>
          <cell r="S40">
            <v>998</v>
          </cell>
          <cell r="T40">
            <v>608</v>
          </cell>
          <cell r="U40">
            <v>2500</v>
          </cell>
          <cell r="V40">
            <v>0</v>
          </cell>
          <cell r="W40">
            <v>0</v>
          </cell>
          <cell r="X40">
            <v>1349</v>
          </cell>
          <cell r="Y40">
            <v>8859</v>
          </cell>
          <cell r="Z40">
            <v>5868</v>
          </cell>
          <cell r="AA40">
            <v>30415</v>
          </cell>
          <cell r="AB40">
            <v>1237</v>
          </cell>
          <cell r="AC40">
            <v>6940</v>
          </cell>
          <cell r="AD40">
            <v>0</v>
          </cell>
          <cell r="AE40">
            <v>487</v>
          </cell>
          <cell r="AF40">
            <v>5037</v>
          </cell>
          <cell r="AG40">
            <v>0</v>
          </cell>
          <cell r="AH40">
            <v>17627</v>
          </cell>
          <cell r="AI40">
            <v>3349</v>
          </cell>
          <cell r="AJ40">
            <v>1788</v>
          </cell>
          <cell r="AK40">
            <v>46075</v>
          </cell>
          <cell r="AL40">
            <v>0</v>
          </cell>
          <cell r="AM40">
            <v>9000</v>
          </cell>
          <cell r="AN40">
            <v>55075</v>
          </cell>
          <cell r="AO40">
            <v>0</v>
          </cell>
          <cell r="AP40">
            <v>0</v>
          </cell>
          <cell r="AQ40">
            <v>27631</v>
          </cell>
          <cell r="AR40">
            <v>0</v>
          </cell>
          <cell r="AS40">
            <v>7500</v>
          </cell>
          <cell r="AT40">
            <v>0</v>
          </cell>
          <cell r="AU40">
            <v>0</v>
          </cell>
          <cell r="AV40">
            <v>7500</v>
          </cell>
          <cell r="AW40">
            <v>220</v>
          </cell>
          <cell r="AX40">
            <v>0</v>
          </cell>
          <cell r="AY40">
            <v>0</v>
          </cell>
          <cell r="AZ40">
            <v>0</v>
          </cell>
          <cell r="BA40">
            <v>0</v>
          </cell>
          <cell r="BB40">
            <v>0</v>
          </cell>
          <cell r="BC40">
            <v>0</v>
          </cell>
          <cell r="BD40">
            <v>0</v>
          </cell>
          <cell r="BE40">
            <v>2806</v>
          </cell>
          <cell r="BF40">
            <v>0</v>
          </cell>
          <cell r="BG40">
            <v>12238</v>
          </cell>
          <cell r="BH40">
            <v>15264</v>
          </cell>
          <cell r="BI40">
            <v>2000</v>
          </cell>
          <cell r="BJ40">
            <v>3776</v>
          </cell>
          <cell r="BK40">
            <v>17929</v>
          </cell>
          <cell r="BL40">
            <v>23705</v>
          </cell>
          <cell r="BM40">
            <v>0</v>
          </cell>
          <cell r="BN40">
            <v>0</v>
          </cell>
        </row>
        <row r="41">
          <cell r="A41" t="str">
            <v>Dumbworld Ltd</v>
          </cell>
          <cell r="B41" t="str">
            <v>2015-2016</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26414.12</v>
          </cell>
          <cell r="P41">
            <v>1932</v>
          </cell>
          <cell r="Q41">
            <v>0</v>
          </cell>
          <cell r="R41">
            <v>0</v>
          </cell>
          <cell r="S41">
            <v>494.56</v>
          </cell>
          <cell r="T41">
            <v>1385.58</v>
          </cell>
          <cell r="U41">
            <v>1694</v>
          </cell>
          <cell r="V41">
            <v>0</v>
          </cell>
          <cell r="W41">
            <v>0</v>
          </cell>
          <cell r="X41">
            <v>520</v>
          </cell>
          <cell r="Y41">
            <v>6026.1399999999994</v>
          </cell>
          <cell r="Z41">
            <v>3838.53</v>
          </cell>
          <cell r="AA41">
            <v>52368.47</v>
          </cell>
          <cell r="AB41">
            <v>0</v>
          </cell>
          <cell r="AC41">
            <v>2663.11</v>
          </cell>
          <cell r="AD41">
            <v>0</v>
          </cell>
          <cell r="AE41">
            <v>1023.98</v>
          </cell>
          <cell r="AF41">
            <v>5388.31</v>
          </cell>
          <cell r="AG41">
            <v>0</v>
          </cell>
          <cell r="AH41">
            <v>8268.98</v>
          </cell>
          <cell r="AI41">
            <v>5632.64</v>
          </cell>
          <cell r="AJ41">
            <v>0</v>
          </cell>
          <cell r="AK41">
            <v>82000</v>
          </cell>
          <cell r="AL41">
            <v>0</v>
          </cell>
          <cell r="AM41">
            <v>0</v>
          </cell>
          <cell r="AN41">
            <v>82000</v>
          </cell>
          <cell r="AO41">
            <v>0</v>
          </cell>
          <cell r="AP41">
            <v>0</v>
          </cell>
          <cell r="AQ41">
            <v>0</v>
          </cell>
          <cell r="AR41">
            <v>0</v>
          </cell>
          <cell r="AS41">
            <v>7500</v>
          </cell>
          <cell r="AT41">
            <v>0</v>
          </cell>
          <cell r="AU41">
            <v>0</v>
          </cell>
          <cell r="AV41">
            <v>7500</v>
          </cell>
          <cell r="AW41">
            <v>6315.57</v>
          </cell>
          <cell r="AX41">
            <v>0</v>
          </cell>
          <cell r="AY41">
            <v>0</v>
          </cell>
          <cell r="AZ41">
            <v>0</v>
          </cell>
          <cell r="BA41">
            <v>0</v>
          </cell>
          <cell r="BB41">
            <v>0</v>
          </cell>
          <cell r="BC41">
            <v>0</v>
          </cell>
          <cell r="BD41">
            <v>0</v>
          </cell>
          <cell r="BE41">
            <v>4350</v>
          </cell>
          <cell r="BF41">
            <v>0</v>
          </cell>
          <cell r="BG41">
            <v>188.5</v>
          </cell>
          <cell r="BH41">
            <v>10854.07</v>
          </cell>
          <cell r="BI41">
            <v>0</v>
          </cell>
          <cell r="BJ41">
            <v>0</v>
          </cell>
          <cell r="BK41">
            <v>0</v>
          </cell>
          <cell r="BL41">
            <v>0</v>
          </cell>
          <cell r="BM41">
            <v>82000</v>
          </cell>
          <cell r="BN41">
            <v>7500</v>
          </cell>
        </row>
        <row r="42">
          <cell r="A42" t="str">
            <v>Dun Uladh Ltd</v>
          </cell>
          <cell r="B42" t="str">
            <v>2015-2016</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55123.63</v>
          </cell>
          <cell r="P42">
            <v>1589.96</v>
          </cell>
          <cell r="Q42">
            <v>10861.77</v>
          </cell>
          <cell r="R42">
            <v>28835.4</v>
          </cell>
          <cell r="S42">
            <v>3350</v>
          </cell>
          <cell r="T42">
            <v>4486.8900000000003</v>
          </cell>
          <cell r="U42">
            <v>5708.78</v>
          </cell>
          <cell r="V42">
            <v>0</v>
          </cell>
          <cell r="W42">
            <v>0</v>
          </cell>
          <cell r="X42">
            <v>3251.71</v>
          </cell>
          <cell r="Y42">
            <v>58084.51</v>
          </cell>
          <cell r="Z42">
            <v>19797.79</v>
          </cell>
          <cell r="AA42">
            <v>37776.769999999997</v>
          </cell>
          <cell r="AB42">
            <v>0</v>
          </cell>
          <cell r="AC42">
            <v>10444.65</v>
          </cell>
          <cell r="AD42">
            <v>0</v>
          </cell>
          <cell r="AE42">
            <v>0</v>
          </cell>
          <cell r="AF42">
            <v>0</v>
          </cell>
          <cell r="AG42">
            <v>0</v>
          </cell>
          <cell r="AH42">
            <v>0</v>
          </cell>
          <cell r="AI42">
            <v>82.5</v>
          </cell>
          <cell r="AJ42">
            <v>3996.54</v>
          </cell>
          <cell r="AK42">
            <v>26550</v>
          </cell>
          <cell r="AL42">
            <v>0</v>
          </cell>
          <cell r="AM42">
            <v>0</v>
          </cell>
          <cell r="AN42">
            <v>26550</v>
          </cell>
          <cell r="AO42">
            <v>0</v>
          </cell>
          <cell r="AP42">
            <v>0</v>
          </cell>
          <cell r="AQ42">
            <v>5000</v>
          </cell>
          <cell r="AR42">
            <v>2390.12</v>
          </cell>
          <cell r="AS42">
            <v>3366</v>
          </cell>
          <cell r="AT42">
            <v>63639.58</v>
          </cell>
          <cell r="AU42">
            <v>0</v>
          </cell>
          <cell r="AV42">
            <v>69395.7</v>
          </cell>
          <cell r="AW42">
            <v>23532.6</v>
          </cell>
          <cell r="AX42">
            <v>0</v>
          </cell>
          <cell r="AY42">
            <v>0</v>
          </cell>
          <cell r="AZ42">
            <v>0</v>
          </cell>
          <cell r="BA42">
            <v>168</v>
          </cell>
          <cell r="BB42">
            <v>0</v>
          </cell>
          <cell r="BC42">
            <v>18957</v>
          </cell>
          <cell r="BD42">
            <v>24216.07</v>
          </cell>
          <cell r="BE42">
            <v>5400.75</v>
          </cell>
          <cell r="BF42">
            <v>0</v>
          </cell>
          <cell r="BG42">
            <v>5735.25</v>
          </cell>
          <cell r="BH42">
            <v>78009.67</v>
          </cell>
          <cell r="BI42">
            <v>0</v>
          </cell>
          <cell r="BJ42">
            <v>0</v>
          </cell>
          <cell r="BK42">
            <v>0</v>
          </cell>
          <cell r="BL42">
            <v>0</v>
          </cell>
          <cell r="BM42">
            <v>0</v>
          </cell>
          <cell r="BN42">
            <v>0</v>
          </cell>
        </row>
        <row r="43">
          <cell r="A43" t="str">
            <v>Dylan Quinn Dance Theatre</v>
          </cell>
          <cell r="B43" t="str">
            <v>2015-2016</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33038.730000000003</v>
          </cell>
          <cell r="P43">
            <v>3990.22</v>
          </cell>
          <cell r="Q43">
            <v>78.959999999999994</v>
          </cell>
          <cell r="R43">
            <v>0</v>
          </cell>
          <cell r="S43">
            <v>2217.17</v>
          </cell>
          <cell r="T43">
            <v>1201.99</v>
          </cell>
          <cell r="U43">
            <v>3571.97</v>
          </cell>
          <cell r="V43">
            <v>0</v>
          </cell>
          <cell r="W43">
            <v>0</v>
          </cell>
          <cell r="X43">
            <v>589.84</v>
          </cell>
          <cell r="Y43">
            <v>11650.15</v>
          </cell>
          <cell r="Z43">
            <v>3912.88</v>
          </cell>
          <cell r="AA43">
            <v>15513.57</v>
          </cell>
          <cell r="AB43">
            <v>0</v>
          </cell>
          <cell r="AC43">
            <v>2172.04</v>
          </cell>
          <cell r="AD43">
            <v>0</v>
          </cell>
          <cell r="AE43">
            <v>781.19</v>
          </cell>
          <cell r="AF43">
            <v>6889.99</v>
          </cell>
          <cell r="AG43">
            <v>1240.19</v>
          </cell>
          <cell r="AH43">
            <v>10057.57</v>
          </cell>
          <cell r="AI43">
            <v>2547.31</v>
          </cell>
          <cell r="AJ43">
            <v>13102.82</v>
          </cell>
          <cell r="AK43">
            <v>54385</v>
          </cell>
          <cell r="AL43">
            <v>0</v>
          </cell>
          <cell r="AM43">
            <v>4090</v>
          </cell>
          <cell r="AN43">
            <v>58475</v>
          </cell>
          <cell r="AO43">
            <v>0</v>
          </cell>
          <cell r="AP43">
            <v>4500</v>
          </cell>
          <cell r="AQ43">
            <v>1215.68</v>
          </cell>
          <cell r="AR43">
            <v>0</v>
          </cell>
          <cell r="AS43">
            <v>0</v>
          </cell>
          <cell r="AT43">
            <v>0</v>
          </cell>
          <cell r="AU43">
            <v>0</v>
          </cell>
          <cell r="AV43">
            <v>0</v>
          </cell>
          <cell r="AW43">
            <v>0</v>
          </cell>
          <cell r="AX43">
            <v>0</v>
          </cell>
          <cell r="AY43">
            <v>4801.8100000000004</v>
          </cell>
          <cell r="AZ43">
            <v>0</v>
          </cell>
          <cell r="BA43">
            <v>0</v>
          </cell>
          <cell r="BB43">
            <v>0</v>
          </cell>
          <cell r="BC43">
            <v>0</v>
          </cell>
          <cell r="BD43">
            <v>0</v>
          </cell>
          <cell r="BE43">
            <v>40459.120000000003</v>
          </cell>
          <cell r="BF43">
            <v>0</v>
          </cell>
          <cell r="BG43">
            <v>32</v>
          </cell>
          <cell r="BH43">
            <v>45292.93</v>
          </cell>
          <cell r="BI43">
            <v>0</v>
          </cell>
          <cell r="BJ43">
            <v>0</v>
          </cell>
          <cell r="BK43">
            <v>0</v>
          </cell>
          <cell r="BL43">
            <v>0</v>
          </cell>
          <cell r="BM43">
            <v>58476</v>
          </cell>
          <cell r="BN43">
            <v>5715.68</v>
          </cell>
        </row>
        <row r="44">
          <cell r="A44" t="str">
            <v>East Belfast Partnership</v>
          </cell>
          <cell r="B44" t="str">
            <v>2015-2016</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65815</v>
          </cell>
          <cell r="P44">
            <v>12980</v>
          </cell>
          <cell r="Q44">
            <v>0</v>
          </cell>
          <cell r="R44">
            <v>0</v>
          </cell>
          <cell r="S44">
            <v>0</v>
          </cell>
          <cell r="T44">
            <v>233</v>
          </cell>
          <cell r="U44">
            <v>7394</v>
          </cell>
          <cell r="V44">
            <v>0</v>
          </cell>
          <cell r="W44">
            <v>0</v>
          </cell>
          <cell r="X44">
            <v>1090</v>
          </cell>
          <cell r="Y44">
            <v>21697</v>
          </cell>
          <cell r="Z44">
            <v>3711</v>
          </cell>
          <cell r="AA44">
            <v>101238</v>
          </cell>
          <cell r="AB44">
            <v>801</v>
          </cell>
          <cell r="AC44">
            <v>34600</v>
          </cell>
          <cell r="AD44">
            <v>0</v>
          </cell>
          <cell r="AE44">
            <v>0</v>
          </cell>
          <cell r="AF44">
            <v>0</v>
          </cell>
          <cell r="AG44">
            <v>0</v>
          </cell>
          <cell r="AH44">
            <v>2704</v>
          </cell>
          <cell r="AI44">
            <v>0</v>
          </cell>
          <cell r="AJ44">
            <v>1449</v>
          </cell>
          <cell r="AK44">
            <v>94000</v>
          </cell>
          <cell r="AL44">
            <v>0</v>
          </cell>
          <cell r="AM44">
            <v>13324</v>
          </cell>
          <cell r="AN44">
            <v>107324</v>
          </cell>
          <cell r="AO44">
            <v>0</v>
          </cell>
          <cell r="AP44">
            <v>2800</v>
          </cell>
          <cell r="AQ44">
            <v>100350</v>
          </cell>
          <cell r="AR44">
            <v>0</v>
          </cell>
          <cell r="AS44">
            <v>0</v>
          </cell>
          <cell r="AT44">
            <v>0</v>
          </cell>
          <cell r="AU44">
            <v>0</v>
          </cell>
          <cell r="AV44">
            <v>0</v>
          </cell>
          <cell r="AW44">
            <v>43264.89</v>
          </cell>
          <cell r="AX44">
            <v>0</v>
          </cell>
          <cell r="AY44">
            <v>0</v>
          </cell>
          <cell r="AZ44">
            <v>0</v>
          </cell>
          <cell r="BA44">
            <v>0</v>
          </cell>
          <cell r="BB44">
            <v>0</v>
          </cell>
          <cell r="BC44">
            <v>0</v>
          </cell>
          <cell r="BD44">
            <v>0</v>
          </cell>
          <cell r="BE44">
            <v>0</v>
          </cell>
          <cell r="BF44">
            <v>0</v>
          </cell>
          <cell r="BG44">
            <v>0</v>
          </cell>
          <cell r="BH44">
            <v>43264.89</v>
          </cell>
          <cell r="BI44">
            <v>12750</v>
          </cell>
          <cell r="BJ44">
            <v>0</v>
          </cell>
          <cell r="BK44">
            <v>0</v>
          </cell>
          <cell r="BL44">
            <v>12750</v>
          </cell>
          <cell r="BM44">
            <v>0</v>
          </cell>
          <cell r="BN44">
            <v>0</v>
          </cell>
        </row>
        <row r="45">
          <cell r="A45" t="str">
            <v>Echo Echo Dance Theatre Company</v>
          </cell>
          <cell r="B45" t="str">
            <v>2015-2016</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116964.54</v>
          </cell>
          <cell r="P45">
            <v>20020.8</v>
          </cell>
          <cell r="Q45">
            <v>3762.41</v>
          </cell>
          <cell r="R45">
            <v>1308.19</v>
          </cell>
          <cell r="S45">
            <v>1573.18</v>
          </cell>
          <cell r="T45">
            <v>407.37</v>
          </cell>
          <cell r="U45">
            <v>2803.76</v>
          </cell>
          <cell r="V45">
            <v>0</v>
          </cell>
          <cell r="W45">
            <v>0</v>
          </cell>
          <cell r="X45">
            <v>2392.9499999999998</v>
          </cell>
          <cell r="Y45">
            <v>32268.66</v>
          </cell>
          <cell r="Z45">
            <v>925.28</v>
          </cell>
          <cell r="AA45">
            <v>48203.51</v>
          </cell>
          <cell r="AB45">
            <v>0</v>
          </cell>
          <cell r="AC45">
            <v>4423.03</v>
          </cell>
          <cell r="AD45">
            <v>0</v>
          </cell>
          <cell r="AE45">
            <v>226.52</v>
          </cell>
          <cell r="AF45">
            <v>0</v>
          </cell>
          <cell r="AG45">
            <v>0</v>
          </cell>
          <cell r="AH45">
            <v>7924.26</v>
          </cell>
          <cell r="AI45">
            <v>388.64</v>
          </cell>
          <cell r="AJ45">
            <v>2515</v>
          </cell>
          <cell r="AK45">
            <v>109758</v>
          </cell>
          <cell r="AL45">
            <v>0</v>
          </cell>
          <cell r="AM45">
            <v>9000</v>
          </cell>
          <cell r="AN45">
            <v>118758</v>
          </cell>
          <cell r="AO45">
            <v>0</v>
          </cell>
          <cell r="AP45">
            <v>0</v>
          </cell>
          <cell r="AQ45">
            <v>27100</v>
          </cell>
          <cell r="AR45">
            <v>0</v>
          </cell>
          <cell r="AS45">
            <v>0</v>
          </cell>
          <cell r="AT45">
            <v>0</v>
          </cell>
          <cell r="AU45">
            <v>0</v>
          </cell>
          <cell r="AV45">
            <v>0</v>
          </cell>
          <cell r="AW45">
            <v>7323.6</v>
          </cell>
          <cell r="AX45">
            <v>0</v>
          </cell>
          <cell r="AY45">
            <v>0</v>
          </cell>
          <cell r="AZ45">
            <v>0</v>
          </cell>
          <cell r="BA45">
            <v>0</v>
          </cell>
          <cell r="BB45">
            <v>0</v>
          </cell>
          <cell r="BC45">
            <v>0</v>
          </cell>
          <cell r="BD45">
            <v>3148.5</v>
          </cell>
          <cell r="BE45">
            <v>15893.08</v>
          </cell>
          <cell r="BF45">
            <v>0</v>
          </cell>
          <cell r="BG45">
            <v>2916.08</v>
          </cell>
          <cell r="BH45">
            <v>29281.260000000002</v>
          </cell>
          <cell r="BI45">
            <v>0</v>
          </cell>
          <cell r="BJ45">
            <v>3421.37</v>
          </cell>
          <cell r="BK45">
            <v>41665</v>
          </cell>
          <cell r="BL45">
            <v>45086.37</v>
          </cell>
          <cell r="BM45">
            <v>0</v>
          </cell>
          <cell r="BN45">
            <v>13245.94</v>
          </cell>
        </row>
        <row r="46">
          <cell r="A46" t="str">
            <v>Feile an Phobail</v>
          </cell>
          <cell r="B46" t="str">
            <v>2015-2016</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213028</v>
          </cell>
          <cell r="P46">
            <v>8350</v>
          </cell>
          <cell r="Q46">
            <v>1998</v>
          </cell>
          <cell r="R46">
            <v>9185</v>
          </cell>
          <cell r="S46">
            <v>4121</v>
          </cell>
          <cell r="T46">
            <v>3183</v>
          </cell>
          <cell r="U46">
            <v>8004</v>
          </cell>
          <cell r="V46">
            <v>0</v>
          </cell>
          <cell r="W46">
            <v>0</v>
          </cell>
          <cell r="X46">
            <v>4737</v>
          </cell>
          <cell r="Y46">
            <v>39578</v>
          </cell>
          <cell r="Z46">
            <v>41993</v>
          </cell>
          <cell r="AA46">
            <v>293801</v>
          </cell>
          <cell r="AB46">
            <v>2302</v>
          </cell>
          <cell r="AC46">
            <v>106908</v>
          </cell>
          <cell r="AD46">
            <v>0</v>
          </cell>
          <cell r="AE46">
            <v>109528</v>
          </cell>
          <cell r="AF46">
            <v>38341</v>
          </cell>
          <cell r="AG46">
            <v>0</v>
          </cell>
          <cell r="AH46">
            <v>35737</v>
          </cell>
          <cell r="AI46">
            <v>0</v>
          </cell>
          <cell r="AJ46">
            <v>206073</v>
          </cell>
          <cell r="AK46">
            <v>142591</v>
          </cell>
          <cell r="AL46">
            <v>0</v>
          </cell>
          <cell r="AM46">
            <v>0</v>
          </cell>
          <cell r="AN46">
            <v>142591</v>
          </cell>
          <cell r="AO46">
            <v>0</v>
          </cell>
          <cell r="AP46">
            <v>191776</v>
          </cell>
          <cell r="AQ46">
            <v>154426</v>
          </cell>
          <cell r="AR46">
            <v>0</v>
          </cell>
          <cell r="AS46">
            <v>0</v>
          </cell>
          <cell r="AT46">
            <v>0</v>
          </cell>
          <cell r="AU46">
            <v>0</v>
          </cell>
          <cell r="AV46">
            <v>0</v>
          </cell>
          <cell r="AW46">
            <v>200839</v>
          </cell>
          <cell r="AX46">
            <v>0</v>
          </cell>
          <cell r="AY46">
            <v>0</v>
          </cell>
          <cell r="AZ46">
            <v>0</v>
          </cell>
          <cell r="BA46">
            <v>0</v>
          </cell>
          <cell r="BB46">
            <v>0</v>
          </cell>
          <cell r="BC46">
            <v>216526</v>
          </cell>
          <cell r="BD46">
            <v>8924</v>
          </cell>
          <cell r="BE46">
            <v>0</v>
          </cell>
          <cell r="BF46">
            <v>0</v>
          </cell>
          <cell r="BG46">
            <v>3080</v>
          </cell>
          <cell r="BH46">
            <v>429369</v>
          </cell>
          <cell r="BI46">
            <v>111350</v>
          </cell>
          <cell r="BJ46">
            <v>6035</v>
          </cell>
          <cell r="BK46">
            <v>60223</v>
          </cell>
          <cell r="BL46">
            <v>177608</v>
          </cell>
          <cell r="BM46">
            <v>0</v>
          </cell>
          <cell r="BN46">
            <v>0</v>
          </cell>
        </row>
        <row r="47">
          <cell r="A47" t="str">
            <v>Flaxart Studios</v>
          </cell>
          <cell r="B47" t="str">
            <v>2015-2016</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23320</v>
          </cell>
          <cell r="P47">
            <v>25000</v>
          </cell>
          <cell r="Q47">
            <v>1478</v>
          </cell>
          <cell r="R47">
            <v>1428</v>
          </cell>
          <cell r="S47">
            <v>511</v>
          </cell>
          <cell r="T47">
            <v>100</v>
          </cell>
          <cell r="U47">
            <v>1293</v>
          </cell>
          <cell r="V47">
            <v>0</v>
          </cell>
          <cell r="W47">
            <v>0</v>
          </cell>
          <cell r="X47">
            <v>758</v>
          </cell>
          <cell r="Y47">
            <v>30568</v>
          </cell>
          <cell r="Z47">
            <v>6622</v>
          </cell>
          <cell r="AA47">
            <v>4150</v>
          </cell>
          <cell r="AB47">
            <v>0</v>
          </cell>
          <cell r="AC47">
            <v>0</v>
          </cell>
          <cell r="AD47">
            <v>0</v>
          </cell>
          <cell r="AE47">
            <v>0</v>
          </cell>
          <cell r="AF47">
            <v>0</v>
          </cell>
          <cell r="AG47">
            <v>0</v>
          </cell>
          <cell r="AH47">
            <v>0</v>
          </cell>
          <cell r="AI47">
            <v>0</v>
          </cell>
          <cell r="AJ47">
            <v>0</v>
          </cell>
          <cell r="AK47">
            <v>39396</v>
          </cell>
          <cell r="AL47">
            <v>0</v>
          </cell>
          <cell r="AM47">
            <v>16000</v>
          </cell>
          <cell r="AN47">
            <v>55396</v>
          </cell>
          <cell r="AO47">
            <v>0</v>
          </cell>
          <cell r="AP47">
            <v>0</v>
          </cell>
          <cell r="AQ47">
            <v>8150</v>
          </cell>
          <cell r="AR47">
            <v>0</v>
          </cell>
          <cell r="AS47">
            <v>0</v>
          </cell>
          <cell r="AT47">
            <v>0</v>
          </cell>
          <cell r="AU47">
            <v>0</v>
          </cell>
          <cell r="AV47">
            <v>0</v>
          </cell>
          <cell r="AW47">
            <v>0</v>
          </cell>
          <cell r="AX47">
            <v>0</v>
          </cell>
          <cell r="AY47">
            <v>0</v>
          </cell>
          <cell r="AZ47">
            <v>0</v>
          </cell>
          <cell r="BA47">
            <v>0</v>
          </cell>
          <cell r="BB47">
            <v>0</v>
          </cell>
          <cell r="BC47">
            <v>0</v>
          </cell>
          <cell r="BD47">
            <v>12573</v>
          </cell>
          <cell r="BE47">
            <v>0</v>
          </cell>
          <cell r="BF47">
            <v>0</v>
          </cell>
          <cell r="BG47">
            <v>0</v>
          </cell>
          <cell r="BH47">
            <v>12573</v>
          </cell>
          <cell r="BI47">
            <v>0</v>
          </cell>
          <cell r="BJ47">
            <v>0</v>
          </cell>
          <cell r="BK47">
            <v>3000</v>
          </cell>
          <cell r="BL47">
            <v>3000</v>
          </cell>
          <cell r="BM47">
            <v>0</v>
          </cell>
          <cell r="BN47">
            <v>0</v>
          </cell>
        </row>
        <row r="48">
          <cell r="A48" t="str">
            <v>Glasgowbury</v>
          </cell>
          <cell r="B48" t="str">
            <v>2015-2016</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58403.1</v>
          </cell>
          <cell r="P48">
            <v>0</v>
          </cell>
          <cell r="Q48">
            <v>1827.33</v>
          </cell>
          <cell r="R48">
            <v>1055.49</v>
          </cell>
          <cell r="S48">
            <v>739.68</v>
          </cell>
          <cell r="T48">
            <v>637.23</v>
          </cell>
          <cell r="U48">
            <v>2490.1799999999998</v>
          </cell>
          <cell r="V48">
            <v>0</v>
          </cell>
          <cell r="W48">
            <v>0</v>
          </cell>
          <cell r="X48">
            <v>2404.11</v>
          </cell>
          <cell r="Y48">
            <v>9154.02</v>
          </cell>
          <cell r="Z48">
            <v>54.49</v>
          </cell>
          <cell r="AA48">
            <v>36668.07</v>
          </cell>
          <cell r="AB48">
            <v>200</v>
          </cell>
          <cell r="AC48">
            <v>198</v>
          </cell>
          <cell r="AD48">
            <v>0</v>
          </cell>
          <cell r="AE48">
            <v>385.85</v>
          </cell>
          <cell r="AF48">
            <v>434.81</v>
          </cell>
          <cell r="AG48">
            <v>0</v>
          </cell>
          <cell r="AH48">
            <v>40</v>
          </cell>
          <cell r="AI48">
            <v>32354.13</v>
          </cell>
          <cell r="AJ48">
            <v>21207.79</v>
          </cell>
          <cell r="AK48">
            <v>38204</v>
          </cell>
          <cell r="AL48">
            <v>0</v>
          </cell>
          <cell r="AM48">
            <v>0</v>
          </cell>
          <cell r="AN48">
            <v>38204</v>
          </cell>
          <cell r="AO48">
            <v>0</v>
          </cell>
          <cell r="AP48">
            <v>4000</v>
          </cell>
          <cell r="AQ48">
            <v>4793</v>
          </cell>
          <cell r="AR48">
            <v>0</v>
          </cell>
          <cell r="AS48">
            <v>9952</v>
          </cell>
          <cell r="AT48">
            <v>0</v>
          </cell>
          <cell r="AU48">
            <v>0</v>
          </cell>
          <cell r="AV48">
            <v>9952</v>
          </cell>
          <cell r="AW48">
            <v>2567</v>
          </cell>
          <cell r="AX48">
            <v>0</v>
          </cell>
          <cell r="AY48">
            <v>0</v>
          </cell>
          <cell r="AZ48">
            <v>0</v>
          </cell>
          <cell r="BA48">
            <v>0</v>
          </cell>
          <cell r="BB48">
            <v>0</v>
          </cell>
          <cell r="BC48">
            <v>0</v>
          </cell>
          <cell r="BD48">
            <v>0</v>
          </cell>
          <cell r="BE48">
            <v>35114</v>
          </cell>
          <cell r="BF48">
            <v>0</v>
          </cell>
          <cell r="BG48">
            <v>15212</v>
          </cell>
          <cell r="BH48">
            <v>52893</v>
          </cell>
          <cell r="BI48">
            <v>0</v>
          </cell>
          <cell r="BJ48">
            <v>3722</v>
          </cell>
          <cell r="BK48">
            <v>0</v>
          </cell>
          <cell r="BL48">
            <v>3722</v>
          </cell>
          <cell r="BM48">
            <v>0</v>
          </cell>
          <cell r="BN48">
            <v>15000</v>
          </cell>
        </row>
        <row r="49">
          <cell r="A49" t="str">
            <v>Golden Thread Gallery</v>
          </cell>
          <cell r="B49" t="str">
            <v>2015-2016</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130549.43</v>
          </cell>
          <cell r="P49">
            <v>43300</v>
          </cell>
          <cell r="Q49">
            <v>7318.69</v>
          </cell>
          <cell r="R49">
            <v>2517.27</v>
          </cell>
          <cell r="S49">
            <v>3395.42</v>
          </cell>
          <cell r="T49">
            <v>2089.67</v>
          </cell>
          <cell r="U49">
            <v>2989.15</v>
          </cell>
          <cell r="V49">
            <v>0</v>
          </cell>
          <cell r="W49">
            <v>0</v>
          </cell>
          <cell r="X49">
            <v>6144</v>
          </cell>
          <cell r="Y49">
            <v>67754.2</v>
          </cell>
          <cell r="Z49">
            <v>20502.11</v>
          </cell>
          <cell r="AA49">
            <v>49435.61</v>
          </cell>
          <cell r="AB49">
            <v>745</v>
          </cell>
          <cell r="AC49">
            <v>21988.91</v>
          </cell>
          <cell r="AD49">
            <v>0</v>
          </cell>
          <cell r="AE49">
            <v>4925.1000000000004</v>
          </cell>
          <cell r="AF49">
            <v>8317.84</v>
          </cell>
          <cell r="AG49">
            <v>1330.45</v>
          </cell>
          <cell r="AH49">
            <v>8441.39</v>
          </cell>
          <cell r="AI49">
            <v>34156.31</v>
          </cell>
          <cell r="AJ49">
            <v>1800</v>
          </cell>
          <cell r="AK49">
            <v>180857.96</v>
          </cell>
          <cell r="AL49">
            <v>0</v>
          </cell>
          <cell r="AM49">
            <v>366</v>
          </cell>
          <cell r="AN49">
            <v>181223.96</v>
          </cell>
          <cell r="AO49">
            <v>0</v>
          </cell>
          <cell r="AP49">
            <v>0</v>
          </cell>
          <cell r="AQ49">
            <v>45788</v>
          </cell>
          <cell r="AR49">
            <v>0</v>
          </cell>
          <cell r="AS49">
            <v>0</v>
          </cell>
          <cell r="AT49">
            <v>0</v>
          </cell>
          <cell r="AU49">
            <v>0</v>
          </cell>
          <cell r="AV49">
            <v>0</v>
          </cell>
          <cell r="AW49">
            <v>0</v>
          </cell>
          <cell r="AX49">
            <v>0</v>
          </cell>
          <cell r="AY49">
            <v>0</v>
          </cell>
          <cell r="AZ49">
            <v>0</v>
          </cell>
          <cell r="BA49">
            <v>212.5</v>
          </cell>
          <cell r="BB49">
            <v>2400</v>
          </cell>
          <cell r="BC49">
            <v>0</v>
          </cell>
          <cell r="BD49">
            <v>0</v>
          </cell>
          <cell r="BE49">
            <v>4535.8500000000004</v>
          </cell>
          <cell r="BF49">
            <v>0</v>
          </cell>
          <cell r="BG49">
            <v>1125</v>
          </cell>
          <cell r="BH49">
            <v>8273.35</v>
          </cell>
          <cell r="BI49">
            <v>2354.46</v>
          </cell>
          <cell r="BJ49">
            <v>0</v>
          </cell>
          <cell r="BK49">
            <v>3000</v>
          </cell>
          <cell r="BL49">
            <v>5354.46</v>
          </cell>
          <cell r="BM49">
            <v>6890</v>
          </cell>
          <cell r="BN49">
            <v>0</v>
          </cell>
        </row>
        <row r="50">
          <cell r="A50" t="str">
            <v>Greater Shantallow Community Arts</v>
          </cell>
          <cell r="B50" t="str">
            <v>2015-2016</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99045</v>
          </cell>
          <cell r="P50">
            <v>28712</v>
          </cell>
          <cell r="Q50">
            <v>3193</v>
          </cell>
          <cell r="R50">
            <v>3164</v>
          </cell>
          <cell r="S50">
            <v>2855</v>
          </cell>
          <cell r="T50">
            <v>12140</v>
          </cell>
          <cell r="U50">
            <v>2000</v>
          </cell>
          <cell r="V50">
            <v>0</v>
          </cell>
          <cell r="W50">
            <v>0</v>
          </cell>
          <cell r="X50">
            <v>3444</v>
          </cell>
          <cell r="Y50">
            <v>55508</v>
          </cell>
          <cell r="Z50">
            <v>0</v>
          </cell>
          <cell r="AA50">
            <v>51996</v>
          </cell>
          <cell r="AB50">
            <v>11690</v>
          </cell>
          <cell r="AC50">
            <v>0</v>
          </cell>
          <cell r="AD50">
            <v>0</v>
          </cell>
          <cell r="AE50">
            <v>0</v>
          </cell>
          <cell r="AF50">
            <v>0</v>
          </cell>
          <cell r="AG50">
            <v>0</v>
          </cell>
          <cell r="AH50">
            <v>0</v>
          </cell>
          <cell r="AI50">
            <v>0</v>
          </cell>
          <cell r="AJ50">
            <v>61776</v>
          </cell>
          <cell r="AK50">
            <v>102551</v>
          </cell>
          <cell r="AL50">
            <v>0</v>
          </cell>
          <cell r="AM50">
            <v>0</v>
          </cell>
          <cell r="AN50">
            <v>102551</v>
          </cell>
          <cell r="AO50">
            <v>0</v>
          </cell>
          <cell r="AP50">
            <v>295592</v>
          </cell>
          <cell r="AQ50">
            <v>46501</v>
          </cell>
          <cell r="AR50">
            <v>0</v>
          </cell>
          <cell r="AS50">
            <v>16492</v>
          </cell>
          <cell r="AT50">
            <v>0</v>
          </cell>
          <cell r="AU50">
            <v>0</v>
          </cell>
          <cell r="AV50">
            <v>16492</v>
          </cell>
          <cell r="AW50">
            <v>0</v>
          </cell>
          <cell r="AX50">
            <v>0</v>
          </cell>
          <cell r="AY50">
            <v>0</v>
          </cell>
          <cell r="AZ50">
            <v>0</v>
          </cell>
          <cell r="BA50">
            <v>0</v>
          </cell>
          <cell r="BB50">
            <v>0</v>
          </cell>
          <cell r="BC50">
            <v>0</v>
          </cell>
          <cell r="BD50">
            <v>0</v>
          </cell>
          <cell r="BE50">
            <v>0</v>
          </cell>
          <cell r="BF50">
            <v>0</v>
          </cell>
          <cell r="BG50">
            <v>0</v>
          </cell>
          <cell r="BH50">
            <v>0</v>
          </cell>
          <cell r="BI50">
            <v>17234</v>
          </cell>
          <cell r="BJ50">
            <v>0</v>
          </cell>
          <cell r="BK50">
            <v>53300</v>
          </cell>
          <cell r="BL50">
            <v>70534</v>
          </cell>
          <cell r="BM50">
            <v>0</v>
          </cell>
          <cell r="BN50">
            <v>267300</v>
          </cell>
        </row>
        <row r="51">
          <cell r="A51" t="str">
            <v>Happy Days EIBF</v>
          </cell>
          <cell r="B51" t="str">
            <v>2015-2016</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t="str">
            <v>2015-2016</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30810</v>
          </cell>
          <cell r="P52">
            <v>9750</v>
          </cell>
          <cell r="Q52">
            <v>1000</v>
          </cell>
          <cell r="R52">
            <v>1401</v>
          </cell>
          <cell r="S52">
            <v>1000</v>
          </cell>
          <cell r="T52">
            <v>2236</v>
          </cell>
          <cell r="U52">
            <v>1557</v>
          </cell>
          <cell r="V52">
            <v>0</v>
          </cell>
          <cell r="W52">
            <v>0</v>
          </cell>
          <cell r="X52">
            <v>2178</v>
          </cell>
          <cell r="Y52">
            <v>19122</v>
          </cell>
          <cell r="Z52">
            <v>30664</v>
          </cell>
          <cell r="AA52">
            <v>144208</v>
          </cell>
          <cell r="AB52">
            <v>14</v>
          </cell>
          <cell r="AC52">
            <v>11936</v>
          </cell>
          <cell r="AD52">
            <v>0</v>
          </cell>
          <cell r="AE52">
            <v>0</v>
          </cell>
          <cell r="AF52">
            <v>2883</v>
          </cell>
          <cell r="AG52">
            <v>512</v>
          </cell>
          <cell r="AH52">
            <v>1400</v>
          </cell>
          <cell r="AI52">
            <v>2028</v>
          </cell>
          <cell r="AJ52">
            <v>25077</v>
          </cell>
          <cell r="AK52">
            <v>43705</v>
          </cell>
          <cell r="AL52">
            <v>0</v>
          </cell>
          <cell r="AM52">
            <v>21433</v>
          </cell>
          <cell r="AN52">
            <v>65138</v>
          </cell>
          <cell r="AO52">
            <v>0</v>
          </cell>
          <cell r="AP52">
            <v>0</v>
          </cell>
          <cell r="AQ52">
            <v>20000</v>
          </cell>
          <cell r="AR52">
            <v>0</v>
          </cell>
          <cell r="AS52">
            <v>0</v>
          </cell>
          <cell r="AT52">
            <v>0</v>
          </cell>
          <cell r="AU52">
            <v>0</v>
          </cell>
          <cell r="AV52">
            <v>0</v>
          </cell>
          <cell r="AW52">
            <v>2056</v>
          </cell>
          <cell r="AX52">
            <v>0</v>
          </cell>
          <cell r="AY52">
            <v>0</v>
          </cell>
          <cell r="AZ52">
            <v>0</v>
          </cell>
          <cell r="BA52">
            <v>0</v>
          </cell>
          <cell r="BB52">
            <v>0</v>
          </cell>
          <cell r="BC52">
            <v>0</v>
          </cell>
          <cell r="BD52">
            <v>0</v>
          </cell>
          <cell r="BE52">
            <v>121289</v>
          </cell>
          <cell r="BF52">
            <v>0</v>
          </cell>
          <cell r="BG52">
            <v>3899</v>
          </cell>
          <cell r="BH52">
            <v>127244</v>
          </cell>
          <cell r="BI52">
            <v>22583</v>
          </cell>
          <cell r="BJ52">
            <v>4088</v>
          </cell>
          <cell r="BK52">
            <v>39900</v>
          </cell>
          <cell r="BL52">
            <v>66571</v>
          </cell>
          <cell r="BM52">
            <v>0</v>
          </cell>
          <cell r="BN52">
            <v>0</v>
          </cell>
        </row>
        <row r="53">
          <cell r="A53" t="str">
            <v>Irish Pages Ltd.</v>
          </cell>
          <cell r="B53" t="str">
            <v>2015-2016</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6299.72</v>
          </cell>
          <cell r="P53">
            <v>9103.1200000000008</v>
          </cell>
          <cell r="Q53">
            <v>752.91</v>
          </cell>
          <cell r="R53">
            <v>0</v>
          </cell>
          <cell r="S53">
            <v>1545.26</v>
          </cell>
          <cell r="T53">
            <v>19227.7</v>
          </cell>
          <cell r="U53">
            <v>1116.5999999999999</v>
          </cell>
          <cell r="V53">
            <v>0</v>
          </cell>
          <cell r="W53">
            <v>0</v>
          </cell>
          <cell r="X53">
            <v>0</v>
          </cell>
          <cell r="Y53">
            <v>31745.59</v>
          </cell>
          <cell r="Z53">
            <v>9412.59</v>
          </cell>
          <cell r="AA53">
            <v>2615</v>
          </cell>
          <cell r="AB53">
            <v>0</v>
          </cell>
          <cell r="AC53">
            <v>2501.41</v>
          </cell>
          <cell r="AD53">
            <v>0</v>
          </cell>
          <cell r="AE53">
            <v>0</v>
          </cell>
          <cell r="AF53">
            <v>0</v>
          </cell>
          <cell r="AG53">
            <v>0</v>
          </cell>
          <cell r="AH53">
            <v>5462.27</v>
          </cell>
          <cell r="AI53">
            <v>0</v>
          </cell>
          <cell r="AJ53">
            <v>269.01</v>
          </cell>
          <cell r="AK53">
            <v>29000</v>
          </cell>
          <cell r="AL53">
            <v>0</v>
          </cell>
          <cell r="AM53">
            <v>0</v>
          </cell>
          <cell r="AN53">
            <v>29000</v>
          </cell>
          <cell r="AO53">
            <v>6980.65</v>
          </cell>
          <cell r="AP53">
            <v>0</v>
          </cell>
          <cell r="AQ53">
            <v>0</v>
          </cell>
          <cell r="AR53">
            <v>0</v>
          </cell>
          <cell r="AS53">
            <v>0</v>
          </cell>
          <cell r="AT53">
            <v>1049.79</v>
          </cell>
          <cell r="AU53">
            <v>0</v>
          </cell>
          <cell r="AV53">
            <v>8030.44</v>
          </cell>
          <cell r="AW53">
            <v>0</v>
          </cell>
          <cell r="AX53">
            <v>0</v>
          </cell>
          <cell r="AY53">
            <v>0</v>
          </cell>
          <cell r="AZ53">
            <v>0</v>
          </cell>
          <cell r="BA53">
            <v>13471.17</v>
          </cell>
          <cell r="BB53">
            <v>0</v>
          </cell>
          <cell r="BC53">
            <v>0</v>
          </cell>
          <cell r="BD53">
            <v>0</v>
          </cell>
          <cell r="BE53">
            <v>0</v>
          </cell>
          <cell r="BF53">
            <v>0</v>
          </cell>
          <cell r="BG53">
            <v>8046.03</v>
          </cell>
          <cell r="BH53">
            <v>21517.200000000001</v>
          </cell>
          <cell r="BI53">
            <v>0</v>
          </cell>
          <cell r="BJ53">
            <v>920</v>
          </cell>
          <cell r="BK53">
            <v>0</v>
          </cell>
          <cell r="BL53">
            <v>920</v>
          </cell>
          <cell r="BM53">
            <v>0</v>
          </cell>
          <cell r="BN53">
            <v>0</v>
          </cell>
        </row>
        <row r="54">
          <cell r="A54" t="str">
            <v>Irish Traditional Music Archive</v>
          </cell>
          <cell r="B54" t="str">
            <v>2015-2016</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55803</v>
          </cell>
          <cell r="P54">
            <v>819</v>
          </cell>
          <cell r="Q54">
            <v>8610</v>
          </cell>
          <cell r="R54">
            <v>5768</v>
          </cell>
          <cell r="S54">
            <v>2256</v>
          </cell>
          <cell r="T54">
            <v>3594</v>
          </cell>
          <cell r="U54">
            <v>385</v>
          </cell>
          <cell r="V54">
            <v>0</v>
          </cell>
          <cell r="W54">
            <v>0</v>
          </cell>
          <cell r="X54">
            <v>2676</v>
          </cell>
          <cell r="Y54">
            <v>24108</v>
          </cell>
          <cell r="Z54">
            <v>12157</v>
          </cell>
          <cell r="AA54">
            <v>393924</v>
          </cell>
          <cell r="AB54">
            <v>0</v>
          </cell>
          <cell r="AC54">
            <v>167</v>
          </cell>
          <cell r="AD54">
            <v>0</v>
          </cell>
          <cell r="AE54">
            <v>0</v>
          </cell>
          <cell r="AF54">
            <v>0</v>
          </cell>
          <cell r="AG54">
            <v>0</v>
          </cell>
          <cell r="AH54">
            <v>9601</v>
          </cell>
          <cell r="AI54">
            <v>19150</v>
          </cell>
          <cell r="AJ54">
            <v>27172</v>
          </cell>
          <cell r="AK54">
            <v>30000</v>
          </cell>
          <cell r="AL54">
            <v>0</v>
          </cell>
          <cell r="AM54">
            <v>0</v>
          </cell>
          <cell r="AN54">
            <v>30000</v>
          </cell>
          <cell r="AO54">
            <v>363564</v>
          </cell>
          <cell r="AP54">
            <v>0</v>
          </cell>
          <cell r="AQ54">
            <v>0</v>
          </cell>
          <cell r="AR54">
            <v>9974</v>
          </cell>
          <cell r="AS54">
            <v>0</v>
          </cell>
          <cell r="AT54">
            <v>0</v>
          </cell>
          <cell r="AU54">
            <v>0</v>
          </cell>
          <cell r="AV54">
            <v>373538</v>
          </cell>
          <cell r="AW54">
            <v>0</v>
          </cell>
          <cell r="AX54">
            <v>0</v>
          </cell>
          <cell r="AY54">
            <v>0</v>
          </cell>
          <cell r="AZ54">
            <v>0</v>
          </cell>
          <cell r="BA54">
            <v>4032</v>
          </cell>
          <cell r="BB54">
            <v>0</v>
          </cell>
          <cell r="BC54">
            <v>0</v>
          </cell>
          <cell r="BD54">
            <v>0</v>
          </cell>
          <cell r="BE54">
            <v>3623</v>
          </cell>
          <cell r="BF54">
            <v>0</v>
          </cell>
          <cell r="BG54">
            <v>607</v>
          </cell>
          <cell r="BH54">
            <v>8262</v>
          </cell>
          <cell r="BI54">
            <v>450</v>
          </cell>
          <cell r="BJ54">
            <v>3782</v>
          </cell>
          <cell r="BK54">
            <v>0</v>
          </cell>
          <cell r="BL54">
            <v>4232</v>
          </cell>
          <cell r="BM54">
            <v>0</v>
          </cell>
          <cell r="BN54">
            <v>0</v>
          </cell>
        </row>
        <row r="55">
          <cell r="A55" t="str">
            <v>Kabosh Theatre Ltd</v>
          </cell>
          <cell r="B55" t="str">
            <v>2015-2016</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90276.91</v>
          </cell>
          <cell r="P55">
            <v>6432</v>
          </cell>
          <cell r="Q55">
            <v>604.91999999999996</v>
          </cell>
          <cell r="R55">
            <v>1063.4100000000001</v>
          </cell>
          <cell r="S55">
            <v>1807.16</v>
          </cell>
          <cell r="T55">
            <v>737.61</v>
          </cell>
          <cell r="U55">
            <v>2841.07</v>
          </cell>
          <cell r="V55">
            <v>0</v>
          </cell>
          <cell r="W55">
            <v>0</v>
          </cell>
          <cell r="X55">
            <v>1412.15</v>
          </cell>
          <cell r="Y55">
            <v>14898.32</v>
          </cell>
          <cell r="Z55">
            <v>2671.41</v>
          </cell>
          <cell r="AA55">
            <v>46717.7</v>
          </cell>
          <cell r="AB55">
            <v>0</v>
          </cell>
          <cell r="AC55">
            <v>2143.3200000000002</v>
          </cell>
          <cell r="AD55">
            <v>0</v>
          </cell>
          <cell r="AE55">
            <v>0</v>
          </cell>
          <cell r="AF55">
            <v>1614.02</v>
          </cell>
          <cell r="AG55">
            <v>2301.91</v>
          </cell>
          <cell r="AH55">
            <v>9501.52</v>
          </cell>
          <cell r="AI55">
            <v>1871.03</v>
          </cell>
          <cell r="AJ55">
            <v>2441.9899999999998</v>
          </cell>
          <cell r="AK55">
            <v>60000</v>
          </cell>
          <cell r="AL55">
            <v>0</v>
          </cell>
          <cell r="AM55">
            <v>6125</v>
          </cell>
          <cell r="AN55">
            <v>66125</v>
          </cell>
          <cell r="AO55">
            <v>0</v>
          </cell>
          <cell r="AP55">
            <v>0</v>
          </cell>
          <cell r="AQ55">
            <v>25000</v>
          </cell>
          <cell r="AR55">
            <v>0</v>
          </cell>
          <cell r="AS55">
            <v>8861.0300000000007</v>
          </cell>
          <cell r="AT55">
            <v>0</v>
          </cell>
          <cell r="AU55">
            <v>0</v>
          </cell>
          <cell r="AV55">
            <v>8861.0300000000007</v>
          </cell>
          <cell r="AW55">
            <v>7314.8</v>
          </cell>
          <cell r="AX55">
            <v>0</v>
          </cell>
          <cell r="AY55">
            <v>0</v>
          </cell>
          <cell r="AZ55">
            <v>0</v>
          </cell>
          <cell r="BA55">
            <v>8.26</v>
          </cell>
          <cell r="BB55">
            <v>0</v>
          </cell>
          <cell r="BC55">
            <v>0</v>
          </cell>
          <cell r="BD55">
            <v>0</v>
          </cell>
          <cell r="BE55">
            <v>6500</v>
          </cell>
          <cell r="BF55">
            <v>0</v>
          </cell>
          <cell r="BG55">
            <v>13646.97</v>
          </cell>
          <cell r="BH55">
            <v>27470.03</v>
          </cell>
          <cell r="BI55">
            <v>3930.78</v>
          </cell>
          <cell r="BJ55">
            <v>4777.8999999999996</v>
          </cell>
          <cell r="BK55">
            <v>38814.480000000003</v>
          </cell>
          <cell r="BL55">
            <v>47523.16</v>
          </cell>
          <cell r="BM55">
            <v>0</v>
          </cell>
          <cell r="BN55">
            <v>0</v>
          </cell>
        </row>
        <row r="56">
          <cell r="A56" t="str">
            <v>Kids in Control</v>
          </cell>
          <cell r="B56" t="str">
            <v>2015-2016</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26000</v>
          </cell>
          <cell r="P56">
            <v>4200</v>
          </cell>
          <cell r="Q56">
            <v>2000</v>
          </cell>
          <cell r="R56">
            <v>0</v>
          </cell>
          <cell r="S56">
            <v>768.94</v>
          </cell>
          <cell r="T56">
            <v>1215.42</v>
          </cell>
          <cell r="U56">
            <v>2312.6999999999998</v>
          </cell>
          <cell r="V56">
            <v>0</v>
          </cell>
          <cell r="W56">
            <v>0</v>
          </cell>
          <cell r="X56">
            <v>1765.66</v>
          </cell>
          <cell r="Y56">
            <v>12262.720000000001</v>
          </cell>
          <cell r="Z56">
            <v>2072.39</v>
          </cell>
          <cell r="AA56">
            <v>56993</v>
          </cell>
          <cell r="AB56">
            <v>2006</v>
          </cell>
          <cell r="AC56">
            <v>785</v>
          </cell>
          <cell r="AD56">
            <v>0</v>
          </cell>
          <cell r="AE56">
            <v>0</v>
          </cell>
          <cell r="AF56">
            <v>9210</v>
          </cell>
          <cell r="AG56">
            <v>845.52</v>
          </cell>
          <cell r="AH56">
            <v>0</v>
          </cell>
          <cell r="AI56">
            <v>108</v>
          </cell>
          <cell r="AJ56">
            <v>0</v>
          </cell>
          <cell r="AK56">
            <v>50704</v>
          </cell>
          <cell r="AL56">
            <v>0</v>
          </cell>
          <cell r="AM56">
            <v>0</v>
          </cell>
          <cell r="AN56">
            <v>50704</v>
          </cell>
          <cell r="AO56">
            <v>0</v>
          </cell>
          <cell r="AP56">
            <v>0</v>
          </cell>
          <cell r="AQ56">
            <v>15101</v>
          </cell>
          <cell r="AR56">
            <v>0</v>
          </cell>
          <cell r="AS56">
            <v>0</v>
          </cell>
          <cell r="AT56">
            <v>0</v>
          </cell>
          <cell r="AU56">
            <v>0</v>
          </cell>
          <cell r="AV56">
            <v>0</v>
          </cell>
          <cell r="AW56">
            <v>1170</v>
          </cell>
          <cell r="AX56">
            <v>0</v>
          </cell>
          <cell r="AY56">
            <v>0</v>
          </cell>
          <cell r="AZ56">
            <v>0</v>
          </cell>
          <cell r="BA56">
            <v>0</v>
          </cell>
          <cell r="BB56">
            <v>0</v>
          </cell>
          <cell r="BC56">
            <v>0</v>
          </cell>
          <cell r="BD56">
            <v>0</v>
          </cell>
          <cell r="BE56">
            <v>17858.45</v>
          </cell>
          <cell r="BF56">
            <v>0</v>
          </cell>
          <cell r="BG56">
            <v>8305.0499999999993</v>
          </cell>
          <cell r="BH56">
            <v>27333.5</v>
          </cell>
          <cell r="BI56">
            <v>0</v>
          </cell>
          <cell r="BJ56">
            <v>11120</v>
          </cell>
          <cell r="BK56">
            <v>3600</v>
          </cell>
          <cell r="BL56">
            <v>14720</v>
          </cell>
          <cell r="BM56">
            <v>0</v>
          </cell>
          <cell r="BN56">
            <v>0</v>
          </cell>
        </row>
        <row r="57">
          <cell r="A57" t="str">
            <v>Maiden Voyage (NI) Ltd</v>
          </cell>
          <cell r="B57" t="str">
            <v>2015-2016</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34017.69</v>
          </cell>
          <cell r="P57">
            <v>2562.8200000000002</v>
          </cell>
          <cell r="Q57">
            <v>813.74</v>
          </cell>
          <cell r="R57">
            <v>75</v>
          </cell>
          <cell r="S57">
            <v>920.26</v>
          </cell>
          <cell r="T57">
            <v>656.84</v>
          </cell>
          <cell r="U57">
            <v>1538.68</v>
          </cell>
          <cell r="V57">
            <v>0</v>
          </cell>
          <cell r="W57">
            <v>0</v>
          </cell>
          <cell r="X57">
            <v>1096.1500000000001</v>
          </cell>
          <cell r="Y57">
            <v>7663.4900000000016</v>
          </cell>
          <cell r="Z57">
            <v>5853.5</v>
          </cell>
          <cell r="AA57">
            <v>38680.910000000003</v>
          </cell>
          <cell r="AB57">
            <v>0</v>
          </cell>
          <cell r="AC57">
            <v>5726.2</v>
          </cell>
          <cell r="AD57">
            <v>570</v>
          </cell>
          <cell r="AE57">
            <v>0</v>
          </cell>
          <cell r="AF57">
            <v>0</v>
          </cell>
          <cell r="AG57">
            <v>0</v>
          </cell>
          <cell r="AH57">
            <v>12326.64</v>
          </cell>
          <cell r="AI57">
            <v>2188.2600000000002</v>
          </cell>
          <cell r="AJ57">
            <v>6866.05</v>
          </cell>
          <cell r="AK57">
            <v>86862</v>
          </cell>
          <cell r="AL57">
            <v>0</v>
          </cell>
          <cell r="AM57">
            <v>14960</v>
          </cell>
          <cell r="AN57">
            <v>101822</v>
          </cell>
          <cell r="AO57">
            <v>0</v>
          </cell>
          <cell r="AP57">
            <v>0</v>
          </cell>
          <cell r="AQ57">
            <v>9763</v>
          </cell>
          <cell r="AR57">
            <v>0</v>
          </cell>
          <cell r="AS57">
            <v>860</v>
          </cell>
          <cell r="AT57">
            <v>0</v>
          </cell>
          <cell r="AU57">
            <v>0</v>
          </cell>
          <cell r="AV57">
            <v>860</v>
          </cell>
          <cell r="AW57">
            <v>2400</v>
          </cell>
          <cell r="AX57">
            <v>0</v>
          </cell>
          <cell r="AY57">
            <v>0</v>
          </cell>
          <cell r="AZ57">
            <v>0</v>
          </cell>
          <cell r="BA57">
            <v>0</v>
          </cell>
          <cell r="BB57">
            <v>0</v>
          </cell>
          <cell r="BC57">
            <v>0</v>
          </cell>
          <cell r="BD57">
            <v>0</v>
          </cell>
          <cell r="BE57">
            <v>3920.92</v>
          </cell>
          <cell r="BF57">
            <v>0</v>
          </cell>
          <cell r="BG57">
            <v>1675</v>
          </cell>
          <cell r="BH57">
            <v>7995.92</v>
          </cell>
          <cell r="BI57">
            <v>0</v>
          </cell>
          <cell r="BJ57">
            <v>0</v>
          </cell>
          <cell r="BK57">
            <v>2500</v>
          </cell>
          <cell r="BL57">
            <v>2500</v>
          </cell>
          <cell r="BM57">
            <v>0</v>
          </cell>
          <cell r="BN57">
            <v>0</v>
          </cell>
        </row>
        <row r="58">
          <cell r="A58" t="str">
            <v>Millennium Court Arts Centre (Portadown 2000)</v>
          </cell>
          <cell r="B58" t="str">
            <v>2015-2016</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118672</v>
          </cell>
          <cell r="P58">
            <v>0</v>
          </cell>
          <cell r="Q58">
            <v>15164</v>
          </cell>
          <cell r="R58">
            <v>18962</v>
          </cell>
          <cell r="S58">
            <v>4023</v>
          </cell>
          <cell r="T58">
            <v>7493</v>
          </cell>
          <cell r="U58">
            <v>3648</v>
          </cell>
          <cell r="V58">
            <v>0</v>
          </cell>
          <cell r="W58">
            <v>0</v>
          </cell>
          <cell r="X58">
            <v>1142</v>
          </cell>
          <cell r="Y58">
            <v>50432</v>
          </cell>
          <cell r="Z58">
            <v>2239</v>
          </cell>
          <cell r="AA58">
            <v>23642</v>
          </cell>
          <cell r="AB58">
            <v>0</v>
          </cell>
          <cell r="AC58">
            <v>14496</v>
          </cell>
          <cell r="AD58">
            <v>0</v>
          </cell>
          <cell r="AE58">
            <v>3474</v>
          </cell>
          <cell r="AF58">
            <v>0</v>
          </cell>
          <cell r="AG58">
            <v>1679</v>
          </cell>
          <cell r="AH58">
            <v>2782</v>
          </cell>
          <cell r="AI58">
            <v>13207</v>
          </cell>
          <cell r="AJ58">
            <v>12417</v>
          </cell>
          <cell r="AK58">
            <v>40000</v>
          </cell>
          <cell r="AL58">
            <v>0</v>
          </cell>
          <cell r="AM58">
            <v>0</v>
          </cell>
          <cell r="AN58">
            <v>40000</v>
          </cell>
          <cell r="AO58">
            <v>0</v>
          </cell>
          <cell r="AP58">
            <v>0</v>
          </cell>
          <cell r="AQ58">
            <v>176723</v>
          </cell>
          <cell r="AR58">
            <v>0</v>
          </cell>
          <cell r="AS58">
            <v>0</v>
          </cell>
          <cell r="AT58">
            <v>0</v>
          </cell>
          <cell r="AU58">
            <v>0</v>
          </cell>
          <cell r="AV58">
            <v>0</v>
          </cell>
          <cell r="AW58">
            <v>0</v>
          </cell>
          <cell r="AX58">
            <v>0</v>
          </cell>
          <cell r="AY58">
            <v>0</v>
          </cell>
          <cell r="AZ58">
            <v>1570</v>
          </cell>
          <cell r="BA58">
            <v>28</v>
          </cell>
          <cell r="BB58">
            <v>1165</v>
          </cell>
          <cell r="BC58">
            <v>0</v>
          </cell>
          <cell r="BD58">
            <v>0</v>
          </cell>
          <cell r="BE58">
            <v>16101</v>
          </cell>
          <cell r="BF58">
            <v>0</v>
          </cell>
          <cell r="BG58">
            <v>2348</v>
          </cell>
          <cell r="BH58">
            <v>21212</v>
          </cell>
          <cell r="BI58">
            <v>1200</v>
          </cell>
          <cell r="BJ58">
            <v>4000</v>
          </cell>
          <cell r="BK58">
            <v>2600</v>
          </cell>
          <cell r="BL58">
            <v>7800</v>
          </cell>
          <cell r="BM58">
            <v>0</v>
          </cell>
          <cell r="BN58">
            <v>0</v>
          </cell>
        </row>
        <row r="59">
          <cell r="A59" t="str">
            <v>Moving on Music</v>
          </cell>
          <cell r="B59" t="str">
            <v>2015-2016</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96289</v>
          </cell>
          <cell r="P59">
            <v>6251</v>
          </cell>
          <cell r="Q59">
            <v>0</v>
          </cell>
          <cell r="R59">
            <v>505</v>
          </cell>
          <cell r="S59">
            <v>1209</v>
          </cell>
          <cell r="T59">
            <v>417</v>
          </cell>
          <cell r="U59">
            <v>456</v>
          </cell>
          <cell r="V59">
            <v>0</v>
          </cell>
          <cell r="W59">
            <v>0</v>
          </cell>
          <cell r="X59">
            <v>1098</v>
          </cell>
          <cell r="Y59">
            <v>9936</v>
          </cell>
          <cell r="Z59">
            <v>3991</v>
          </cell>
          <cell r="AA59">
            <v>86781</v>
          </cell>
          <cell r="AB59">
            <v>0</v>
          </cell>
          <cell r="AC59">
            <v>15081</v>
          </cell>
          <cell r="AD59">
            <v>0</v>
          </cell>
          <cell r="AE59">
            <v>0</v>
          </cell>
          <cell r="AF59">
            <v>4111</v>
          </cell>
          <cell r="AG59">
            <v>1257</v>
          </cell>
          <cell r="AH59">
            <v>28270</v>
          </cell>
          <cell r="AI59">
            <v>27706</v>
          </cell>
          <cell r="AJ59">
            <v>2969</v>
          </cell>
          <cell r="AK59">
            <v>110726</v>
          </cell>
          <cell r="AL59">
            <v>0</v>
          </cell>
          <cell r="AM59">
            <v>41964</v>
          </cell>
          <cell r="AN59">
            <v>152690</v>
          </cell>
          <cell r="AO59">
            <v>28151</v>
          </cell>
          <cell r="AP59">
            <v>8703</v>
          </cell>
          <cell r="AQ59">
            <v>0</v>
          </cell>
          <cell r="AR59">
            <v>0</v>
          </cell>
          <cell r="AS59">
            <v>0</v>
          </cell>
          <cell r="AT59">
            <v>0</v>
          </cell>
          <cell r="AU59">
            <v>0</v>
          </cell>
          <cell r="AV59">
            <v>28151</v>
          </cell>
          <cell r="AW59">
            <v>17722</v>
          </cell>
          <cell r="AX59">
            <v>43406</v>
          </cell>
          <cell r="AY59">
            <v>0</v>
          </cell>
          <cell r="AZ59">
            <v>0</v>
          </cell>
          <cell r="BA59">
            <v>0</v>
          </cell>
          <cell r="BB59">
            <v>0</v>
          </cell>
          <cell r="BC59">
            <v>0</v>
          </cell>
          <cell r="BD59">
            <v>0</v>
          </cell>
          <cell r="BE59">
            <v>0</v>
          </cell>
          <cell r="BF59">
            <v>0</v>
          </cell>
          <cell r="BG59">
            <v>12008</v>
          </cell>
          <cell r="BH59">
            <v>73136</v>
          </cell>
          <cell r="BI59">
            <v>0</v>
          </cell>
          <cell r="BJ59">
            <v>5000</v>
          </cell>
          <cell r="BK59">
            <v>15000</v>
          </cell>
          <cell r="BL59">
            <v>20000</v>
          </cell>
          <cell r="BM59">
            <v>0</v>
          </cell>
          <cell r="BN59">
            <v>0</v>
          </cell>
        </row>
        <row r="60">
          <cell r="A60" t="str">
            <v>New Belfast Community Arts Initiative T/A Community Arts Partnership</v>
          </cell>
          <cell r="B60" t="str">
            <v>2015-2016</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128518.56</v>
          </cell>
          <cell r="P60">
            <v>22600.080000000002</v>
          </cell>
          <cell r="Q60">
            <v>4119.6000000000004</v>
          </cell>
          <cell r="R60">
            <v>2203.13</v>
          </cell>
          <cell r="S60">
            <v>1749.47</v>
          </cell>
          <cell r="T60">
            <v>7768.41</v>
          </cell>
          <cell r="U60">
            <v>3855.25</v>
          </cell>
          <cell r="V60">
            <v>0</v>
          </cell>
          <cell r="W60">
            <v>0</v>
          </cell>
          <cell r="X60">
            <v>2761.76</v>
          </cell>
          <cell r="Y60">
            <v>45057.700000000004</v>
          </cell>
          <cell r="Z60">
            <v>5949.12</v>
          </cell>
          <cell r="AA60">
            <v>55241.05</v>
          </cell>
          <cell r="AB60">
            <v>57.14</v>
          </cell>
          <cell r="AC60">
            <v>5958.18</v>
          </cell>
          <cell r="AD60">
            <v>2451.42</v>
          </cell>
          <cell r="AE60">
            <v>0</v>
          </cell>
          <cell r="AF60">
            <v>3007.7</v>
          </cell>
          <cell r="AG60">
            <v>285</v>
          </cell>
          <cell r="AH60">
            <v>10552.25</v>
          </cell>
          <cell r="AI60">
            <v>10764.27</v>
          </cell>
          <cell r="AJ60">
            <v>51735.94</v>
          </cell>
          <cell r="AK60">
            <v>170343.45</v>
          </cell>
          <cell r="AL60">
            <v>0</v>
          </cell>
          <cell r="AM60">
            <v>42281.25</v>
          </cell>
          <cell r="AN60">
            <v>212626.7</v>
          </cell>
          <cell r="AO60">
            <v>0</v>
          </cell>
          <cell r="AP60">
            <v>31355.57</v>
          </cell>
          <cell r="AQ60">
            <v>50000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1754.47</v>
          </cell>
          <cell r="BF60">
            <v>0</v>
          </cell>
          <cell r="BG60">
            <v>955</v>
          </cell>
          <cell r="BH60">
            <v>2709.4700000000003</v>
          </cell>
          <cell r="BI60">
            <v>18050</v>
          </cell>
          <cell r="BJ60">
            <v>1894.84</v>
          </cell>
          <cell r="BK60">
            <v>1000</v>
          </cell>
          <cell r="BL60">
            <v>20944.84</v>
          </cell>
          <cell r="BM60">
            <v>0</v>
          </cell>
          <cell r="BN60">
            <v>0</v>
          </cell>
        </row>
        <row r="61">
          <cell r="A61" t="str">
            <v>New Lodge Arts</v>
          </cell>
          <cell r="B61" t="str">
            <v>2015-2016</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131995.07999999999</v>
          </cell>
          <cell r="P61">
            <v>8872</v>
          </cell>
          <cell r="Q61">
            <v>2188.0500000000002</v>
          </cell>
          <cell r="R61">
            <v>0</v>
          </cell>
          <cell r="S61">
            <v>898</v>
          </cell>
          <cell r="T61">
            <v>1579.59</v>
          </cell>
          <cell r="U61">
            <v>2236.96</v>
          </cell>
          <cell r="V61">
            <v>0</v>
          </cell>
          <cell r="W61">
            <v>0</v>
          </cell>
          <cell r="X61">
            <v>2606</v>
          </cell>
          <cell r="Y61">
            <v>18380.599999999999</v>
          </cell>
          <cell r="Z61">
            <v>9358.81</v>
          </cell>
          <cell r="AA61">
            <v>99222.15</v>
          </cell>
          <cell r="AB61">
            <v>0</v>
          </cell>
          <cell r="AC61">
            <v>7540</v>
          </cell>
          <cell r="AD61">
            <v>0</v>
          </cell>
          <cell r="AE61">
            <v>6889.87</v>
          </cell>
          <cell r="AF61">
            <v>7846</v>
          </cell>
          <cell r="AG61">
            <v>8142.42</v>
          </cell>
          <cell r="AH61">
            <v>14515.78</v>
          </cell>
          <cell r="AI61">
            <v>26031.93</v>
          </cell>
          <cell r="AJ61">
            <v>7962.19</v>
          </cell>
          <cell r="AK61">
            <v>73720</v>
          </cell>
          <cell r="AL61">
            <v>0</v>
          </cell>
          <cell r="AM61">
            <v>3965.93</v>
          </cell>
          <cell r="AN61">
            <v>77685.929999999993</v>
          </cell>
          <cell r="AO61">
            <v>0</v>
          </cell>
          <cell r="AP61">
            <v>88569.24</v>
          </cell>
          <cell r="AQ61">
            <v>70454.69</v>
          </cell>
          <cell r="AR61">
            <v>0</v>
          </cell>
          <cell r="AS61">
            <v>0</v>
          </cell>
          <cell r="AT61">
            <v>5427.41</v>
          </cell>
          <cell r="AU61">
            <v>0</v>
          </cell>
          <cell r="AV61">
            <v>5427.41</v>
          </cell>
          <cell r="AW61">
            <v>0</v>
          </cell>
          <cell r="AX61">
            <v>0</v>
          </cell>
          <cell r="AY61">
            <v>0</v>
          </cell>
          <cell r="AZ61">
            <v>0</v>
          </cell>
          <cell r="BA61">
            <v>0</v>
          </cell>
          <cell r="BB61">
            <v>0</v>
          </cell>
          <cell r="BC61">
            <v>0</v>
          </cell>
          <cell r="BD61">
            <v>0</v>
          </cell>
          <cell r="BE61">
            <v>11703.59</v>
          </cell>
          <cell r="BF61">
            <v>0</v>
          </cell>
          <cell r="BG61">
            <v>0</v>
          </cell>
          <cell r="BH61">
            <v>11703.59</v>
          </cell>
          <cell r="BI61">
            <v>0</v>
          </cell>
          <cell r="BJ61">
            <v>200</v>
          </cell>
          <cell r="BK61">
            <v>111118</v>
          </cell>
          <cell r="BL61">
            <v>111318</v>
          </cell>
          <cell r="BM61">
            <v>0</v>
          </cell>
          <cell r="BN61">
            <v>0</v>
          </cell>
        </row>
        <row r="62">
          <cell r="A62" t="str">
            <v>NI Opera</v>
          </cell>
          <cell r="B62" t="str">
            <v>2015-2016</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109596.93</v>
          </cell>
          <cell r="P62">
            <v>13649.88</v>
          </cell>
          <cell r="Q62">
            <v>0</v>
          </cell>
          <cell r="R62">
            <v>5194.2299999999996</v>
          </cell>
          <cell r="S62">
            <v>2876.58</v>
          </cell>
          <cell r="T62">
            <v>3165.73</v>
          </cell>
          <cell r="U62">
            <v>9626.17</v>
          </cell>
          <cell r="V62">
            <v>0</v>
          </cell>
          <cell r="W62">
            <v>0</v>
          </cell>
          <cell r="X62">
            <v>3259.22</v>
          </cell>
          <cell r="Y62">
            <v>37771.810000000005</v>
          </cell>
          <cell r="Z62">
            <v>26948.25</v>
          </cell>
          <cell r="AA62">
            <v>269879.32</v>
          </cell>
          <cell r="AB62">
            <v>0</v>
          </cell>
          <cell r="AC62">
            <v>15545.52</v>
          </cell>
          <cell r="AD62">
            <v>0</v>
          </cell>
          <cell r="AE62">
            <v>974.31</v>
          </cell>
          <cell r="AF62">
            <v>12872.66</v>
          </cell>
          <cell r="AG62">
            <v>31328.51</v>
          </cell>
          <cell r="AH62">
            <v>40349.08</v>
          </cell>
          <cell r="AI62">
            <v>89414.57</v>
          </cell>
          <cell r="AJ62">
            <v>19282.060000000001</v>
          </cell>
          <cell r="AK62">
            <v>533490.55000000005</v>
          </cell>
          <cell r="AL62">
            <v>0</v>
          </cell>
          <cell r="AM62">
            <v>1250</v>
          </cell>
          <cell r="AN62">
            <v>534740.55000000005</v>
          </cell>
          <cell r="AO62">
            <v>0</v>
          </cell>
          <cell r="AP62">
            <v>0</v>
          </cell>
          <cell r="AQ62">
            <v>8000</v>
          </cell>
          <cell r="AR62">
            <v>0</v>
          </cell>
          <cell r="AS62">
            <v>5930.57</v>
          </cell>
          <cell r="AT62">
            <v>0</v>
          </cell>
          <cell r="AU62">
            <v>0</v>
          </cell>
          <cell r="AV62">
            <v>5930.57</v>
          </cell>
          <cell r="AW62">
            <v>62212.98</v>
          </cell>
          <cell r="AX62">
            <v>47780.59</v>
          </cell>
          <cell r="AY62">
            <v>0</v>
          </cell>
          <cell r="AZ62">
            <v>0</v>
          </cell>
          <cell r="BA62">
            <v>3696</v>
          </cell>
          <cell r="BB62">
            <v>0</v>
          </cell>
          <cell r="BC62">
            <v>0</v>
          </cell>
          <cell r="BD62">
            <v>5000</v>
          </cell>
          <cell r="BE62">
            <v>0</v>
          </cell>
          <cell r="BF62">
            <v>0</v>
          </cell>
          <cell r="BG62">
            <v>6662.21</v>
          </cell>
          <cell r="BH62">
            <v>125351.78000000001</v>
          </cell>
          <cell r="BI62">
            <v>2100</v>
          </cell>
          <cell r="BJ62">
            <v>1640</v>
          </cell>
          <cell r="BK62">
            <v>0</v>
          </cell>
          <cell r="BL62">
            <v>3740</v>
          </cell>
          <cell r="BM62">
            <v>0</v>
          </cell>
          <cell r="BN62">
            <v>0</v>
          </cell>
        </row>
        <row r="63">
          <cell r="A63" t="str">
            <v>North West Play Resource Centre (The Playhouse)</v>
          </cell>
          <cell r="B63" t="str">
            <v>2015-2016</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398647</v>
          </cell>
          <cell r="P63">
            <v>1553</v>
          </cell>
          <cell r="Q63">
            <v>23198</v>
          </cell>
          <cell r="R63">
            <v>10555</v>
          </cell>
          <cell r="S63">
            <v>5782</v>
          </cell>
          <cell r="T63">
            <v>9341</v>
          </cell>
          <cell r="U63">
            <v>9155</v>
          </cell>
          <cell r="V63">
            <v>0</v>
          </cell>
          <cell r="W63">
            <v>0</v>
          </cell>
          <cell r="X63">
            <v>8013</v>
          </cell>
          <cell r="Y63">
            <v>67597</v>
          </cell>
          <cell r="Z63">
            <v>0</v>
          </cell>
          <cell r="AA63">
            <v>0</v>
          </cell>
          <cell r="AB63">
            <v>0</v>
          </cell>
          <cell r="AC63">
            <v>10901</v>
          </cell>
          <cell r="AD63">
            <v>0</v>
          </cell>
          <cell r="AE63">
            <v>6410</v>
          </cell>
          <cell r="AF63">
            <v>38485</v>
          </cell>
          <cell r="AG63">
            <v>0</v>
          </cell>
          <cell r="AH63">
            <v>490</v>
          </cell>
          <cell r="AI63">
            <v>201251</v>
          </cell>
          <cell r="AJ63">
            <v>43</v>
          </cell>
          <cell r="AK63">
            <v>249012</v>
          </cell>
          <cell r="AL63">
            <v>0</v>
          </cell>
          <cell r="AM63">
            <v>0</v>
          </cell>
          <cell r="AN63">
            <v>249012</v>
          </cell>
          <cell r="AO63">
            <v>0</v>
          </cell>
          <cell r="AP63">
            <v>17000</v>
          </cell>
          <cell r="AQ63">
            <v>60000</v>
          </cell>
          <cell r="AR63">
            <v>10642</v>
          </cell>
          <cell r="AS63">
            <v>0</v>
          </cell>
          <cell r="AT63">
            <v>0</v>
          </cell>
          <cell r="AU63">
            <v>0</v>
          </cell>
          <cell r="AV63">
            <v>10642</v>
          </cell>
          <cell r="AW63">
            <v>46775</v>
          </cell>
          <cell r="AX63">
            <v>11220</v>
          </cell>
          <cell r="AY63">
            <v>0</v>
          </cell>
          <cell r="AZ63">
            <v>380</v>
          </cell>
          <cell r="BA63">
            <v>0</v>
          </cell>
          <cell r="BB63">
            <v>0</v>
          </cell>
          <cell r="BC63">
            <v>14104</v>
          </cell>
          <cell r="BD63">
            <v>56271</v>
          </cell>
          <cell r="BE63">
            <v>0</v>
          </cell>
          <cell r="BF63">
            <v>25047</v>
          </cell>
          <cell r="BG63">
            <v>41035</v>
          </cell>
          <cell r="BH63">
            <v>194832</v>
          </cell>
          <cell r="BI63">
            <v>17114</v>
          </cell>
          <cell r="BJ63">
            <v>12100</v>
          </cell>
          <cell r="BK63">
            <v>162635</v>
          </cell>
          <cell r="BL63">
            <v>191849</v>
          </cell>
          <cell r="BM63">
            <v>0</v>
          </cell>
          <cell r="BN63">
            <v>0</v>
          </cell>
        </row>
        <row r="64">
          <cell r="A64" t="str">
            <v>Northern Ireland Piping &amp; Drumming School</v>
          </cell>
          <cell r="B64" t="str">
            <v>2015-2016</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5000</v>
          </cell>
          <cell r="P64">
            <v>9115</v>
          </cell>
          <cell r="Q64">
            <v>0</v>
          </cell>
          <cell r="R64">
            <v>0</v>
          </cell>
          <cell r="S64">
            <v>0</v>
          </cell>
          <cell r="T64">
            <v>0</v>
          </cell>
          <cell r="U64">
            <v>576</v>
          </cell>
          <cell r="V64">
            <v>0</v>
          </cell>
          <cell r="W64">
            <v>0</v>
          </cell>
          <cell r="X64">
            <v>530</v>
          </cell>
          <cell r="Y64">
            <v>10221</v>
          </cell>
          <cell r="Z64">
            <v>2215</v>
          </cell>
          <cell r="AA64">
            <v>18242</v>
          </cell>
          <cell r="AB64">
            <v>0</v>
          </cell>
          <cell r="AC64">
            <v>0</v>
          </cell>
          <cell r="AD64">
            <v>0</v>
          </cell>
          <cell r="AE64">
            <v>0</v>
          </cell>
          <cell r="AF64">
            <v>0</v>
          </cell>
          <cell r="AG64">
            <v>0</v>
          </cell>
          <cell r="AH64">
            <v>6829</v>
          </cell>
          <cell r="AI64">
            <v>0</v>
          </cell>
          <cell r="AJ64">
            <v>0</v>
          </cell>
          <cell r="AK64">
            <v>35890</v>
          </cell>
          <cell r="AL64">
            <v>0</v>
          </cell>
          <cell r="AM64">
            <v>0</v>
          </cell>
          <cell r="AN64">
            <v>35890</v>
          </cell>
          <cell r="AO64">
            <v>0</v>
          </cell>
          <cell r="AP64">
            <v>1460</v>
          </cell>
          <cell r="AQ64">
            <v>0</v>
          </cell>
          <cell r="AR64">
            <v>0</v>
          </cell>
          <cell r="AS64">
            <v>0</v>
          </cell>
          <cell r="AT64">
            <v>0</v>
          </cell>
          <cell r="AU64">
            <v>0</v>
          </cell>
          <cell r="AV64">
            <v>0</v>
          </cell>
          <cell r="AW64">
            <v>0</v>
          </cell>
          <cell r="AX64">
            <v>0</v>
          </cell>
          <cell r="AY64">
            <v>0</v>
          </cell>
          <cell r="AZ64">
            <v>2240</v>
          </cell>
          <cell r="BA64">
            <v>545</v>
          </cell>
          <cell r="BB64">
            <v>0</v>
          </cell>
          <cell r="BC64">
            <v>0</v>
          </cell>
          <cell r="BD64">
            <v>0</v>
          </cell>
          <cell r="BE64">
            <v>0</v>
          </cell>
          <cell r="BF64">
            <v>0</v>
          </cell>
          <cell r="BG64">
            <v>0</v>
          </cell>
          <cell r="BH64">
            <v>2785</v>
          </cell>
          <cell r="BI64">
            <v>0</v>
          </cell>
          <cell r="BJ64">
            <v>2407</v>
          </cell>
          <cell r="BK64">
            <v>0</v>
          </cell>
          <cell r="BL64">
            <v>2407</v>
          </cell>
          <cell r="BM64">
            <v>0</v>
          </cell>
          <cell r="BN64">
            <v>0</v>
          </cell>
        </row>
        <row r="65">
          <cell r="A65" t="str">
            <v>Northern Visions Ltd.</v>
          </cell>
          <cell r="B65" t="str">
            <v>2015-2016</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181258</v>
          </cell>
          <cell r="P65">
            <v>16513</v>
          </cell>
          <cell r="Q65">
            <v>4002</v>
          </cell>
          <cell r="R65">
            <v>2567</v>
          </cell>
          <cell r="S65">
            <v>2224</v>
          </cell>
          <cell r="T65">
            <v>1297</v>
          </cell>
          <cell r="U65">
            <v>4982</v>
          </cell>
          <cell r="V65">
            <v>0</v>
          </cell>
          <cell r="W65">
            <v>0</v>
          </cell>
          <cell r="X65">
            <v>8527</v>
          </cell>
          <cell r="Y65">
            <v>40112</v>
          </cell>
          <cell r="Z65">
            <v>28098</v>
          </cell>
          <cell r="AA65">
            <v>41757</v>
          </cell>
          <cell r="AB65">
            <v>0</v>
          </cell>
          <cell r="AC65">
            <v>1975</v>
          </cell>
          <cell r="AD65">
            <v>0</v>
          </cell>
          <cell r="AE65">
            <v>0</v>
          </cell>
          <cell r="AF65">
            <v>0</v>
          </cell>
          <cell r="AG65">
            <v>8352</v>
          </cell>
          <cell r="AH65">
            <v>1372</v>
          </cell>
          <cell r="AI65">
            <v>13852</v>
          </cell>
          <cell r="AJ65">
            <v>23075</v>
          </cell>
          <cell r="AK65">
            <v>97401</v>
          </cell>
          <cell r="AL65">
            <v>0</v>
          </cell>
          <cell r="AM65">
            <v>0</v>
          </cell>
          <cell r="AN65">
            <v>97401</v>
          </cell>
          <cell r="AO65">
            <v>0</v>
          </cell>
          <cell r="AP65">
            <v>37221</v>
          </cell>
          <cell r="AQ65">
            <v>25000</v>
          </cell>
          <cell r="AR65">
            <v>0</v>
          </cell>
          <cell r="AS65">
            <v>0</v>
          </cell>
          <cell r="AT65">
            <v>18422</v>
          </cell>
          <cell r="AU65">
            <v>0</v>
          </cell>
          <cell r="AV65">
            <v>18422</v>
          </cell>
          <cell r="AW65">
            <v>0</v>
          </cell>
          <cell r="AX65">
            <v>0</v>
          </cell>
          <cell r="AY65">
            <v>0</v>
          </cell>
          <cell r="AZ65">
            <v>0</v>
          </cell>
          <cell r="BA65">
            <v>0</v>
          </cell>
          <cell r="BB65">
            <v>0</v>
          </cell>
          <cell r="BC65">
            <v>0</v>
          </cell>
          <cell r="BD65">
            <v>0</v>
          </cell>
          <cell r="BE65">
            <v>0</v>
          </cell>
          <cell r="BF65">
            <v>0</v>
          </cell>
          <cell r="BG65">
            <v>161807</v>
          </cell>
          <cell r="BH65">
            <v>161807</v>
          </cell>
          <cell r="BI65">
            <v>0</v>
          </cell>
          <cell r="BJ65">
            <v>0</v>
          </cell>
          <cell r="BK65">
            <v>0</v>
          </cell>
          <cell r="BL65">
            <v>0</v>
          </cell>
          <cell r="BM65">
            <v>0</v>
          </cell>
          <cell r="BN65">
            <v>0</v>
          </cell>
        </row>
        <row r="66">
          <cell r="A66" t="str">
            <v>Oh Yeah Music Centre</v>
          </cell>
          <cell r="B66" t="str">
            <v>2015-2016</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137000</v>
          </cell>
          <cell r="P66">
            <v>65000</v>
          </cell>
          <cell r="Q66">
            <v>14216</v>
          </cell>
          <cell r="R66">
            <v>13757</v>
          </cell>
          <cell r="S66">
            <v>1690</v>
          </cell>
          <cell r="T66">
            <v>5345</v>
          </cell>
          <cell r="U66">
            <v>5000</v>
          </cell>
          <cell r="V66">
            <v>0</v>
          </cell>
          <cell r="W66">
            <v>0</v>
          </cell>
          <cell r="X66">
            <v>4731</v>
          </cell>
          <cell r="Y66">
            <v>109739</v>
          </cell>
          <cell r="Z66">
            <v>35965</v>
          </cell>
          <cell r="AA66">
            <v>46176</v>
          </cell>
          <cell r="AB66">
            <v>2295</v>
          </cell>
          <cell r="AC66">
            <v>19551</v>
          </cell>
          <cell r="AD66">
            <v>1641</v>
          </cell>
          <cell r="AE66">
            <v>4977</v>
          </cell>
          <cell r="AF66">
            <v>9890</v>
          </cell>
          <cell r="AG66">
            <v>0</v>
          </cell>
          <cell r="AH66">
            <v>4006</v>
          </cell>
          <cell r="AI66">
            <v>10000</v>
          </cell>
          <cell r="AJ66">
            <v>10700</v>
          </cell>
          <cell r="AK66">
            <v>55000</v>
          </cell>
          <cell r="AL66">
            <v>0</v>
          </cell>
          <cell r="AM66">
            <v>12250</v>
          </cell>
          <cell r="AN66">
            <v>67250</v>
          </cell>
          <cell r="AO66">
            <v>0</v>
          </cell>
          <cell r="AP66">
            <v>0</v>
          </cell>
          <cell r="AQ66">
            <v>23000</v>
          </cell>
          <cell r="AR66">
            <v>0</v>
          </cell>
          <cell r="AS66">
            <v>0</v>
          </cell>
          <cell r="AT66">
            <v>0</v>
          </cell>
          <cell r="AU66">
            <v>0</v>
          </cell>
          <cell r="AV66">
            <v>0</v>
          </cell>
          <cell r="AW66">
            <v>14117</v>
          </cell>
          <cell r="AX66">
            <v>0</v>
          </cell>
          <cell r="AY66">
            <v>0</v>
          </cell>
          <cell r="AZ66">
            <v>0</v>
          </cell>
          <cell r="BA66">
            <v>0</v>
          </cell>
          <cell r="BB66">
            <v>0</v>
          </cell>
          <cell r="BC66">
            <v>48260</v>
          </cell>
          <cell r="BD66">
            <v>73000</v>
          </cell>
          <cell r="BE66">
            <v>14600</v>
          </cell>
          <cell r="BF66">
            <v>5450</v>
          </cell>
          <cell r="BG66">
            <v>29204</v>
          </cell>
          <cell r="BH66">
            <v>184631</v>
          </cell>
          <cell r="BI66">
            <v>2100</v>
          </cell>
          <cell r="BJ66">
            <v>4500</v>
          </cell>
          <cell r="BK66">
            <v>110584</v>
          </cell>
          <cell r="BL66">
            <v>117184</v>
          </cell>
          <cell r="BM66">
            <v>0</v>
          </cell>
          <cell r="BN66">
            <v>17000</v>
          </cell>
        </row>
        <row r="67">
          <cell r="A67" t="str">
            <v>Open Arts</v>
          </cell>
          <cell r="B67" t="str">
            <v>2015-2016</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62567.519999999997</v>
          </cell>
          <cell r="P67">
            <v>3024</v>
          </cell>
          <cell r="Q67">
            <v>0</v>
          </cell>
          <cell r="R67">
            <v>0</v>
          </cell>
          <cell r="S67">
            <v>645.73</v>
          </cell>
          <cell r="T67">
            <v>757.24</v>
          </cell>
          <cell r="U67">
            <v>2400</v>
          </cell>
          <cell r="V67">
            <v>0</v>
          </cell>
          <cell r="W67">
            <v>0</v>
          </cell>
          <cell r="X67">
            <v>987.18</v>
          </cell>
          <cell r="Y67">
            <v>7814.1500000000005</v>
          </cell>
          <cell r="Z67">
            <v>1201.72</v>
          </cell>
          <cell r="AA67">
            <v>51749.51</v>
          </cell>
          <cell r="AB67">
            <v>0</v>
          </cell>
          <cell r="AC67">
            <v>215.82</v>
          </cell>
          <cell r="AD67">
            <v>8677</v>
          </cell>
          <cell r="AE67">
            <v>438.13</v>
          </cell>
          <cell r="AF67">
            <v>15340.16</v>
          </cell>
          <cell r="AG67">
            <v>0</v>
          </cell>
          <cell r="AH67">
            <v>3250.53</v>
          </cell>
          <cell r="AI67">
            <v>2220.9699999999998</v>
          </cell>
          <cell r="AJ67">
            <v>6437.24</v>
          </cell>
          <cell r="AK67">
            <v>98042</v>
          </cell>
          <cell r="AL67">
            <v>0</v>
          </cell>
          <cell r="AM67">
            <v>7185</v>
          </cell>
          <cell r="AN67">
            <v>105227</v>
          </cell>
          <cell r="AO67">
            <v>0</v>
          </cell>
          <cell r="AP67">
            <v>0</v>
          </cell>
          <cell r="AQ67">
            <v>22380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7989.06</v>
          </cell>
          <cell r="BF67">
            <v>0</v>
          </cell>
          <cell r="BG67">
            <v>4351.13</v>
          </cell>
          <cell r="BH67">
            <v>12340.19</v>
          </cell>
          <cell r="BI67">
            <v>2000</v>
          </cell>
          <cell r="BJ67">
            <v>2401.91</v>
          </cell>
          <cell r="BK67">
            <v>20800</v>
          </cell>
          <cell r="BL67">
            <v>25201.91</v>
          </cell>
          <cell r="BM67">
            <v>0</v>
          </cell>
          <cell r="BN67">
            <v>0</v>
          </cell>
        </row>
        <row r="68">
          <cell r="A68" t="str">
            <v>Open House Traditional Arts Festival Ltd</v>
          </cell>
          <cell r="B68" t="str">
            <v>2015-2016</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78346</v>
          </cell>
          <cell r="P68">
            <v>400</v>
          </cell>
          <cell r="Q68">
            <v>0</v>
          </cell>
          <cell r="R68">
            <v>0</v>
          </cell>
          <cell r="S68">
            <v>2150</v>
          </cell>
          <cell r="T68">
            <v>4556</v>
          </cell>
          <cell r="U68">
            <v>6230</v>
          </cell>
          <cell r="V68">
            <v>0</v>
          </cell>
          <cell r="W68">
            <v>0</v>
          </cell>
          <cell r="X68">
            <v>3532</v>
          </cell>
          <cell r="Y68">
            <v>16868</v>
          </cell>
          <cell r="Z68">
            <v>9846</v>
          </cell>
          <cell r="AA68">
            <v>134811</v>
          </cell>
          <cell r="AB68">
            <v>1449</v>
          </cell>
          <cell r="AC68">
            <v>40450</v>
          </cell>
          <cell r="AD68">
            <v>0</v>
          </cell>
          <cell r="AE68">
            <v>0</v>
          </cell>
          <cell r="AF68">
            <v>7253</v>
          </cell>
          <cell r="AG68">
            <v>1413</v>
          </cell>
          <cell r="AH68">
            <v>8827</v>
          </cell>
          <cell r="AI68">
            <v>38801</v>
          </cell>
          <cell r="AJ68">
            <v>55094</v>
          </cell>
          <cell r="AK68">
            <v>52310</v>
          </cell>
          <cell r="AL68">
            <v>0</v>
          </cell>
          <cell r="AM68">
            <v>14875</v>
          </cell>
          <cell r="AN68">
            <v>67202</v>
          </cell>
          <cell r="AO68">
            <v>0</v>
          </cell>
          <cell r="AP68">
            <v>0</v>
          </cell>
          <cell r="AQ68">
            <v>48000</v>
          </cell>
          <cell r="AR68">
            <v>0</v>
          </cell>
          <cell r="AS68">
            <v>0</v>
          </cell>
          <cell r="AT68">
            <v>0</v>
          </cell>
          <cell r="AU68">
            <v>0</v>
          </cell>
          <cell r="AV68">
            <v>0</v>
          </cell>
          <cell r="AW68">
            <v>244421</v>
          </cell>
          <cell r="AX68">
            <v>4295</v>
          </cell>
          <cell r="AY68">
            <v>0</v>
          </cell>
          <cell r="AZ68">
            <v>0</v>
          </cell>
          <cell r="BA68">
            <v>0</v>
          </cell>
          <cell r="BB68">
            <v>0</v>
          </cell>
          <cell r="BC68">
            <v>0</v>
          </cell>
          <cell r="BD68">
            <v>0</v>
          </cell>
          <cell r="BE68">
            <v>0</v>
          </cell>
          <cell r="BF68">
            <v>0</v>
          </cell>
          <cell r="BG68">
            <v>0</v>
          </cell>
          <cell r="BH68">
            <v>248716</v>
          </cell>
          <cell r="BI68">
            <v>25000</v>
          </cell>
          <cell r="BJ68">
            <v>0</v>
          </cell>
          <cell r="BK68">
            <v>0</v>
          </cell>
          <cell r="BL68">
            <v>25000</v>
          </cell>
          <cell r="BM68">
            <v>0</v>
          </cell>
          <cell r="BN68">
            <v>0</v>
          </cell>
        </row>
        <row r="69">
          <cell r="A69" t="str">
            <v>Orchid Studios Association</v>
          </cell>
          <cell r="B69" t="str">
            <v>2015-2016</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19750</v>
          </cell>
          <cell r="Q69">
            <v>1203.92</v>
          </cell>
          <cell r="R69">
            <v>1118.76</v>
          </cell>
          <cell r="S69">
            <v>620.21</v>
          </cell>
          <cell r="T69">
            <v>327.94</v>
          </cell>
          <cell r="U69">
            <v>0</v>
          </cell>
          <cell r="V69">
            <v>0</v>
          </cell>
          <cell r="W69">
            <v>0</v>
          </cell>
          <cell r="X69">
            <v>0</v>
          </cell>
          <cell r="Y69">
            <v>23020.829999999994</v>
          </cell>
          <cell r="Z69">
            <v>600</v>
          </cell>
          <cell r="AA69">
            <v>0</v>
          </cell>
          <cell r="AB69">
            <v>0</v>
          </cell>
          <cell r="AC69">
            <v>0</v>
          </cell>
          <cell r="AD69">
            <v>0</v>
          </cell>
          <cell r="AE69">
            <v>0</v>
          </cell>
          <cell r="AF69">
            <v>0</v>
          </cell>
          <cell r="AG69">
            <v>0</v>
          </cell>
          <cell r="AH69">
            <v>0</v>
          </cell>
          <cell r="AI69">
            <v>0</v>
          </cell>
          <cell r="AJ69">
            <v>0</v>
          </cell>
          <cell r="AK69">
            <v>14050.5</v>
          </cell>
          <cell r="AL69">
            <v>0</v>
          </cell>
          <cell r="AM69">
            <v>0</v>
          </cell>
          <cell r="AN69">
            <v>14050.5</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9477</v>
          </cell>
          <cell r="BE69">
            <v>0</v>
          </cell>
          <cell r="BF69">
            <v>0</v>
          </cell>
          <cell r="BG69">
            <v>0</v>
          </cell>
          <cell r="BH69">
            <v>9477</v>
          </cell>
          <cell r="BI69">
            <v>0</v>
          </cell>
          <cell r="BJ69">
            <v>0</v>
          </cell>
          <cell r="BK69">
            <v>0</v>
          </cell>
          <cell r="BL69">
            <v>0</v>
          </cell>
          <cell r="BM69">
            <v>0</v>
          </cell>
          <cell r="BN69">
            <v>0</v>
          </cell>
        </row>
        <row r="70">
          <cell r="A70" t="str">
            <v>Panarts</v>
          </cell>
          <cell r="B70" t="str">
            <v>2015-2016</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23650</v>
          </cell>
          <cell r="P70">
            <v>500</v>
          </cell>
          <cell r="Q70">
            <v>600</v>
          </cell>
          <cell r="R70">
            <v>0</v>
          </cell>
          <cell r="S70">
            <v>350</v>
          </cell>
          <cell r="T70">
            <v>200</v>
          </cell>
          <cell r="U70">
            <v>500</v>
          </cell>
          <cell r="V70">
            <v>0</v>
          </cell>
          <cell r="W70">
            <v>0</v>
          </cell>
          <cell r="X70">
            <v>542.70000000000005</v>
          </cell>
          <cell r="Y70">
            <v>2692.7</v>
          </cell>
          <cell r="Z70">
            <v>0</v>
          </cell>
          <cell r="AA70">
            <v>27099</v>
          </cell>
          <cell r="AB70">
            <v>400</v>
          </cell>
          <cell r="AC70">
            <v>33634.300000000003</v>
          </cell>
          <cell r="AD70">
            <v>0</v>
          </cell>
          <cell r="AE70">
            <v>450</v>
          </cell>
          <cell r="AF70">
            <v>18750</v>
          </cell>
          <cell r="AG70">
            <v>190.75</v>
          </cell>
          <cell r="AH70">
            <v>9704.25</v>
          </cell>
          <cell r="AI70">
            <v>8600</v>
          </cell>
          <cell r="AJ70">
            <v>14957</v>
          </cell>
          <cell r="AK70">
            <v>33555</v>
          </cell>
          <cell r="AL70">
            <v>0</v>
          </cell>
          <cell r="AM70">
            <v>0</v>
          </cell>
          <cell r="AN70">
            <v>33555</v>
          </cell>
          <cell r="AO70">
            <v>0</v>
          </cell>
          <cell r="AP70">
            <v>16695</v>
          </cell>
          <cell r="AQ70">
            <v>3900</v>
          </cell>
          <cell r="AR70">
            <v>0</v>
          </cell>
          <cell r="AS70">
            <v>0</v>
          </cell>
          <cell r="AT70">
            <v>0</v>
          </cell>
          <cell r="AU70">
            <v>0</v>
          </cell>
          <cell r="AV70">
            <v>0</v>
          </cell>
          <cell r="AW70">
            <v>19618</v>
          </cell>
          <cell r="AX70">
            <v>0</v>
          </cell>
          <cell r="AY70">
            <v>0</v>
          </cell>
          <cell r="AZ70">
            <v>0</v>
          </cell>
          <cell r="BA70">
            <v>0</v>
          </cell>
          <cell r="BB70">
            <v>0</v>
          </cell>
          <cell r="BC70">
            <v>0</v>
          </cell>
          <cell r="BD70">
            <v>0</v>
          </cell>
          <cell r="BE70">
            <v>0</v>
          </cell>
          <cell r="BF70">
            <v>0</v>
          </cell>
          <cell r="BG70">
            <v>0</v>
          </cell>
          <cell r="BH70">
            <v>19618</v>
          </cell>
          <cell r="BI70">
            <v>66360</v>
          </cell>
          <cell r="BJ70">
            <v>0</v>
          </cell>
          <cell r="BK70">
            <v>0</v>
          </cell>
          <cell r="BL70">
            <v>66360</v>
          </cell>
          <cell r="BM70">
            <v>0</v>
          </cell>
          <cell r="BN70">
            <v>0</v>
          </cell>
        </row>
        <row r="71">
          <cell r="A71" t="str">
            <v>Paragon Studios</v>
          </cell>
          <cell r="B71" t="str">
            <v>2015-2016</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0</v>
          </cell>
          <cell r="P71">
            <v>1585</v>
          </cell>
          <cell r="Q71">
            <v>734</v>
          </cell>
          <cell r="R71">
            <v>230</v>
          </cell>
          <cell r="S71">
            <v>681</v>
          </cell>
          <cell r="T71">
            <v>203</v>
          </cell>
          <cell r="U71">
            <v>1349</v>
          </cell>
          <cell r="V71">
            <v>0</v>
          </cell>
          <cell r="W71">
            <v>0</v>
          </cell>
          <cell r="X71">
            <v>756</v>
          </cell>
          <cell r="Y71">
            <v>5538</v>
          </cell>
          <cell r="Z71">
            <v>0</v>
          </cell>
          <cell r="AA71">
            <v>10460</v>
          </cell>
          <cell r="AB71">
            <v>0</v>
          </cell>
          <cell r="AC71">
            <v>701</v>
          </cell>
          <cell r="AD71">
            <v>0</v>
          </cell>
          <cell r="AE71">
            <v>0</v>
          </cell>
          <cell r="AF71">
            <v>0</v>
          </cell>
          <cell r="AG71">
            <v>33</v>
          </cell>
          <cell r="AH71">
            <v>209</v>
          </cell>
          <cell r="AI71">
            <v>2720</v>
          </cell>
          <cell r="AJ71">
            <v>2890</v>
          </cell>
          <cell r="AK71">
            <v>20370</v>
          </cell>
          <cell r="AL71">
            <v>0</v>
          </cell>
          <cell r="AM71">
            <v>0</v>
          </cell>
          <cell r="AN71">
            <v>20370</v>
          </cell>
          <cell r="AO71">
            <v>0</v>
          </cell>
          <cell r="AP71">
            <v>0</v>
          </cell>
          <cell r="AQ71">
            <v>2181</v>
          </cell>
          <cell r="AR71">
            <v>0</v>
          </cell>
          <cell r="AS71">
            <v>0</v>
          </cell>
          <cell r="AT71">
            <v>0</v>
          </cell>
          <cell r="AU71">
            <v>0</v>
          </cell>
          <cell r="AV71">
            <v>0</v>
          </cell>
          <cell r="AW71">
            <v>0</v>
          </cell>
          <cell r="AX71">
            <v>0</v>
          </cell>
          <cell r="AY71">
            <v>0</v>
          </cell>
          <cell r="AZ71">
            <v>840</v>
          </cell>
          <cell r="BA71">
            <v>0</v>
          </cell>
          <cell r="BB71">
            <v>0</v>
          </cell>
          <cell r="BC71">
            <v>0</v>
          </cell>
          <cell r="BD71">
            <v>0</v>
          </cell>
          <cell r="BE71">
            <v>100</v>
          </cell>
          <cell r="BF71">
            <v>0</v>
          </cell>
          <cell r="BG71">
            <v>2</v>
          </cell>
          <cell r="BH71">
            <v>942</v>
          </cell>
          <cell r="BI71">
            <v>0</v>
          </cell>
          <cell r="BJ71">
            <v>0</v>
          </cell>
          <cell r="BK71">
            <v>0</v>
          </cell>
          <cell r="BL71">
            <v>0</v>
          </cell>
          <cell r="BM71">
            <v>20370</v>
          </cell>
          <cell r="BN71">
            <v>2181</v>
          </cell>
        </row>
        <row r="72">
          <cell r="A72" t="str">
            <v>Partisan Productions</v>
          </cell>
          <cell r="B72" t="str">
            <v>2015-2016</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44016</v>
          </cell>
          <cell r="P72">
            <v>4878</v>
          </cell>
          <cell r="Q72">
            <v>0</v>
          </cell>
          <cell r="R72">
            <v>0</v>
          </cell>
          <cell r="S72">
            <v>357</v>
          </cell>
          <cell r="T72">
            <v>0</v>
          </cell>
          <cell r="U72">
            <v>1395</v>
          </cell>
          <cell r="V72">
            <v>0</v>
          </cell>
          <cell r="W72">
            <v>0</v>
          </cell>
          <cell r="X72">
            <v>1636</v>
          </cell>
          <cell r="Y72">
            <v>8266</v>
          </cell>
          <cell r="Z72">
            <v>0</v>
          </cell>
          <cell r="AA72">
            <v>34020</v>
          </cell>
          <cell r="AB72">
            <v>370</v>
          </cell>
          <cell r="AC72">
            <v>1687</v>
          </cell>
          <cell r="AD72">
            <v>0</v>
          </cell>
          <cell r="AE72">
            <v>686</v>
          </cell>
          <cell r="AF72">
            <v>1078</v>
          </cell>
          <cell r="AG72">
            <v>0</v>
          </cell>
          <cell r="AH72">
            <v>473</v>
          </cell>
          <cell r="AI72">
            <v>22337</v>
          </cell>
          <cell r="AJ72">
            <v>764</v>
          </cell>
          <cell r="AK72">
            <v>37500</v>
          </cell>
          <cell r="AL72">
            <v>0</v>
          </cell>
          <cell r="AM72">
            <v>0</v>
          </cell>
          <cell r="AN72">
            <v>37500</v>
          </cell>
          <cell r="AO72">
            <v>0</v>
          </cell>
          <cell r="AP72">
            <v>9500</v>
          </cell>
          <cell r="AQ72">
            <v>0</v>
          </cell>
          <cell r="AR72">
            <v>0</v>
          </cell>
          <cell r="AS72">
            <v>27640</v>
          </cell>
          <cell r="AT72">
            <v>0</v>
          </cell>
          <cell r="AU72">
            <v>0</v>
          </cell>
          <cell r="AV72">
            <v>27640</v>
          </cell>
          <cell r="AW72">
            <v>0</v>
          </cell>
          <cell r="AX72">
            <v>0</v>
          </cell>
          <cell r="AY72">
            <v>0</v>
          </cell>
          <cell r="AZ72">
            <v>0</v>
          </cell>
          <cell r="BA72">
            <v>0</v>
          </cell>
          <cell r="BB72">
            <v>0</v>
          </cell>
          <cell r="BC72">
            <v>0</v>
          </cell>
          <cell r="BD72">
            <v>0</v>
          </cell>
          <cell r="BE72">
            <v>21475</v>
          </cell>
          <cell r="BF72">
            <v>0</v>
          </cell>
          <cell r="BG72">
            <v>0</v>
          </cell>
          <cell r="BH72">
            <v>21475</v>
          </cell>
          <cell r="BI72">
            <v>0</v>
          </cell>
          <cell r="BJ72">
            <v>0</v>
          </cell>
          <cell r="BK72">
            <v>0</v>
          </cell>
          <cell r="BL72">
            <v>0</v>
          </cell>
          <cell r="BM72">
            <v>0</v>
          </cell>
          <cell r="BN72">
            <v>0</v>
          </cell>
        </row>
        <row r="73">
          <cell r="A73" t="str">
            <v>Photo Works North / Source Magazine</v>
          </cell>
          <cell r="B73" t="str">
            <v>2015-2016</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59290</v>
          </cell>
          <cell r="P73">
            <v>3793</v>
          </cell>
          <cell r="Q73">
            <v>303</v>
          </cell>
          <cell r="R73">
            <v>0</v>
          </cell>
          <cell r="S73">
            <v>1441</v>
          </cell>
          <cell r="T73">
            <v>2927</v>
          </cell>
          <cell r="U73">
            <v>1061</v>
          </cell>
          <cell r="V73">
            <v>0</v>
          </cell>
          <cell r="W73">
            <v>0</v>
          </cell>
          <cell r="X73">
            <v>874</v>
          </cell>
          <cell r="Y73">
            <v>10399</v>
          </cell>
          <cell r="Z73">
            <v>299</v>
          </cell>
          <cell r="AA73">
            <v>12729</v>
          </cell>
          <cell r="AB73">
            <v>0</v>
          </cell>
          <cell r="AC73">
            <v>544</v>
          </cell>
          <cell r="AD73">
            <v>0</v>
          </cell>
          <cell r="AE73">
            <v>0</v>
          </cell>
          <cell r="AF73">
            <v>669</v>
          </cell>
          <cell r="AG73">
            <v>8848</v>
          </cell>
          <cell r="AH73">
            <v>1420</v>
          </cell>
          <cell r="AI73">
            <v>762</v>
          </cell>
          <cell r="AJ73">
            <v>16442</v>
          </cell>
          <cell r="AK73">
            <v>48352</v>
          </cell>
          <cell r="AL73">
            <v>0</v>
          </cell>
          <cell r="AM73">
            <v>0</v>
          </cell>
          <cell r="AN73">
            <v>48352</v>
          </cell>
          <cell r="AO73">
            <v>13764</v>
          </cell>
          <cell r="AP73">
            <v>0</v>
          </cell>
          <cell r="AQ73">
            <v>5000</v>
          </cell>
          <cell r="AR73">
            <v>0</v>
          </cell>
          <cell r="AS73">
            <v>0</v>
          </cell>
          <cell r="AT73">
            <v>0</v>
          </cell>
          <cell r="AU73">
            <v>0</v>
          </cell>
          <cell r="AV73">
            <v>13764</v>
          </cell>
          <cell r="AW73">
            <v>0</v>
          </cell>
          <cell r="AX73">
            <v>0</v>
          </cell>
          <cell r="AY73">
            <v>0</v>
          </cell>
          <cell r="AZ73">
            <v>0</v>
          </cell>
          <cell r="BA73">
            <v>17579</v>
          </cell>
          <cell r="BB73">
            <v>0</v>
          </cell>
          <cell r="BC73">
            <v>0</v>
          </cell>
          <cell r="BD73">
            <v>0</v>
          </cell>
          <cell r="BE73">
            <v>17074</v>
          </cell>
          <cell r="BF73">
            <v>0</v>
          </cell>
          <cell r="BG73">
            <v>10241</v>
          </cell>
          <cell r="BH73">
            <v>44894</v>
          </cell>
          <cell r="BI73">
            <v>0</v>
          </cell>
          <cell r="BJ73">
            <v>0</v>
          </cell>
          <cell r="BK73">
            <v>0</v>
          </cell>
          <cell r="BL73">
            <v>0</v>
          </cell>
          <cell r="BM73">
            <v>0</v>
          </cell>
          <cell r="BN73">
            <v>0</v>
          </cell>
        </row>
        <row r="74">
          <cell r="A74" t="str">
            <v>PLACE</v>
          </cell>
          <cell r="B74" t="str">
            <v>2015-2016</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114203</v>
          </cell>
          <cell r="P74">
            <v>5321</v>
          </cell>
          <cell r="Q74">
            <v>2661</v>
          </cell>
          <cell r="R74">
            <v>2645</v>
          </cell>
          <cell r="S74">
            <v>579</v>
          </cell>
          <cell r="T74">
            <v>622</v>
          </cell>
          <cell r="U74">
            <v>1722</v>
          </cell>
          <cell r="V74">
            <v>0</v>
          </cell>
          <cell r="W74">
            <v>0</v>
          </cell>
          <cell r="X74">
            <v>1242</v>
          </cell>
          <cell r="Y74">
            <v>14792</v>
          </cell>
          <cell r="Z74">
            <v>6641</v>
          </cell>
          <cell r="AA74">
            <v>16617</v>
          </cell>
          <cell r="AB74">
            <v>0</v>
          </cell>
          <cell r="AC74">
            <v>7361</v>
          </cell>
          <cell r="AD74">
            <v>0</v>
          </cell>
          <cell r="AE74">
            <v>425</v>
          </cell>
          <cell r="AF74">
            <v>222</v>
          </cell>
          <cell r="AG74">
            <v>0</v>
          </cell>
          <cell r="AH74">
            <v>0</v>
          </cell>
          <cell r="AI74">
            <v>616</v>
          </cell>
          <cell r="AJ74">
            <v>28633</v>
          </cell>
          <cell r="AK74">
            <v>90727</v>
          </cell>
          <cell r="AL74">
            <v>0</v>
          </cell>
          <cell r="AM74">
            <v>0</v>
          </cell>
          <cell r="AN74">
            <v>90727</v>
          </cell>
          <cell r="AO74">
            <v>0</v>
          </cell>
          <cell r="AP74">
            <v>7166</v>
          </cell>
          <cell r="AQ74">
            <v>3452</v>
          </cell>
          <cell r="AR74">
            <v>0</v>
          </cell>
          <cell r="AS74">
            <v>6140</v>
          </cell>
          <cell r="AT74">
            <v>0</v>
          </cell>
          <cell r="AU74">
            <v>0</v>
          </cell>
          <cell r="AV74">
            <v>6140</v>
          </cell>
          <cell r="AW74">
            <v>0</v>
          </cell>
          <cell r="AX74">
            <v>0</v>
          </cell>
          <cell r="AY74">
            <v>0</v>
          </cell>
          <cell r="AZ74">
            <v>0</v>
          </cell>
          <cell r="BA74">
            <v>1105</v>
          </cell>
          <cell r="BB74">
            <v>0</v>
          </cell>
          <cell r="BC74">
            <v>0</v>
          </cell>
          <cell r="BD74">
            <v>0</v>
          </cell>
          <cell r="BE74">
            <v>83824</v>
          </cell>
          <cell r="BF74">
            <v>0</v>
          </cell>
          <cell r="BG74">
            <v>2598</v>
          </cell>
          <cell r="BH74">
            <v>87527</v>
          </cell>
          <cell r="BI74">
            <v>6920</v>
          </cell>
          <cell r="BJ74">
            <v>0</v>
          </cell>
          <cell r="BK74">
            <v>0</v>
          </cell>
          <cell r="BL74">
            <v>6920</v>
          </cell>
          <cell r="BM74">
            <v>0</v>
          </cell>
          <cell r="BN74">
            <v>0</v>
          </cell>
        </row>
        <row r="75">
          <cell r="A75" t="str">
            <v>Play Resource Warehouse</v>
          </cell>
          <cell r="B75" t="str">
            <v>2015-2016</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241975.04000000001</v>
          </cell>
          <cell r="P75">
            <v>14345.88</v>
          </cell>
          <cell r="Q75">
            <v>9965.43</v>
          </cell>
          <cell r="R75">
            <v>11945.73</v>
          </cell>
          <cell r="S75">
            <v>2123.2199999999998</v>
          </cell>
          <cell r="T75">
            <v>2041.99</v>
          </cell>
          <cell r="U75">
            <v>3750</v>
          </cell>
          <cell r="V75">
            <v>0</v>
          </cell>
          <cell r="W75">
            <v>0</v>
          </cell>
          <cell r="X75">
            <v>6022.11</v>
          </cell>
          <cell r="Y75">
            <v>50194.359999999993</v>
          </cell>
          <cell r="Z75">
            <v>8774.74</v>
          </cell>
          <cell r="AA75">
            <v>41175</v>
          </cell>
          <cell r="AB75">
            <v>0</v>
          </cell>
          <cell r="AC75">
            <v>0</v>
          </cell>
          <cell r="AD75">
            <v>0</v>
          </cell>
          <cell r="AE75">
            <v>0</v>
          </cell>
          <cell r="AF75">
            <v>0</v>
          </cell>
          <cell r="AG75">
            <v>0</v>
          </cell>
          <cell r="AH75">
            <v>1600</v>
          </cell>
          <cell r="AI75">
            <v>600</v>
          </cell>
          <cell r="AJ75">
            <v>0</v>
          </cell>
          <cell r="AK75">
            <v>99000</v>
          </cell>
          <cell r="AL75">
            <v>0</v>
          </cell>
          <cell r="AM75">
            <v>8016.85</v>
          </cell>
          <cell r="AN75">
            <v>107016.85</v>
          </cell>
          <cell r="AO75">
            <v>0</v>
          </cell>
          <cell r="AP75">
            <v>0</v>
          </cell>
          <cell r="AQ75">
            <v>56494</v>
          </cell>
          <cell r="AR75">
            <v>0</v>
          </cell>
          <cell r="AS75">
            <v>0</v>
          </cell>
          <cell r="AT75">
            <v>0</v>
          </cell>
          <cell r="AU75">
            <v>0</v>
          </cell>
          <cell r="AV75">
            <v>0</v>
          </cell>
          <cell r="AW75">
            <v>0</v>
          </cell>
          <cell r="AX75">
            <v>0</v>
          </cell>
          <cell r="AY75">
            <v>0</v>
          </cell>
          <cell r="AZ75">
            <v>90947.61</v>
          </cell>
          <cell r="BA75">
            <v>0</v>
          </cell>
          <cell r="BB75">
            <v>0</v>
          </cell>
          <cell r="BC75">
            <v>0</v>
          </cell>
          <cell r="BD75">
            <v>0</v>
          </cell>
          <cell r="BE75">
            <v>0</v>
          </cell>
          <cell r="BF75">
            <v>9965.6</v>
          </cell>
          <cell r="BG75">
            <v>77960.240000000005</v>
          </cell>
          <cell r="BH75">
            <v>178873.45</v>
          </cell>
          <cell r="BI75">
            <v>0</v>
          </cell>
          <cell r="BJ75">
            <v>0</v>
          </cell>
          <cell r="BK75">
            <v>0</v>
          </cell>
          <cell r="BL75">
            <v>0</v>
          </cell>
          <cell r="BM75">
            <v>0</v>
          </cell>
          <cell r="BN75">
            <v>0</v>
          </cell>
        </row>
        <row r="76">
          <cell r="A76" t="str">
            <v>Poetry Ireland</v>
          </cell>
          <cell r="B76" t="str">
            <v>2015-2016</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189595.44</v>
          </cell>
          <cell r="P76">
            <v>24600</v>
          </cell>
          <cell r="Q76">
            <v>2460</v>
          </cell>
          <cell r="R76">
            <v>820</v>
          </cell>
          <cell r="S76">
            <v>4920</v>
          </cell>
          <cell r="T76">
            <v>6970</v>
          </cell>
          <cell r="U76">
            <v>5740</v>
          </cell>
          <cell r="V76">
            <v>0</v>
          </cell>
          <cell r="W76">
            <v>0</v>
          </cell>
          <cell r="X76">
            <v>1230</v>
          </cell>
          <cell r="Y76">
            <v>46740</v>
          </cell>
          <cell r="Z76">
            <v>21484</v>
          </cell>
          <cell r="AA76">
            <v>154821.6</v>
          </cell>
          <cell r="AB76">
            <v>246</v>
          </cell>
          <cell r="AC76">
            <v>10670</v>
          </cell>
          <cell r="AD76">
            <v>0</v>
          </cell>
          <cell r="AE76">
            <v>0</v>
          </cell>
          <cell r="AF76">
            <v>0</v>
          </cell>
          <cell r="AG76">
            <v>0</v>
          </cell>
          <cell r="AH76">
            <v>38705.4</v>
          </cell>
          <cell r="AI76">
            <v>0</v>
          </cell>
          <cell r="AJ76">
            <v>0</v>
          </cell>
          <cell r="AK76">
            <v>41499</v>
          </cell>
          <cell r="AL76">
            <v>0</v>
          </cell>
          <cell r="AM76">
            <v>0</v>
          </cell>
          <cell r="AN76">
            <v>41499</v>
          </cell>
          <cell r="AO76">
            <v>249328</v>
          </cell>
          <cell r="AP76">
            <v>0</v>
          </cell>
          <cell r="AQ76">
            <v>0</v>
          </cell>
          <cell r="AR76">
            <v>0</v>
          </cell>
          <cell r="AS76">
            <v>0</v>
          </cell>
          <cell r="AT76">
            <v>17712</v>
          </cell>
          <cell r="AU76">
            <v>0</v>
          </cell>
          <cell r="AV76">
            <v>267040</v>
          </cell>
          <cell r="AW76">
            <v>2460</v>
          </cell>
          <cell r="AX76">
            <v>0</v>
          </cell>
          <cell r="AY76">
            <v>0</v>
          </cell>
          <cell r="AZ76">
            <v>0</v>
          </cell>
          <cell r="BA76">
            <v>13530</v>
          </cell>
          <cell r="BB76">
            <v>0</v>
          </cell>
          <cell r="BC76">
            <v>0</v>
          </cell>
          <cell r="BD76">
            <v>820</v>
          </cell>
          <cell r="BE76">
            <v>1640</v>
          </cell>
          <cell r="BF76">
            <v>0</v>
          </cell>
          <cell r="BG76">
            <v>30504</v>
          </cell>
          <cell r="BH76">
            <v>48954</v>
          </cell>
          <cell r="BI76">
            <v>5740</v>
          </cell>
          <cell r="BJ76">
            <v>24600</v>
          </cell>
          <cell r="BK76">
            <v>0</v>
          </cell>
          <cell r="BL76">
            <v>30340</v>
          </cell>
          <cell r="BM76">
            <v>0</v>
          </cell>
          <cell r="BN76">
            <v>0</v>
          </cell>
        </row>
        <row r="77">
          <cell r="A77" t="str">
            <v>Prime Cut Productions Ltd</v>
          </cell>
          <cell r="B77" t="str">
            <v>2015-2016</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104457</v>
          </cell>
          <cell r="P77">
            <v>6892</v>
          </cell>
          <cell r="Q77">
            <v>0</v>
          </cell>
          <cell r="R77">
            <v>1100</v>
          </cell>
          <cell r="S77">
            <v>2445</v>
          </cell>
          <cell r="T77">
            <v>995</v>
          </cell>
          <cell r="U77">
            <v>3085</v>
          </cell>
          <cell r="V77">
            <v>0</v>
          </cell>
          <cell r="W77">
            <v>0</v>
          </cell>
          <cell r="X77">
            <v>1874</v>
          </cell>
          <cell r="Y77">
            <v>16391</v>
          </cell>
          <cell r="Z77">
            <v>5482</v>
          </cell>
          <cell r="AA77">
            <v>136680</v>
          </cell>
          <cell r="AB77">
            <v>1000</v>
          </cell>
          <cell r="AC77">
            <v>19149</v>
          </cell>
          <cell r="AD77">
            <v>0</v>
          </cell>
          <cell r="AE77">
            <v>0</v>
          </cell>
          <cell r="AF77">
            <v>3107</v>
          </cell>
          <cell r="AG77">
            <v>0</v>
          </cell>
          <cell r="AH77">
            <v>30760</v>
          </cell>
          <cell r="AI77">
            <v>39092</v>
          </cell>
          <cell r="AJ77">
            <v>35425</v>
          </cell>
          <cell r="AK77">
            <v>155249.45000000001</v>
          </cell>
          <cell r="AL77">
            <v>0</v>
          </cell>
          <cell r="AM77">
            <v>13765.45</v>
          </cell>
          <cell r="AN77">
            <v>169012</v>
          </cell>
          <cell r="AO77">
            <v>0</v>
          </cell>
          <cell r="AP77">
            <v>26250</v>
          </cell>
          <cell r="AQ77">
            <v>47800</v>
          </cell>
          <cell r="AR77">
            <v>0</v>
          </cell>
          <cell r="AS77">
            <v>0</v>
          </cell>
          <cell r="AT77">
            <v>0</v>
          </cell>
          <cell r="AU77">
            <v>0</v>
          </cell>
          <cell r="AV77">
            <v>0</v>
          </cell>
          <cell r="AW77">
            <v>25591</v>
          </cell>
          <cell r="AX77">
            <v>0</v>
          </cell>
          <cell r="AY77">
            <v>0</v>
          </cell>
          <cell r="AZ77">
            <v>0</v>
          </cell>
          <cell r="BA77">
            <v>0</v>
          </cell>
          <cell r="BB77">
            <v>0</v>
          </cell>
          <cell r="BC77">
            <v>0</v>
          </cell>
          <cell r="BD77">
            <v>0</v>
          </cell>
          <cell r="BE77">
            <v>0</v>
          </cell>
          <cell r="BF77">
            <v>0</v>
          </cell>
          <cell r="BG77">
            <v>4486</v>
          </cell>
          <cell r="BH77">
            <v>30077</v>
          </cell>
          <cell r="BI77">
            <v>0</v>
          </cell>
          <cell r="BJ77">
            <v>0</v>
          </cell>
          <cell r="BK77">
            <v>149885</v>
          </cell>
          <cell r="BL77">
            <v>149885</v>
          </cell>
          <cell r="BM77">
            <v>0</v>
          </cell>
          <cell r="BN77">
            <v>0</v>
          </cell>
        </row>
        <row r="78">
          <cell r="A78" t="str">
            <v>Prison Arts Foundation</v>
          </cell>
          <cell r="B78" t="str">
            <v>2015-2016</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96058.34</v>
          </cell>
          <cell r="P78">
            <v>5048.16</v>
          </cell>
          <cell r="Q78">
            <v>778.35</v>
          </cell>
          <cell r="R78">
            <v>0</v>
          </cell>
          <cell r="S78">
            <v>3017.58</v>
          </cell>
          <cell r="T78">
            <v>1632.38</v>
          </cell>
          <cell r="U78">
            <v>5153</v>
          </cell>
          <cell r="V78">
            <v>0</v>
          </cell>
          <cell r="W78">
            <v>0</v>
          </cell>
          <cell r="X78">
            <v>2224.91</v>
          </cell>
          <cell r="Y78">
            <v>17854.38</v>
          </cell>
          <cell r="Z78">
            <v>2946.27</v>
          </cell>
          <cell r="AA78">
            <v>97229.07</v>
          </cell>
          <cell r="AB78">
            <v>0</v>
          </cell>
          <cell r="AC78">
            <v>200</v>
          </cell>
          <cell r="AD78">
            <v>0</v>
          </cell>
          <cell r="AE78">
            <v>389.75</v>
          </cell>
          <cell r="AF78">
            <v>720</v>
          </cell>
          <cell r="AG78">
            <v>0</v>
          </cell>
          <cell r="AH78">
            <v>6513.67</v>
          </cell>
          <cell r="AI78">
            <v>2390.0300000000002</v>
          </cell>
          <cell r="AJ78">
            <v>2047.75</v>
          </cell>
          <cell r="AK78">
            <v>46075</v>
          </cell>
          <cell r="AL78">
            <v>0</v>
          </cell>
          <cell r="AM78">
            <v>0</v>
          </cell>
          <cell r="AN78">
            <v>46075</v>
          </cell>
          <cell r="AO78">
            <v>0</v>
          </cell>
          <cell r="AP78">
            <v>94549.71</v>
          </cell>
          <cell r="AQ78">
            <v>6689.7</v>
          </cell>
          <cell r="AR78">
            <v>11502.99</v>
          </cell>
          <cell r="AS78">
            <v>0</v>
          </cell>
          <cell r="AT78">
            <v>0</v>
          </cell>
          <cell r="AU78">
            <v>0</v>
          </cell>
          <cell r="AV78">
            <v>11502.99</v>
          </cell>
          <cell r="AW78">
            <v>0</v>
          </cell>
          <cell r="AX78">
            <v>0</v>
          </cell>
          <cell r="AY78">
            <v>0</v>
          </cell>
          <cell r="AZ78">
            <v>0</v>
          </cell>
          <cell r="BA78">
            <v>0</v>
          </cell>
          <cell r="BB78">
            <v>0</v>
          </cell>
          <cell r="BC78">
            <v>0</v>
          </cell>
          <cell r="BD78">
            <v>0</v>
          </cell>
          <cell r="BE78">
            <v>640</v>
          </cell>
          <cell r="BF78">
            <v>0</v>
          </cell>
          <cell r="BG78">
            <v>215.02</v>
          </cell>
          <cell r="BH78">
            <v>855.02</v>
          </cell>
          <cell r="BI78">
            <v>0</v>
          </cell>
          <cell r="BJ78">
            <v>700</v>
          </cell>
          <cell r="BK78">
            <v>40000</v>
          </cell>
          <cell r="BL78">
            <v>40700</v>
          </cell>
          <cell r="BM78">
            <v>0</v>
          </cell>
          <cell r="BN78">
            <v>0</v>
          </cell>
        </row>
        <row r="79">
          <cell r="A79" t="str">
            <v>QSS @ Bedford Street</v>
          </cell>
          <cell r="B79" t="str">
            <v>2015-2016</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20898</v>
          </cell>
          <cell r="P79">
            <v>18000</v>
          </cell>
          <cell r="Q79">
            <v>3852.91</v>
          </cell>
          <cell r="R79">
            <v>10639</v>
          </cell>
          <cell r="S79">
            <v>1341.25</v>
          </cell>
          <cell r="T79">
            <v>1484.6</v>
          </cell>
          <cell r="U79">
            <v>2020</v>
          </cell>
          <cell r="V79">
            <v>0</v>
          </cell>
          <cell r="W79">
            <v>0</v>
          </cell>
          <cell r="X79">
            <v>2417.1799999999998</v>
          </cell>
          <cell r="Y79">
            <v>39754.94</v>
          </cell>
          <cell r="Z79">
            <v>1709.17</v>
          </cell>
          <cell r="AA79">
            <v>1253.42</v>
          </cell>
          <cell r="AB79">
            <v>0</v>
          </cell>
          <cell r="AC79">
            <v>0</v>
          </cell>
          <cell r="AD79">
            <v>0</v>
          </cell>
          <cell r="AE79">
            <v>465.03</v>
          </cell>
          <cell r="AF79">
            <v>0</v>
          </cell>
          <cell r="AG79">
            <v>508.72</v>
          </cell>
          <cell r="AH79">
            <v>0</v>
          </cell>
          <cell r="AI79">
            <v>624.57000000000005</v>
          </cell>
          <cell r="AJ79">
            <v>690</v>
          </cell>
          <cell r="AK79">
            <v>31606</v>
          </cell>
          <cell r="AL79">
            <v>0</v>
          </cell>
          <cell r="AM79">
            <v>0</v>
          </cell>
          <cell r="AN79">
            <v>31606</v>
          </cell>
          <cell r="AO79">
            <v>0</v>
          </cell>
          <cell r="AP79">
            <v>0</v>
          </cell>
          <cell r="AQ79">
            <v>6000</v>
          </cell>
          <cell r="AR79">
            <v>0</v>
          </cell>
          <cell r="AS79">
            <v>0</v>
          </cell>
          <cell r="AT79">
            <v>0</v>
          </cell>
          <cell r="AU79">
            <v>0</v>
          </cell>
          <cell r="AV79">
            <v>0</v>
          </cell>
          <cell r="AW79">
            <v>0</v>
          </cell>
          <cell r="AX79">
            <v>0</v>
          </cell>
          <cell r="AY79">
            <v>0</v>
          </cell>
          <cell r="AZ79">
            <v>0</v>
          </cell>
          <cell r="BA79">
            <v>0</v>
          </cell>
          <cell r="BB79">
            <v>0</v>
          </cell>
          <cell r="BC79">
            <v>0</v>
          </cell>
          <cell r="BD79">
            <v>17880.27</v>
          </cell>
          <cell r="BE79">
            <v>0</v>
          </cell>
          <cell r="BF79">
            <v>0</v>
          </cell>
          <cell r="BG79">
            <v>0</v>
          </cell>
          <cell r="BH79">
            <v>17880.27</v>
          </cell>
          <cell r="BI79">
            <v>0</v>
          </cell>
          <cell r="BJ79">
            <v>417.86</v>
          </cell>
          <cell r="BK79">
            <v>10000</v>
          </cell>
          <cell r="BL79">
            <v>10417.86</v>
          </cell>
          <cell r="BM79">
            <v>0</v>
          </cell>
          <cell r="BN79">
            <v>0</v>
          </cell>
        </row>
        <row r="80">
          <cell r="A80" t="str">
            <v>Replay Productions Limited</v>
          </cell>
          <cell r="B80" t="str">
            <v>2015-2016</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101380.67</v>
          </cell>
          <cell r="P80">
            <v>23002.22</v>
          </cell>
          <cell r="Q80">
            <v>0</v>
          </cell>
          <cell r="R80">
            <v>0</v>
          </cell>
          <cell r="S80">
            <v>869.89</v>
          </cell>
          <cell r="T80">
            <v>1897.84</v>
          </cell>
          <cell r="U80">
            <v>6010.78</v>
          </cell>
          <cell r="V80">
            <v>0</v>
          </cell>
          <cell r="W80">
            <v>0</v>
          </cell>
          <cell r="X80">
            <v>4302.95</v>
          </cell>
          <cell r="Y80">
            <v>36083.68</v>
          </cell>
          <cell r="Z80">
            <v>5997.37</v>
          </cell>
          <cell r="AA80">
            <v>105030.88</v>
          </cell>
          <cell r="AB80">
            <v>956.6</v>
          </cell>
          <cell r="AC80">
            <v>20474.669999999998</v>
          </cell>
          <cell r="AD80">
            <v>0</v>
          </cell>
          <cell r="AE80">
            <v>0</v>
          </cell>
          <cell r="AF80">
            <v>234</v>
          </cell>
          <cell r="AG80">
            <v>1968.8</v>
          </cell>
          <cell r="AH80">
            <v>5164.1000000000004</v>
          </cell>
          <cell r="AI80">
            <v>14700.81</v>
          </cell>
          <cell r="AJ80">
            <v>10830.07</v>
          </cell>
          <cell r="AK80">
            <v>148791</v>
          </cell>
          <cell r="AL80">
            <v>0</v>
          </cell>
          <cell r="AM80">
            <v>0</v>
          </cell>
          <cell r="AN80">
            <v>148791</v>
          </cell>
          <cell r="AO80">
            <v>0</v>
          </cell>
          <cell r="AP80">
            <v>0</v>
          </cell>
          <cell r="AQ80">
            <v>24500</v>
          </cell>
          <cell r="AR80">
            <v>0</v>
          </cell>
          <cell r="AS80">
            <v>0</v>
          </cell>
          <cell r="AT80">
            <v>0</v>
          </cell>
          <cell r="AU80">
            <v>0</v>
          </cell>
          <cell r="AV80">
            <v>0</v>
          </cell>
          <cell r="AW80">
            <v>8554.6</v>
          </cell>
          <cell r="AX80">
            <v>4000</v>
          </cell>
          <cell r="AY80">
            <v>0</v>
          </cell>
          <cell r="AZ80">
            <v>0</v>
          </cell>
          <cell r="BA80">
            <v>0</v>
          </cell>
          <cell r="BB80">
            <v>0</v>
          </cell>
          <cell r="BC80">
            <v>0</v>
          </cell>
          <cell r="BD80">
            <v>0</v>
          </cell>
          <cell r="BE80">
            <v>0</v>
          </cell>
          <cell r="BF80">
            <v>500</v>
          </cell>
          <cell r="BG80">
            <v>10357.02</v>
          </cell>
          <cell r="BH80">
            <v>23411.620000000003</v>
          </cell>
          <cell r="BI80">
            <v>18084.62</v>
          </cell>
          <cell r="BJ80">
            <v>772.18</v>
          </cell>
          <cell r="BK80">
            <v>47045</v>
          </cell>
          <cell r="BL80">
            <v>65901.8</v>
          </cell>
          <cell r="BM80">
            <v>0</v>
          </cell>
          <cell r="BN80">
            <v>0</v>
          </cell>
        </row>
        <row r="81">
          <cell r="A81" t="str">
            <v>Seacourt Print Workshop Limited</v>
          </cell>
          <cell r="B81" t="str">
            <v>2015-2016</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44035.06</v>
          </cell>
          <cell r="P81">
            <v>24264</v>
          </cell>
          <cell r="Q81">
            <v>4389.55</v>
          </cell>
          <cell r="R81">
            <v>1045.31</v>
          </cell>
          <cell r="S81">
            <v>1179.0999999999999</v>
          </cell>
          <cell r="T81">
            <v>2113.36</v>
          </cell>
          <cell r="U81">
            <v>2472.63</v>
          </cell>
          <cell r="V81">
            <v>0</v>
          </cell>
          <cell r="W81">
            <v>0</v>
          </cell>
          <cell r="X81">
            <v>2508.7800000000002</v>
          </cell>
          <cell r="Y81">
            <v>37972.729999999996</v>
          </cell>
          <cell r="Z81">
            <v>242.46</v>
          </cell>
          <cell r="AA81">
            <v>29063.5</v>
          </cell>
          <cell r="AB81">
            <v>0</v>
          </cell>
          <cell r="AC81">
            <v>1268.49</v>
          </cell>
          <cell r="AD81">
            <v>0</v>
          </cell>
          <cell r="AE81">
            <v>0</v>
          </cell>
          <cell r="AF81">
            <v>0</v>
          </cell>
          <cell r="AG81">
            <v>551.28</v>
          </cell>
          <cell r="AH81">
            <v>596.47</v>
          </cell>
          <cell r="AI81">
            <v>16890.27</v>
          </cell>
          <cell r="AJ81">
            <v>57997.27</v>
          </cell>
          <cell r="AK81">
            <v>63438</v>
          </cell>
          <cell r="AL81">
            <v>0</v>
          </cell>
          <cell r="AM81">
            <v>743.1</v>
          </cell>
          <cell r="AN81">
            <v>64181.1</v>
          </cell>
          <cell r="AO81">
            <v>0</v>
          </cell>
          <cell r="AP81">
            <v>2625</v>
          </cell>
          <cell r="AQ81">
            <v>0</v>
          </cell>
          <cell r="AR81">
            <v>0</v>
          </cell>
          <cell r="AS81">
            <v>0</v>
          </cell>
          <cell r="AT81">
            <v>0</v>
          </cell>
          <cell r="AU81">
            <v>0</v>
          </cell>
          <cell r="AV81">
            <v>0</v>
          </cell>
          <cell r="AW81">
            <v>0</v>
          </cell>
          <cell r="AX81">
            <v>0</v>
          </cell>
          <cell r="AY81">
            <v>0</v>
          </cell>
          <cell r="AZ81">
            <v>15305.34</v>
          </cell>
          <cell r="BA81">
            <v>0</v>
          </cell>
          <cell r="BB81">
            <v>8815.25</v>
          </cell>
          <cell r="BC81">
            <v>0</v>
          </cell>
          <cell r="BD81">
            <v>0</v>
          </cell>
          <cell r="BE81">
            <v>30075.01</v>
          </cell>
          <cell r="BF81">
            <v>0</v>
          </cell>
          <cell r="BG81">
            <v>13334.57</v>
          </cell>
          <cell r="BH81">
            <v>67530.17</v>
          </cell>
          <cell r="BI81">
            <v>1500</v>
          </cell>
          <cell r="BJ81">
            <v>4242.8999999999996</v>
          </cell>
          <cell r="BK81">
            <v>47186</v>
          </cell>
          <cell r="BL81">
            <v>52928.9</v>
          </cell>
          <cell r="BM81">
            <v>0</v>
          </cell>
          <cell r="BN81">
            <v>0</v>
          </cell>
        </row>
        <row r="82">
          <cell r="A82" t="str">
            <v>Sole Purpose Productions</v>
          </cell>
          <cell r="B82" t="str">
            <v>2015-2016</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23020</v>
          </cell>
          <cell r="P82">
            <v>3450</v>
          </cell>
          <cell r="Q82">
            <v>0</v>
          </cell>
          <cell r="R82">
            <v>0</v>
          </cell>
          <cell r="S82">
            <v>762.66</v>
          </cell>
          <cell r="T82">
            <v>945.86</v>
          </cell>
          <cell r="U82">
            <v>1388.3</v>
          </cell>
          <cell r="V82">
            <v>0</v>
          </cell>
          <cell r="W82">
            <v>0</v>
          </cell>
          <cell r="X82">
            <v>1768.14</v>
          </cell>
          <cell r="Y82">
            <v>8314.9599999999991</v>
          </cell>
          <cell r="Z82">
            <v>3330.69</v>
          </cell>
          <cell r="AA82">
            <v>25348.799999999999</v>
          </cell>
          <cell r="AB82">
            <v>150</v>
          </cell>
          <cell r="AC82">
            <v>937.69</v>
          </cell>
          <cell r="AD82">
            <v>0</v>
          </cell>
          <cell r="AE82">
            <v>0</v>
          </cell>
          <cell r="AF82">
            <v>163.44999999999999</v>
          </cell>
          <cell r="AG82">
            <v>1790</v>
          </cell>
          <cell r="AH82">
            <v>1307.06</v>
          </cell>
          <cell r="AI82">
            <v>1359.98</v>
          </cell>
          <cell r="AJ82">
            <v>2053.75</v>
          </cell>
          <cell r="AK82">
            <v>34498</v>
          </cell>
          <cell r="AL82">
            <v>0</v>
          </cell>
          <cell r="AM82">
            <v>0</v>
          </cell>
          <cell r="AN82">
            <v>34498</v>
          </cell>
          <cell r="AO82">
            <v>0</v>
          </cell>
          <cell r="AP82">
            <v>0</v>
          </cell>
          <cell r="AQ82">
            <v>14109</v>
          </cell>
          <cell r="AR82">
            <v>0</v>
          </cell>
          <cell r="AS82">
            <v>0</v>
          </cell>
          <cell r="AT82">
            <v>0</v>
          </cell>
          <cell r="AU82">
            <v>0</v>
          </cell>
          <cell r="AV82">
            <v>0</v>
          </cell>
          <cell r="AW82">
            <v>167.58</v>
          </cell>
          <cell r="AX82">
            <v>9218.61</v>
          </cell>
          <cell r="AY82">
            <v>0</v>
          </cell>
          <cell r="AZ82">
            <v>0</v>
          </cell>
          <cell r="BA82">
            <v>0</v>
          </cell>
          <cell r="BB82">
            <v>0</v>
          </cell>
          <cell r="BC82">
            <v>0</v>
          </cell>
          <cell r="BD82">
            <v>0</v>
          </cell>
          <cell r="BE82">
            <v>0</v>
          </cell>
          <cell r="BF82">
            <v>0</v>
          </cell>
          <cell r="BG82">
            <v>2418.4299999999998</v>
          </cell>
          <cell r="BH82">
            <v>11804.62</v>
          </cell>
          <cell r="BI82">
            <v>0</v>
          </cell>
          <cell r="BJ82">
            <v>1024</v>
          </cell>
          <cell r="BK82">
            <v>4000</v>
          </cell>
          <cell r="BL82">
            <v>5024</v>
          </cell>
          <cell r="BM82">
            <v>0</v>
          </cell>
          <cell r="BN82">
            <v>0</v>
          </cell>
        </row>
        <row r="83">
          <cell r="A83" t="str">
            <v>Spanner in the Works</v>
          </cell>
          <cell r="B83" t="str">
            <v>2015-2016</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16640</v>
          </cell>
          <cell r="P83">
            <v>260</v>
          </cell>
          <cell r="Q83">
            <v>400</v>
          </cell>
          <cell r="R83">
            <v>200</v>
          </cell>
          <cell r="S83">
            <v>400</v>
          </cell>
          <cell r="T83">
            <v>430</v>
          </cell>
          <cell r="U83">
            <v>200</v>
          </cell>
          <cell r="V83">
            <v>0</v>
          </cell>
          <cell r="W83">
            <v>0</v>
          </cell>
          <cell r="X83">
            <v>741.98</v>
          </cell>
          <cell r="Y83">
            <v>2631.98</v>
          </cell>
          <cell r="Z83">
            <v>900</v>
          </cell>
          <cell r="AA83">
            <v>52258</v>
          </cell>
          <cell r="AB83">
            <v>328</v>
          </cell>
          <cell r="AC83">
            <v>1200</v>
          </cell>
          <cell r="AD83">
            <v>0</v>
          </cell>
          <cell r="AE83">
            <v>0</v>
          </cell>
          <cell r="AF83">
            <v>600</v>
          </cell>
          <cell r="AG83">
            <v>700</v>
          </cell>
          <cell r="AH83">
            <v>8162</v>
          </cell>
          <cell r="AI83">
            <v>1780</v>
          </cell>
          <cell r="AJ83">
            <v>0</v>
          </cell>
          <cell r="AK83">
            <v>35798</v>
          </cell>
          <cell r="AL83">
            <v>0</v>
          </cell>
          <cell r="AM83">
            <v>3915</v>
          </cell>
          <cell r="AN83">
            <v>39713</v>
          </cell>
          <cell r="AO83">
            <v>0</v>
          </cell>
          <cell r="AP83">
            <v>31799</v>
          </cell>
          <cell r="AQ83">
            <v>13165</v>
          </cell>
          <cell r="AR83">
            <v>0</v>
          </cell>
          <cell r="AS83">
            <v>0</v>
          </cell>
          <cell r="AT83">
            <v>0</v>
          </cell>
          <cell r="AU83">
            <v>0</v>
          </cell>
          <cell r="AV83">
            <v>0</v>
          </cell>
          <cell r="AW83">
            <v>594.88</v>
          </cell>
          <cell r="AX83">
            <v>0</v>
          </cell>
          <cell r="AY83">
            <v>0</v>
          </cell>
          <cell r="AZ83">
            <v>0</v>
          </cell>
          <cell r="BA83">
            <v>0</v>
          </cell>
          <cell r="BB83">
            <v>0</v>
          </cell>
          <cell r="BC83">
            <v>0</v>
          </cell>
          <cell r="BD83">
            <v>0</v>
          </cell>
          <cell r="BE83">
            <v>0</v>
          </cell>
          <cell r="BF83">
            <v>0</v>
          </cell>
          <cell r="BG83">
            <v>0</v>
          </cell>
          <cell r="BH83">
            <v>594.88</v>
          </cell>
          <cell r="BI83">
            <v>2950</v>
          </cell>
          <cell r="BJ83">
            <v>174.54</v>
          </cell>
          <cell r="BK83">
            <v>3208.5</v>
          </cell>
          <cell r="BL83">
            <v>6333.04</v>
          </cell>
          <cell r="BM83">
            <v>0</v>
          </cell>
          <cell r="BN83">
            <v>0</v>
          </cell>
        </row>
        <row r="84">
          <cell r="A84" t="str">
            <v>Sticky Fingers Arts</v>
          </cell>
          <cell r="B84" t="str">
            <v>2015-2016</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104816.03</v>
          </cell>
          <cell r="P84">
            <v>14700</v>
          </cell>
          <cell r="Q84">
            <v>1862.53</v>
          </cell>
          <cell r="R84">
            <v>2186.2199999999998</v>
          </cell>
          <cell r="S84">
            <v>2185.41</v>
          </cell>
          <cell r="T84">
            <v>2789.73</v>
          </cell>
          <cell r="U84">
            <v>2141</v>
          </cell>
          <cell r="V84">
            <v>0</v>
          </cell>
          <cell r="W84">
            <v>0</v>
          </cell>
          <cell r="X84">
            <v>1868.48</v>
          </cell>
          <cell r="Y84">
            <v>27733.37</v>
          </cell>
          <cell r="Z84">
            <v>17052.810000000001</v>
          </cell>
          <cell r="AA84">
            <v>24590.02</v>
          </cell>
          <cell r="AB84">
            <v>3732.5</v>
          </cell>
          <cell r="AC84">
            <v>2273</v>
          </cell>
          <cell r="AD84">
            <v>0</v>
          </cell>
          <cell r="AE84">
            <v>0</v>
          </cell>
          <cell r="AF84">
            <v>0</v>
          </cell>
          <cell r="AG84">
            <v>1293.06</v>
          </cell>
          <cell r="AH84">
            <v>7413.5</v>
          </cell>
          <cell r="AI84">
            <v>3107.92</v>
          </cell>
          <cell r="AJ84">
            <v>9689.19</v>
          </cell>
          <cell r="AK84">
            <v>107172</v>
          </cell>
          <cell r="AL84">
            <v>0</v>
          </cell>
          <cell r="AM84">
            <v>0</v>
          </cell>
          <cell r="AN84">
            <v>107172</v>
          </cell>
          <cell r="AO84">
            <v>0</v>
          </cell>
          <cell r="AP84">
            <v>0</v>
          </cell>
          <cell r="AQ84">
            <v>0</v>
          </cell>
          <cell r="AR84">
            <v>0</v>
          </cell>
          <cell r="AS84">
            <v>30900</v>
          </cell>
          <cell r="AT84">
            <v>0</v>
          </cell>
          <cell r="AU84">
            <v>0</v>
          </cell>
          <cell r="AV84">
            <v>30900</v>
          </cell>
          <cell r="AW84">
            <v>79236.19</v>
          </cell>
          <cell r="AX84">
            <v>0</v>
          </cell>
          <cell r="AY84">
            <v>0</v>
          </cell>
          <cell r="AZ84">
            <v>0</v>
          </cell>
          <cell r="BA84">
            <v>114</v>
          </cell>
          <cell r="BB84">
            <v>0</v>
          </cell>
          <cell r="BC84">
            <v>8858.18</v>
          </cell>
          <cell r="BD84">
            <v>0</v>
          </cell>
          <cell r="BE84">
            <v>0</v>
          </cell>
          <cell r="BF84">
            <v>215</v>
          </cell>
          <cell r="BG84">
            <v>12031.67</v>
          </cell>
          <cell r="BH84">
            <v>100455.03999999999</v>
          </cell>
          <cell r="BI84">
            <v>0</v>
          </cell>
          <cell r="BJ84">
            <v>859.82</v>
          </cell>
          <cell r="BK84">
            <v>0</v>
          </cell>
          <cell r="BL84">
            <v>859.82</v>
          </cell>
          <cell r="BM84">
            <v>0</v>
          </cell>
          <cell r="BN84">
            <v>444309</v>
          </cell>
        </row>
        <row r="85">
          <cell r="A85" t="str">
            <v>Streetwise Community Circus Workshops</v>
          </cell>
          <cell r="B85" t="str">
            <v>2015-2016</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34460</v>
          </cell>
          <cell r="P85">
            <v>1102</v>
          </cell>
          <cell r="Q85">
            <v>0</v>
          </cell>
          <cell r="R85">
            <v>0</v>
          </cell>
          <cell r="S85">
            <v>1377</v>
          </cell>
          <cell r="T85">
            <v>0</v>
          </cell>
          <cell r="U85">
            <v>1485</v>
          </cell>
          <cell r="V85">
            <v>0</v>
          </cell>
          <cell r="W85">
            <v>0</v>
          </cell>
          <cell r="X85">
            <v>2774</v>
          </cell>
          <cell r="Y85">
            <v>6738</v>
          </cell>
          <cell r="Z85">
            <v>8940</v>
          </cell>
          <cell r="AA85">
            <v>103691</v>
          </cell>
          <cell r="AB85">
            <v>0</v>
          </cell>
          <cell r="AC85">
            <v>2332</v>
          </cell>
          <cell r="AD85">
            <v>0</v>
          </cell>
          <cell r="AE85">
            <v>0</v>
          </cell>
          <cell r="AF85">
            <v>1850</v>
          </cell>
          <cell r="AG85">
            <v>8513</v>
          </cell>
          <cell r="AH85">
            <v>0</v>
          </cell>
          <cell r="AI85">
            <v>3859</v>
          </cell>
          <cell r="AJ85">
            <v>0</v>
          </cell>
          <cell r="AK85">
            <v>75204</v>
          </cell>
          <cell r="AL85">
            <v>0</v>
          </cell>
          <cell r="AM85">
            <v>4750</v>
          </cell>
          <cell r="AN85">
            <v>79954</v>
          </cell>
          <cell r="AO85">
            <v>7880</v>
          </cell>
          <cell r="AP85">
            <v>0</v>
          </cell>
          <cell r="AQ85">
            <v>14000</v>
          </cell>
          <cell r="AR85">
            <v>0</v>
          </cell>
          <cell r="AS85">
            <v>21111</v>
          </cell>
          <cell r="AT85">
            <v>0</v>
          </cell>
          <cell r="AU85">
            <v>0</v>
          </cell>
          <cell r="AV85">
            <v>28991</v>
          </cell>
          <cell r="AW85">
            <v>0</v>
          </cell>
          <cell r="AX85">
            <v>39303</v>
          </cell>
          <cell r="AY85">
            <v>0</v>
          </cell>
          <cell r="AZ85">
            <v>6449</v>
          </cell>
          <cell r="BA85">
            <v>0</v>
          </cell>
          <cell r="BB85">
            <v>0</v>
          </cell>
          <cell r="BC85">
            <v>0</v>
          </cell>
          <cell r="BD85">
            <v>0</v>
          </cell>
          <cell r="BE85">
            <v>0</v>
          </cell>
          <cell r="BF85">
            <v>0</v>
          </cell>
          <cell r="BG85">
            <v>0</v>
          </cell>
          <cell r="BH85">
            <v>45752</v>
          </cell>
          <cell r="BI85">
            <v>0</v>
          </cell>
          <cell r="BJ85">
            <v>0</v>
          </cell>
          <cell r="BK85">
            <v>0</v>
          </cell>
          <cell r="BL85">
            <v>0</v>
          </cell>
          <cell r="BM85">
            <v>0</v>
          </cell>
          <cell r="BN85">
            <v>0</v>
          </cell>
        </row>
        <row r="86">
          <cell r="A86" t="str">
            <v>Terra Nova Productions</v>
          </cell>
          <cell r="B86" t="str">
            <v>2015-2016</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42619.839999999997</v>
          </cell>
          <cell r="P86">
            <v>0</v>
          </cell>
          <cell r="Q86">
            <v>0</v>
          </cell>
          <cell r="R86">
            <v>0</v>
          </cell>
          <cell r="S86">
            <v>240</v>
          </cell>
          <cell r="T86">
            <v>1429.68</v>
          </cell>
          <cell r="U86">
            <v>2282.04</v>
          </cell>
          <cell r="V86">
            <v>0</v>
          </cell>
          <cell r="W86">
            <v>0</v>
          </cell>
          <cell r="X86">
            <v>824.62</v>
          </cell>
          <cell r="Y86">
            <v>4776.34</v>
          </cell>
          <cell r="Z86">
            <v>360</v>
          </cell>
          <cell r="AA86">
            <v>19336.05</v>
          </cell>
          <cell r="AB86">
            <v>341.24</v>
          </cell>
          <cell r="AC86">
            <v>6510.46</v>
          </cell>
          <cell r="AD86">
            <v>0</v>
          </cell>
          <cell r="AE86">
            <v>80</v>
          </cell>
          <cell r="AF86">
            <v>1260</v>
          </cell>
          <cell r="AG86">
            <v>1732.36</v>
          </cell>
          <cell r="AH86">
            <v>2430.65</v>
          </cell>
          <cell r="AI86">
            <v>5909.55</v>
          </cell>
          <cell r="AJ86">
            <v>200</v>
          </cell>
          <cell r="AK86">
            <v>20633</v>
          </cell>
          <cell r="AL86">
            <v>0</v>
          </cell>
          <cell r="AM86">
            <v>0</v>
          </cell>
          <cell r="AN86">
            <v>20633</v>
          </cell>
          <cell r="AO86">
            <v>0</v>
          </cell>
          <cell r="AP86">
            <v>0</v>
          </cell>
          <cell r="AQ86">
            <v>57670.82</v>
          </cell>
          <cell r="AR86">
            <v>664.78</v>
          </cell>
          <cell r="AS86">
            <v>0</v>
          </cell>
          <cell r="AT86">
            <v>0</v>
          </cell>
          <cell r="AU86">
            <v>0</v>
          </cell>
          <cell r="AV86">
            <v>664.78</v>
          </cell>
          <cell r="AW86">
            <v>4090</v>
          </cell>
          <cell r="AX86">
            <v>0</v>
          </cell>
          <cell r="AY86">
            <v>0</v>
          </cell>
          <cell r="AZ86">
            <v>0</v>
          </cell>
          <cell r="BA86">
            <v>0</v>
          </cell>
          <cell r="BB86">
            <v>0</v>
          </cell>
          <cell r="BC86">
            <v>0</v>
          </cell>
          <cell r="BD86">
            <v>0</v>
          </cell>
          <cell r="BE86">
            <v>0</v>
          </cell>
          <cell r="BF86">
            <v>1362.13</v>
          </cell>
          <cell r="BG86">
            <v>750</v>
          </cell>
          <cell r="BH86">
            <v>6202.13</v>
          </cell>
          <cell r="BI86">
            <v>0</v>
          </cell>
          <cell r="BJ86">
            <v>0</v>
          </cell>
          <cell r="BK86">
            <v>440.5</v>
          </cell>
          <cell r="BL86">
            <v>440.5</v>
          </cell>
          <cell r="BM86">
            <v>0</v>
          </cell>
          <cell r="BN86">
            <v>0</v>
          </cell>
        </row>
        <row r="87">
          <cell r="A87" t="str">
            <v>The Black Box Trust</v>
          </cell>
          <cell r="B87" t="str">
            <v>2015-2016</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220878.92</v>
          </cell>
          <cell r="P87">
            <v>79249.960000000006</v>
          </cell>
          <cell r="Q87">
            <v>15651.01</v>
          </cell>
          <cell r="R87">
            <v>18992.7</v>
          </cell>
          <cell r="S87">
            <v>1045.8699999999999</v>
          </cell>
          <cell r="T87">
            <v>3890.87</v>
          </cell>
          <cell r="U87">
            <v>6180.6</v>
          </cell>
          <cell r="V87">
            <v>0</v>
          </cell>
          <cell r="W87">
            <v>0</v>
          </cell>
          <cell r="X87">
            <v>3354.84</v>
          </cell>
          <cell r="Y87">
            <v>128365.84999999999</v>
          </cell>
          <cell r="Z87">
            <v>0</v>
          </cell>
          <cell r="AA87">
            <v>18385.169999999998</v>
          </cell>
          <cell r="AB87">
            <v>760</v>
          </cell>
          <cell r="AC87">
            <v>11802.27</v>
          </cell>
          <cell r="AD87">
            <v>0</v>
          </cell>
          <cell r="AE87">
            <v>143656.84</v>
          </cell>
          <cell r="AF87">
            <v>0</v>
          </cell>
          <cell r="AG87">
            <v>6005.41</v>
          </cell>
          <cell r="AH87">
            <v>8829.42</v>
          </cell>
          <cell r="AI87">
            <v>154.97</v>
          </cell>
          <cell r="AJ87">
            <v>76176.09</v>
          </cell>
          <cell r="AK87">
            <v>25000</v>
          </cell>
          <cell r="AL87">
            <v>0</v>
          </cell>
          <cell r="AM87">
            <v>0</v>
          </cell>
          <cell r="AN87">
            <v>25000</v>
          </cell>
          <cell r="AO87">
            <v>0</v>
          </cell>
          <cell r="AP87">
            <v>7400</v>
          </cell>
          <cell r="AQ87">
            <v>25000</v>
          </cell>
          <cell r="AR87">
            <v>0</v>
          </cell>
          <cell r="AS87">
            <v>3200</v>
          </cell>
          <cell r="AT87">
            <v>0</v>
          </cell>
          <cell r="AU87">
            <v>0</v>
          </cell>
          <cell r="AV87">
            <v>3200</v>
          </cell>
          <cell r="AW87">
            <v>94356.58</v>
          </cell>
          <cell r="AX87">
            <v>0</v>
          </cell>
          <cell r="AY87">
            <v>0</v>
          </cell>
          <cell r="AZ87">
            <v>75</v>
          </cell>
          <cell r="BA87">
            <v>0</v>
          </cell>
          <cell r="BB87">
            <v>0</v>
          </cell>
          <cell r="BC87">
            <v>347269.2</v>
          </cell>
          <cell r="BD87">
            <v>5400</v>
          </cell>
          <cell r="BE87">
            <v>1800</v>
          </cell>
          <cell r="BF87">
            <v>0</v>
          </cell>
          <cell r="BG87">
            <v>41718.699999999997</v>
          </cell>
          <cell r="BH87">
            <v>490619.48000000004</v>
          </cell>
          <cell r="BI87">
            <v>2000</v>
          </cell>
          <cell r="BJ87">
            <v>2377</v>
          </cell>
          <cell r="BK87">
            <v>59418.66</v>
          </cell>
          <cell r="BL87">
            <v>63795.66</v>
          </cell>
          <cell r="BM87">
            <v>0</v>
          </cell>
          <cell r="BN87">
            <v>0</v>
          </cell>
        </row>
        <row r="88">
          <cell r="A88" t="str">
            <v>The Contemporary Music Centre Ltd</v>
          </cell>
          <cell r="B88" t="str">
            <v>2015-2016</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150930</v>
          </cell>
          <cell r="P88">
            <v>11813</v>
          </cell>
          <cell r="Q88">
            <v>3123</v>
          </cell>
          <cell r="R88">
            <v>6312</v>
          </cell>
          <cell r="S88">
            <v>2077</v>
          </cell>
          <cell r="T88">
            <v>2729</v>
          </cell>
          <cell r="U88">
            <v>7742</v>
          </cell>
          <cell r="V88">
            <v>0</v>
          </cell>
          <cell r="W88">
            <v>0</v>
          </cell>
          <cell r="X88">
            <v>4022</v>
          </cell>
          <cell r="Y88">
            <v>37818</v>
          </cell>
          <cell r="Z88">
            <v>56728</v>
          </cell>
          <cell r="AA88">
            <v>19059</v>
          </cell>
          <cell r="AB88">
            <v>748</v>
          </cell>
          <cell r="AC88">
            <v>1717</v>
          </cell>
          <cell r="AD88">
            <v>0</v>
          </cell>
          <cell r="AE88">
            <v>0</v>
          </cell>
          <cell r="AF88">
            <v>0</v>
          </cell>
          <cell r="AG88">
            <v>0</v>
          </cell>
          <cell r="AH88">
            <v>4375</v>
          </cell>
          <cell r="AI88">
            <v>0</v>
          </cell>
          <cell r="AJ88">
            <v>4183</v>
          </cell>
          <cell r="AK88">
            <v>23557</v>
          </cell>
          <cell r="AL88">
            <v>0</v>
          </cell>
          <cell r="AM88">
            <v>0</v>
          </cell>
          <cell r="AN88">
            <v>23557</v>
          </cell>
          <cell r="AO88">
            <v>219450</v>
          </cell>
          <cell r="AP88">
            <v>0</v>
          </cell>
          <cell r="AQ88">
            <v>0</v>
          </cell>
          <cell r="AR88">
            <v>0</v>
          </cell>
          <cell r="AS88">
            <v>0</v>
          </cell>
          <cell r="AT88">
            <v>4529</v>
          </cell>
          <cell r="AU88">
            <v>0</v>
          </cell>
          <cell r="AV88">
            <v>223979</v>
          </cell>
          <cell r="AW88">
            <v>0</v>
          </cell>
          <cell r="AX88">
            <v>0</v>
          </cell>
          <cell r="AY88">
            <v>0</v>
          </cell>
          <cell r="AZ88">
            <v>0</v>
          </cell>
          <cell r="BA88">
            <v>0</v>
          </cell>
          <cell r="BB88">
            <v>0</v>
          </cell>
          <cell r="BC88">
            <v>0</v>
          </cell>
          <cell r="BD88">
            <v>0</v>
          </cell>
          <cell r="BE88">
            <v>0</v>
          </cell>
          <cell r="BF88">
            <v>0</v>
          </cell>
          <cell r="BG88">
            <v>17909</v>
          </cell>
          <cell r="BH88">
            <v>17909</v>
          </cell>
          <cell r="BI88">
            <v>0</v>
          </cell>
          <cell r="BJ88">
            <v>0</v>
          </cell>
          <cell r="BK88">
            <v>0</v>
          </cell>
          <cell r="BL88">
            <v>0</v>
          </cell>
          <cell r="BM88">
            <v>0</v>
          </cell>
          <cell r="BN88">
            <v>0</v>
          </cell>
        </row>
        <row r="89">
          <cell r="A89" t="str">
            <v>The Grand Opera House Trust</v>
          </cell>
          <cell r="B89" t="str">
            <v>2015-2016</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1511339</v>
          </cell>
          <cell r="P89">
            <v>16851</v>
          </cell>
          <cell r="Q89">
            <v>88280</v>
          </cell>
          <cell r="R89">
            <v>133212</v>
          </cell>
          <cell r="S89">
            <v>18682</v>
          </cell>
          <cell r="T89">
            <v>28230</v>
          </cell>
          <cell r="U89">
            <v>102335</v>
          </cell>
          <cell r="V89">
            <v>0</v>
          </cell>
          <cell r="W89">
            <v>0</v>
          </cell>
          <cell r="X89">
            <v>65189</v>
          </cell>
          <cell r="Y89">
            <v>452779</v>
          </cell>
          <cell r="Z89">
            <v>609451</v>
          </cell>
          <cell r="AA89">
            <v>3377858</v>
          </cell>
          <cell r="AB89">
            <v>0</v>
          </cell>
          <cell r="AC89">
            <v>168833</v>
          </cell>
          <cell r="AD89">
            <v>7294</v>
          </cell>
          <cell r="AE89">
            <v>305904</v>
          </cell>
          <cell r="AF89">
            <v>0</v>
          </cell>
          <cell r="AG89">
            <v>14464</v>
          </cell>
          <cell r="AH89">
            <v>15150</v>
          </cell>
          <cell r="AI89">
            <v>840</v>
          </cell>
          <cell r="AJ89">
            <v>5072</v>
          </cell>
          <cell r="AK89">
            <v>494610</v>
          </cell>
          <cell r="AL89">
            <v>0</v>
          </cell>
          <cell r="AM89">
            <v>0</v>
          </cell>
          <cell r="AN89">
            <v>494610</v>
          </cell>
          <cell r="AO89">
            <v>0</v>
          </cell>
          <cell r="AP89">
            <v>0</v>
          </cell>
          <cell r="AQ89">
            <v>35000</v>
          </cell>
          <cell r="AR89">
            <v>0</v>
          </cell>
          <cell r="AS89">
            <v>0</v>
          </cell>
          <cell r="AT89">
            <v>0</v>
          </cell>
          <cell r="AU89">
            <v>0</v>
          </cell>
          <cell r="AV89">
            <v>0</v>
          </cell>
          <cell r="AW89">
            <v>4719850</v>
          </cell>
          <cell r="AX89">
            <v>0</v>
          </cell>
          <cell r="AY89">
            <v>0</v>
          </cell>
          <cell r="AZ89">
            <v>22671</v>
          </cell>
          <cell r="BA89">
            <v>0</v>
          </cell>
          <cell r="BB89">
            <v>0</v>
          </cell>
          <cell r="BC89">
            <v>806954</v>
          </cell>
          <cell r="BD89">
            <v>7200</v>
          </cell>
          <cell r="BE89">
            <v>0</v>
          </cell>
          <cell r="BF89">
            <v>0</v>
          </cell>
          <cell r="BG89">
            <v>257825</v>
          </cell>
          <cell r="BH89">
            <v>5814500</v>
          </cell>
          <cell r="BI89">
            <v>80406</v>
          </cell>
          <cell r="BJ89">
            <v>10050</v>
          </cell>
          <cell r="BK89">
            <v>0</v>
          </cell>
          <cell r="BL89">
            <v>90456</v>
          </cell>
          <cell r="BM89">
            <v>0</v>
          </cell>
          <cell r="BN89">
            <v>0</v>
          </cell>
        </row>
        <row r="90">
          <cell r="A90" t="str">
            <v>The John Hewitt Society</v>
          </cell>
          <cell r="B90" t="str">
            <v>2015-2016</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29227.56</v>
          </cell>
          <cell r="P90">
            <v>4800</v>
          </cell>
          <cell r="Q90">
            <v>710.84</v>
          </cell>
          <cell r="R90">
            <v>0</v>
          </cell>
          <cell r="S90">
            <v>477.84</v>
          </cell>
          <cell r="T90">
            <v>527.30999999999995</v>
          </cell>
          <cell r="U90">
            <v>2853</v>
          </cell>
          <cell r="V90">
            <v>0</v>
          </cell>
          <cell r="W90">
            <v>0</v>
          </cell>
          <cell r="X90">
            <v>588.23</v>
          </cell>
          <cell r="Y90">
            <v>9957.2199999999993</v>
          </cell>
          <cell r="Z90">
            <v>1045.78</v>
          </cell>
          <cell r="AA90">
            <v>22587.49</v>
          </cell>
          <cell r="AB90">
            <v>555.1</v>
          </cell>
          <cell r="AC90">
            <v>9994.5400000000009</v>
          </cell>
          <cell r="AD90">
            <v>0</v>
          </cell>
          <cell r="AE90">
            <v>7238.53</v>
          </cell>
          <cell r="AF90">
            <v>4926.3599999999997</v>
          </cell>
          <cell r="AG90">
            <v>0</v>
          </cell>
          <cell r="AH90">
            <v>12684.22</v>
          </cell>
          <cell r="AI90">
            <v>0</v>
          </cell>
          <cell r="AJ90">
            <v>525</v>
          </cell>
          <cell r="AK90">
            <v>30754</v>
          </cell>
          <cell r="AL90">
            <v>0</v>
          </cell>
          <cell r="AM90">
            <v>0</v>
          </cell>
          <cell r="AN90">
            <v>30754</v>
          </cell>
          <cell r="AO90">
            <v>0</v>
          </cell>
          <cell r="AP90">
            <v>0</v>
          </cell>
          <cell r="AQ90">
            <v>12405</v>
          </cell>
          <cell r="AR90">
            <v>0</v>
          </cell>
          <cell r="AS90">
            <v>5000</v>
          </cell>
          <cell r="AT90">
            <v>3825.74</v>
          </cell>
          <cell r="AU90">
            <v>0</v>
          </cell>
          <cell r="AV90">
            <v>8825.74</v>
          </cell>
          <cell r="AW90">
            <v>17008.52</v>
          </cell>
          <cell r="AX90">
            <v>0</v>
          </cell>
          <cell r="AY90">
            <v>0</v>
          </cell>
          <cell r="AZ90">
            <v>0</v>
          </cell>
          <cell r="BA90">
            <v>0</v>
          </cell>
          <cell r="BB90">
            <v>0</v>
          </cell>
          <cell r="BC90">
            <v>0</v>
          </cell>
          <cell r="BD90">
            <v>0</v>
          </cell>
          <cell r="BE90">
            <v>0</v>
          </cell>
          <cell r="BF90">
            <v>0</v>
          </cell>
          <cell r="BG90">
            <v>2364.2800000000002</v>
          </cell>
          <cell r="BH90">
            <v>19372.8</v>
          </cell>
          <cell r="BI90">
            <v>7595.22</v>
          </cell>
          <cell r="BJ90">
            <v>1850</v>
          </cell>
          <cell r="BK90">
            <v>0</v>
          </cell>
          <cell r="BL90">
            <v>9445.2200000000012</v>
          </cell>
          <cell r="BM90">
            <v>0</v>
          </cell>
          <cell r="BN90">
            <v>0</v>
          </cell>
        </row>
        <row r="91">
          <cell r="A91" t="str">
            <v>The Lyric Theatre (NI)</v>
          </cell>
          <cell r="B91" t="str">
            <v>2015-2016</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1066410</v>
          </cell>
          <cell r="P91">
            <v>25935</v>
          </cell>
          <cell r="Q91">
            <v>62841</v>
          </cell>
          <cell r="R91">
            <v>120597</v>
          </cell>
          <cell r="S91">
            <v>9876</v>
          </cell>
          <cell r="T91">
            <v>16377</v>
          </cell>
          <cell r="U91">
            <v>29818</v>
          </cell>
          <cell r="V91">
            <v>0</v>
          </cell>
          <cell r="W91">
            <v>0</v>
          </cell>
          <cell r="X91">
            <v>37646</v>
          </cell>
          <cell r="Y91">
            <v>303090</v>
          </cell>
          <cell r="Z91">
            <v>120927</v>
          </cell>
          <cell r="AA91">
            <v>669961</v>
          </cell>
          <cell r="AB91">
            <v>0</v>
          </cell>
          <cell r="AC91">
            <v>51291</v>
          </cell>
          <cell r="AD91">
            <v>5482</v>
          </cell>
          <cell r="AE91">
            <v>0</v>
          </cell>
          <cell r="AF91">
            <v>0</v>
          </cell>
          <cell r="AG91">
            <v>11192</v>
          </cell>
          <cell r="AH91">
            <v>0</v>
          </cell>
          <cell r="AI91">
            <v>250313</v>
          </cell>
          <cell r="AJ91">
            <v>401094</v>
          </cell>
          <cell r="AK91">
            <v>968500</v>
          </cell>
          <cell r="AL91">
            <v>0</v>
          </cell>
          <cell r="AM91">
            <v>0</v>
          </cell>
          <cell r="AN91">
            <v>968500</v>
          </cell>
          <cell r="AO91">
            <v>0</v>
          </cell>
          <cell r="AP91">
            <v>0</v>
          </cell>
          <cell r="AQ91">
            <v>100000</v>
          </cell>
          <cell r="AR91">
            <v>0</v>
          </cell>
          <cell r="AS91">
            <v>0</v>
          </cell>
          <cell r="AT91">
            <v>0</v>
          </cell>
          <cell r="AU91">
            <v>0</v>
          </cell>
          <cell r="AV91">
            <v>0</v>
          </cell>
          <cell r="AW91">
            <v>1270893</v>
          </cell>
          <cell r="AX91">
            <v>2529</v>
          </cell>
          <cell r="AY91">
            <v>185251</v>
          </cell>
          <cell r="AZ91">
            <v>0</v>
          </cell>
          <cell r="BA91">
            <v>0</v>
          </cell>
          <cell r="BB91">
            <v>0</v>
          </cell>
          <cell r="BC91">
            <v>261454</v>
          </cell>
          <cell r="BD91">
            <v>26651</v>
          </cell>
          <cell r="BE91">
            <v>0</v>
          </cell>
          <cell r="BF91">
            <v>0</v>
          </cell>
          <cell r="BG91">
            <v>29000</v>
          </cell>
          <cell r="BH91">
            <v>1775778</v>
          </cell>
          <cell r="BI91">
            <v>115000</v>
          </cell>
          <cell r="BJ91">
            <v>8211</v>
          </cell>
          <cell r="BK91">
            <v>0</v>
          </cell>
          <cell r="BL91">
            <v>123211</v>
          </cell>
          <cell r="BM91">
            <v>0</v>
          </cell>
          <cell r="BN91">
            <v>0</v>
          </cell>
        </row>
        <row r="92">
          <cell r="A92" t="str">
            <v>The MAC</v>
          </cell>
          <cell r="B92" t="str">
            <v>2015-2016</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279222</v>
          </cell>
          <cell r="P92">
            <v>0</v>
          </cell>
          <cell r="Q92">
            <v>97001</v>
          </cell>
          <cell r="R92">
            <v>175107</v>
          </cell>
          <cell r="S92">
            <v>13003</v>
          </cell>
          <cell r="T92">
            <v>10489</v>
          </cell>
          <cell r="U92">
            <v>31050</v>
          </cell>
          <cell r="V92">
            <v>0</v>
          </cell>
          <cell r="W92">
            <v>0</v>
          </cell>
          <cell r="X92">
            <v>29851</v>
          </cell>
          <cell r="Y92">
            <v>356501</v>
          </cell>
          <cell r="Z92">
            <v>451610</v>
          </cell>
          <cell r="AA92">
            <v>949023</v>
          </cell>
          <cell r="AB92">
            <v>3838</v>
          </cell>
          <cell r="AC92">
            <v>180805</v>
          </cell>
          <cell r="AD92">
            <v>3869</v>
          </cell>
          <cell r="AE92">
            <v>10914</v>
          </cell>
          <cell r="AF92">
            <v>0</v>
          </cell>
          <cell r="AG92">
            <v>56313</v>
          </cell>
          <cell r="AH92">
            <v>8249</v>
          </cell>
          <cell r="AI92">
            <v>58709</v>
          </cell>
          <cell r="AJ92">
            <v>60700</v>
          </cell>
          <cell r="AK92">
            <v>950000</v>
          </cell>
          <cell r="AL92">
            <v>0</v>
          </cell>
          <cell r="AM92">
            <v>98569</v>
          </cell>
          <cell r="AN92">
            <v>1048569</v>
          </cell>
          <cell r="AO92">
            <v>0</v>
          </cell>
          <cell r="AP92">
            <v>0</v>
          </cell>
          <cell r="AQ92">
            <v>79506</v>
          </cell>
          <cell r="AR92">
            <v>0</v>
          </cell>
          <cell r="AS92">
            <v>0</v>
          </cell>
          <cell r="AT92">
            <v>0</v>
          </cell>
          <cell r="AU92">
            <v>0</v>
          </cell>
          <cell r="AV92">
            <v>0</v>
          </cell>
          <cell r="AW92">
            <v>245696</v>
          </cell>
          <cell r="AX92">
            <v>0</v>
          </cell>
          <cell r="AY92">
            <v>0</v>
          </cell>
          <cell r="AZ92">
            <v>100</v>
          </cell>
          <cell r="BA92">
            <v>6128</v>
          </cell>
          <cell r="BB92">
            <v>0</v>
          </cell>
          <cell r="BC92">
            <v>61468</v>
          </cell>
          <cell r="BD92">
            <v>32953</v>
          </cell>
          <cell r="BE92">
            <v>242745</v>
          </cell>
          <cell r="BF92">
            <v>0</v>
          </cell>
          <cell r="BG92">
            <v>2321</v>
          </cell>
          <cell r="BH92">
            <v>591411</v>
          </cell>
          <cell r="BI92">
            <v>38000</v>
          </cell>
          <cell r="BJ92">
            <v>5152</v>
          </cell>
          <cell r="BK92">
            <v>88169</v>
          </cell>
          <cell r="BL92">
            <v>131321</v>
          </cell>
          <cell r="BM92">
            <v>0</v>
          </cell>
          <cell r="BN92">
            <v>0</v>
          </cell>
        </row>
        <row r="93">
          <cell r="A93" t="str">
            <v>The Nerve Centre</v>
          </cell>
          <cell r="B93" t="str">
            <v>2015-2016</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1127242</v>
          </cell>
          <cell r="P93">
            <v>38780</v>
          </cell>
          <cell r="Q93">
            <v>22870</v>
          </cell>
          <cell r="R93">
            <v>128077</v>
          </cell>
          <cell r="S93">
            <v>12699</v>
          </cell>
          <cell r="T93">
            <v>11974</v>
          </cell>
          <cell r="U93">
            <v>9864</v>
          </cell>
          <cell r="V93">
            <v>0</v>
          </cell>
          <cell r="W93">
            <v>0</v>
          </cell>
          <cell r="X93">
            <v>17217</v>
          </cell>
          <cell r="Y93">
            <v>241481</v>
          </cell>
          <cell r="Z93">
            <v>21993</v>
          </cell>
          <cell r="AA93">
            <v>25555</v>
          </cell>
          <cell r="AB93">
            <v>0</v>
          </cell>
          <cell r="AC93">
            <v>46755</v>
          </cell>
          <cell r="AD93">
            <v>0</v>
          </cell>
          <cell r="AE93">
            <v>14602</v>
          </cell>
          <cell r="AF93">
            <v>7237</v>
          </cell>
          <cell r="AG93">
            <v>9233</v>
          </cell>
          <cell r="AH93">
            <v>52830</v>
          </cell>
          <cell r="AI93">
            <v>474417</v>
          </cell>
          <cell r="AJ93">
            <v>341669</v>
          </cell>
          <cell r="AK93">
            <v>50255</v>
          </cell>
          <cell r="AL93">
            <v>0</v>
          </cell>
          <cell r="AM93">
            <v>25000</v>
          </cell>
          <cell r="AN93">
            <v>75255</v>
          </cell>
          <cell r="AO93">
            <v>0</v>
          </cell>
          <cell r="AP93">
            <v>829833</v>
          </cell>
          <cell r="AQ93">
            <v>83503</v>
          </cell>
          <cell r="AR93">
            <v>297963</v>
          </cell>
          <cell r="AS93">
            <v>2257</v>
          </cell>
          <cell r="AT93">
            <v>14070</v>
          </cell>
          <cell r="AU93">
            <v>0</v>
          </cell>
          <cell r="AV93">
            <v>314290</v>
          </cell>
          <cell r="AW93">
            <v>67304</v>
          </cell>
          <cell r="AX93">
            <v>0</v>
          </cell>
          <cell r="AY93">
            <v>0</v>
          </cell>
          <cell r="AZ93">
            <v>0</v>
          </cell>
          <cell r="BA93">
            <v>0</v>
          </cell>
          <cell r="BB93">
            <v>0</v>
          </cell>
          <cell r="BC93">
            <v>0</v>
          </cell>
          <cell r="BD93">
            <v>17675</v>
          </cell>
          <cell r="BE93">
            <v>428973</v>
          </cell>
          <cell r="BF93">
            <v>30240</v>
          </cell>
          <cell r="BG93">
            <v>7856</v>
          </cell>
          <cell r="BH93">
            <v>552048</v>
          </cell>
          <cell r="BI93">
            <v>2375</v>
          </cell>
          <cell r="BJ93">
            <v>0</v>
          </cell>
          <cell r="BK93">
            <v>0</v>
          </cell>
          <cell r="BL93">
            <v>2375</v>
          </cell>
          <cell r="BM93">
            <v>0</v>
          </cell>
          <cell r="BN93">
            <v>523650</v>
          </cell>
        </row>
        <row r="94">
          <cell r="A94" t="str">
            <v>The Royal Scottish Pipe Band Association</v>
          </cell>
          <cell r="B94" t="str">
            <v>2015-2016</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25425.82</v>
          </cell>
          <cell r="P94">
            <v>3336</v>
          </cell>
          <cell r="Q94">
            <v>0</v>
          </cell>
          <cell r="R94">
            <v>0</v>
          </cell>
          <cell r="S94">
            <v>1443.9</v>
          </cell>
          <cell r="T94">
            <v>11128.94</v>
          </cell>
          <cell r="U94">
            <v>5630</v>
          </cell>
          <cell r="V94">
            <v>0</v>
          </cell>
          <cell r="W94">
            <v>0</v>
          </cell>
          <cell r="X94">
            <v>2811.58</v>
          </cell>
          <cell r="Y94">
            <v>24350.42</v>
          </cell>
          <cell r="Z94">
            <v>3411.77</v>
          </cell>
          <cell r="AA94">
            <v>43118.59</v>
          </cell>
          <cell r="AB94">
            <v>310.47000000000003</v>
          </cell>
          <cell r="AC94">
            <v>347</v>
          </cell>
          <cell r="AD94">
            <v>0</v>
          </cell>
          <cell r="AE94">
            <v>0</v>
          </cell>
          <cell r="AF94">
            <v>10881.12</v>
          </cell>
          <cell r="AG94">
            <v>0</v>
          </cell>
          <cell r="AH94">
            <v>8632.0400000000009</v>
          </cell>
          <cell r="AI94">
            <v>5500</v>
          </cell>
          <cell r="AJ94">
            <v>0</v>
          </cell>
          <cell r="AK94">
            <v>35890</v>
          </cell>
          <cell r="AL94">
            <v>0</v>
          </cell>
          <cell r="AM94">
            <v>0</v>
          </cell>
          <cell r="AN94">
            <v>35890</v>
          </cell>
          <cell r="AO94">
            <v>0</v>
          </cell>
          <cell r="AP94">
            <v>0</v>
          </cell>
          <cell r="AQ94">
            <v>84560</v>
          </cell>
          <cell r="AR94">
            <v>0</v>
          </cell>
          <cell r="AS94">
            <v>0</v>
          </cell>
          <cell r="AT94">
            <v>0</v>
          </cell>
          <cell r="AU94">
            <v>0</v>
          </cell>
          <cell r="AV94">
            <v>0</v>
          </cell>
          <cell r="AW94">
            <v>15000</v>
          </cell>
          <cell r="AX94">
            <v>0</v>
          </cell>
          <cell r="AY94">
            <v>0</v>
          </cell>
          <cell r="AZ94">
            <v>1200</v>
          </cell>
          <cell r="BA94">
            <v>10654.6</v>
          </cell>
          <cell r="BB94">
            <v>0</v>
          </cell>
          <cell r="BC94">
            <v>4840</v>
          </cell>
          <cell r="BD94">
            <v>0</v>
          </cell>
          <cell r="BE94">
            <v>0</v>
          </cell>
          <cell r="BF94">
            <v>0</v>
          </cell>
          <cell r="BG94">
            <v>6981.98</v>
          </cell>
          <cell r="BH94">
            <v>38676.58</v>
          </cell>
          <cell r="BI94">
            <v>0</v>
          </cell>
          <cell r="BJ94">
            <v>0</v>
          </cell>
          <cell r="BK94">
            <v>0</v>
          </cell>
          <cell r="BL94">
            <v>0</v>
          </cell>
          <cell r="BM94">
            <v>0</v>
          </cell>
          <cell r="BN94">
            <v>0</v>
          </cell>
        </row>
        <row r="95">
          <cell r="A95" t="str">
            <v>The Sculptors Society of Ireland T/A Visual Artists Ireland</v>
          </cell>
          <cell r="B95" t="str">
            <v>2015-2016</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249737</v>
          </cell>
          <cell r="P95">
            <v>22666</v>
          </cell>
          <cell r="Q95">
            <v>7253</v>
          </cell>
          <cell r="R95">
            <v>1866</v>
          </cell>
          <cell r="S95">
            <v>5859</v>
          </cell>
          <cell r="T95">
            <v>20786</v>
          </cell>
          <cell r="U95">
            <v>5398</v>
          </cell>
          <cell r="V95">
            <v>0</v>
          </cell>
          <cell r="W95">
            <v>0</v>
          </cell>
          <cell r="X95">
            <v>9156</v>
          </cell>
          <cell r="Y95">
            <v>72984</v>
          </cell>
          <cell r="Z95">
            <v>25133</v>
          </cell>
          <cell r="AA95">
            <v>53494</v>
          </cell>
          <cell r="AB95">
            <v>0</v>
          </cell>
          <cell r="AC95">
            <v>13790</v>
          </cell>
          <cell r="AD95">
            <v>0</v>
          </cell>
          <cell r="AE95">
            <v>0</v>
          </cell>
          <cell r="AF95">
            <v>0</v>
          </cell>
          <cell r="AG95">
            <v>0</v>
          </cell>
          <cell r="AH95">
            <v>16001</v>
          </cell>
          <cell r="AI95">
            <v>11722</v>
          </cell>
          <cell r="AJ95">
            <v>21370</v>
          </cell>
          <cell r="AK95">
            <v>66660</v>
          </cell>
          <cell r="AL95">
            <v>0</v>
          </cell>
          <cell r="AM95">
            <v>0</v>
          </cell>
          <cell r="AN95">
            <v>66660</v>
          </cell>
          <cell r="AO95">
            <v>172174</v>
          </cell>
          <cell r="AP95">
            <v>22776</v>
          </cell>
          <cell r="AQ95">
            <v>8000</v>
          </cell>
          <cell r="AR95">
            <v>0</v>
          </cell>
          <cell r="AS95">
            <v>0</v>
          </cell>
          <cell r="AT95">
            <v>6251.13</v>
          </cell>
          <cell r="AU95">
            <v>0</v>
          </cell>
          <cell r="AV95">
            <v>178425.13</v>
          </cell>
          <cell r="AW95">
            <v>0</v>
          </cell>
          <cell r="AX95">
            <v>0</v>
          </cell>
          <cell r="AY95">
            <v>0</v>
          </cell>
          <cell r="AZ95">
            <v>40407.83</v>
          </cell>
          <cell r="BA95">
            <v>0</v>
          </cell>
          <cell r="BB95">
            <v>0</v>
          </cell>
          <cell r="BC95">
            <v>0</v>
          </cell>
          <cell r="BD95">
            <v>0</v>
          </cell>
          <cell r="BE95">
            <v>133839.28</v>
          </cell>
          <cell r="BF95">
            <v>3184.35</v>
          </cell>
          <cell r="BG95">
            <v>2</v>
          </cell>
          <cell r="BH95">
            <v>177433.46</v>
          </cell>
          <cell r="BI95">
            <v>0</v>
          </cell>
          <cell r="BJ95">
            <v>43</v>
          </cell>
          <cell r="BK95">
            <v>0</v>
          </cell>
          <cell r="BL95">
            <v>43</v>
          </cell>
          <cell r="BM95">
            <v>2198</v>
          </cell>
          <cell r="BN95">
            <v>8696</v>
          </cell>
        </row>
        <row r="96">
          <cell r="A96" t="str">
            <v>The Void Art Centre</v>
          </cell>
          <cell r="B96" t="str">
            <v>2015-2016</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100045</v>
          </cell>
          <cell r="P96">
            <v>60309</v>
          </cell>
          <cell r="Q96">
            <v>5935</v>
          </cell>
          <cell r="R96">
            <v>6046</v>
          </cell>
          <cell r="S96">
            <v>3059</v>
          </cell>
          <cell r="T96">
            <v>2061</v>
          </cell>
          <cell r="U96">
            <v>1151</v>
          </cell>
          <cell r="V96">
            <v>0</v>
          </cell>
          <cell r="W96">
            <v>0</v>
          </cell>
          <cell r="X96">
            <v>3862</v>
          </cell>
          <cell r="Y96">
            <v>82423</v>
          </cell>
          <cell r="Z96">
            <v>18362</v>
          </cell>
          <cell r="AA96">
            <v>18987</v>
          </cell>
          <cell r="AB96">
            <v>0</v>
          </cell>
          <cell r="AC96">
            <v>4796</v>
          </cell>
          <cell r="AD96">
            <v>0</v>
          </cell>
          <cell r="AE96">
            <v>497</v>
          </cell>
          <cell r="AF96">
            <v>0</v>
          </cell>
          <cell r="AG96">
            <v>10318</v>
          </cell>
          <cell r="AH96">
            <v>7692</v>
          </cell>
          <cell r="AI96">
            <v>13867</v>
          </cell>
          <cell r="AJ96">
            <v>21294</v>
          </cell>
          <cell r="AK96">
            <v>202768</v>
          </cell>
          <cell r="AL96">
            <v>0</v>
          </cell>
          <cell r="AM96">
            <v>5300</v>
          </cell>
          <cell r="AN96">
            <v>208068</v>
          </cell>
          <cell r="AO96">
            <v>0</v>
          </cell>
          <cell r="AP96">
            <v>3000</v>
          </cell>
          <cell r="AQ96">
            <v>47889</v>
          </cell>
          <cell r="AR96">
            <v>0</v>
          </cell>
          <cell r="AS96">
            <v>35000</v>
          </cell>
          <cell r="AT96">
            <v>0</v>
          </cell>
          <cell r="AU96">
            <v>0</v>
          </cell>
          <cell r="AV96">
            <v>35000</v>
          </cell>
          <cell r="AW96">
            <v>0</v>
          </cell>
          <cell r="AX96">
            <v>0</v>
          </cell>
          <cell r="AY96">
            <v>0</v>
          </cell>
          <cell r="AZ96">
            <v>0</v>
          </cell>
          <cell r="BA96">
            <v>0</v>
          </cell>
          <cell r="BB96">
            <v>0</v>
          </cell>
          <cell r="BC96">
            <v>0</v>
          </cell>
          <cell r="BD96">
            <v>0</v>
          </cell>
          <cell r="BE96">
            <v>1690</v>
          </cell>
          <cell r="BF96">
            <v>0</v>
          </cell>
          <cell r="BG96">
            <v>0</v>
          </cell>
          <cell r="BH96">
            <v>1690</v>
          </cell>
          <cell r="BI96">
            <v>0</v>
          </cell>
          <cell r="BJ96">
            <v>5272</v>
          </cell>
          <cell r="BK96">
            <v>0</v>
          </cell>
          <cell r="BL96">
            <v>5272</v>
          </cell>
          <cell r="BM96">
            <v>0</v>
          </cell>
          <cell r="BN96">
            <v>0</v>
          </cell>
        </row>
        <row r="97">
          <cell r="A97" t="str">
            <v>Tinderbox Theatre Company</v>
          </cell>
          <cell r="B97" t="str">
            <v>2015-2016</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92664</v>
          </cell>
          <cell r="P97">
            <v>8950</v>
          </cell>
          <cell r="Q97">
            <v>700</v>
          </cell>
          <cell r="R97">
            <v>2024</v>
          </cell>
          <cell r="S97">
            <v>1494</v>
          </cell>
          <cell r="T97">
            <v>722</v>
          </cell>
          <cell r="U97">
            <v>3419</v>
          </cell>
          <cell r="V97">
            <v>0</v>
          </cell>
          <cell r="W97">
            <v>0</v>
          </cell>
          <cell r="X97">
            <v>3893</v>
          </cell>
          <cell r="Y97">
            <v>21202</v>
          </cell>
          <cell r="Z97">
            <v>3540</v>
          </cell>
          <cell r="AA97">
            <v>125484</v>
          </cell>
          <cell r="AB97">
            <v>0</v>
          </cell>
          <cell r="AC97">
            <v>5124</v>
          </cell>
          <cell r="AD97">
            <v>440</v>
          </cell>
          <cell r="AE97">
            <v>0</v>
          </cell>
          <cell r="AF97">
            <v>2108</v>
          </cell>
          <cell r="AG97">
            <v>0</v>
          </cell>
          <cell r="AH97">
            <v>4669</v>
          </cell>
          <cell r="AI97">
            <v>17150</v>
          </cell>
          <cell r="AJ97">
            <v>11468</v>
          </cell>
          <cell r="AK97">
            <v>118500</v>
          </cell>
          <cell r="AL97">
            <v>0</v>
          </cell>
          <cell r="AM97">
            <v>0</v>
          </cell>
          <cell r="AN97">
            <v>118500</v>
          </cell>
          <cell r="AO97">
            <v>0</v>
          </cell>
          <cell r="AP97">
            <v>0</v>
          </cell>
          <cell r="AQ97">
            <v>28099</v>
          </cell>
          <cell r="AR97">
            <v>0</v>
          </cell>
          <cell r="AS97">
            <v>0</v>
          </cell>
          <cell r="AT97">
            <v>0</v>
          </cell>
          <cell r="AU97">
            <v>0</v>
          </cell>
          <cell r="AV97">
            <v>0</v>
          </cell>
          <cell r="AW97">
            <v>37294</v>
          </cell>
          <cell r="AX97">
            <v>0</v>
          </cell>
          <cell r="AY97">
            <v>0</v>
          </cell>
          <cell r="AZ97">
            <v>0</v>
          </cell>
          <cell r="BA97">
            <v>845</v>
          </cell>
          <cell r="BB97">
            <v>0</v>
          </cell>
          <cell r="BC97">
            <v>0</v>
          </cell>
          <cell r="BD97">
            <v>0</v>
          </cell>
          <cell r="BE97">
            <v>0</v>
          </cell>
          <cell r="BF97">
            <v>0</v>
          </cell>
          <cell r="BG97">
            <v>2211</v>
          </cell>
          <cell r="BH97">
            <v>40350</v>
          </cell>
          <cell r="BI97">
            <v>0</v>
          </cell>
          <cell r="BJ97">
            <v>0</v>
          </cell>
          <cell r="BK97">
            <v>49000</v>
          </cell>
          <cell r="BL97">
            <v>49000</v>
          </cell>
          <cell r="BM97">
            <v>0</v>
          </cell>
          <cell r="BN97">
            <v>0</v>
          </cell>
        </row>
        <row r="98">
          <cell r="A98" t="str">
            <v>Tyrone Guthrie Centre at Annaghmakerrig</v>
          </cell>
          <cell r="B98" t="str">
            <v>2015-2016</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253208</v>
          </cell>
          <cell r="P98">
            <v>1506</v>
          </cell>
          <cell r="Q98">
            <v>38882</v>
          </cell>
          <cell r="R98">
            <v>26081</v>
          </cell>
          <cell r="S98">
            <v>5428</v>
          </cell>
          <cell r="T98">
            <v>7186</v>
          </cell>
          <cell r="U98">
            <v>15068</v>
          </cell>
          <cell r="V98">
            <v>0</v>
          </cell>
          <cell r="W98">
            <v>0</v>
          </cell>
          <cell r="X98">
            <v>3921</v>
          </cell>
          <cell r="Y98">
            <v>98072</v>
          </cell>
          <cell r="Z98">
            <v>0</v>
          </cell>
          <cell r="AA98">
            <v>71807</v>
          </cell>
          <cell r="AB98">
            <v>0</v>
          </cell>
          <cell r="AC98">
            <v>16045</v>
          </cell>
          <cell r="AD98">
            <v>0</v>
          </cell>
          <cell r="AE98">
            <v>0</v>
          </cell>
          <cell r="AF98">
            <v>0</v>
          </cell>
          <cell r="AG98">
            <v>0</v>
          </cell>
          <cell r="AH98">
            <v>5307</v>
          </cell>
          <cell r="AI98">
            <v>0</v>
          </cell>
          <cell r="AJ98">
            <v>10540</v>
          </cell>
          <cell r="AK98">
            <v>81674</v>
          </cell>
          <cell r="AL98">
            <v>0</v>
          </cell>
          <cell r="AM98">
            <v>0</v>
          </cell>
          <cell r="AN98">
            <v>81674</v>
          </cell>
          <cell r="AO98">
            <v>188314</v>
          </cell>
          <cell r="AP98">
            <v>0</v>
          </cell>
          <cell r="AQ98">
            <v>0</v>
          </cell>
          <cell r="AR98">
            <v>0</v>
          </cell>
          <cell r="AS98">
            <v>0</v>
          </cell>
          <cell r="AT98">
            <v>24349</v>
          </cell>
          <cell r="AU98">
            <v>0</v>
          </cell>
          <cell r="AV98">
            <v>212663</v>
          </cell>
          <cell r="AW98">
            <v>0</v>
          </cell>
          <cell r="AX98">
            <v>0</v>
          </cell>
          <cell r="AY98">
            <v>0</v>
          </cell>
          <cell r="AZ98">
            <v>0</v>
          </cell>
          <cell r="BA98">
            <v>0</v>
          </cell>
          <cell r="BB98">
            <v>0</v>
          </cell>
          <cell r="BC98">
            <v>0</v>
          </cell>
          <cell r="BD98">
            <v>154630</v>
          </cell>
          <cell r="BE98">
            <v>0</v>
          </cell>
          <cell r="BF98">
            <v>0</v>
          </cell>
          <cell r="BG98">
            <v>3494</v>
          </cell>
          <cell r="BH98">
            <v>158124</v>
          </cell>
          <cell r="BI98">
            <v>0</v>
          </cell>
          <cell r="BJ98">
            <v>0</v>
          </cell>
          <cell r="BK98">
            <v>0</v>
          </cell>
          <cell r="BL98">
            <v>0</v>
          </cell>
          <cell r="BM98">
            <v>0</v>
          </cell>
          <cell r="BN98">
            <v>0</v>
          </cell>
        </row>
        <row r="99">
          <cell r="A99" t="str">
            <v>Ulster Association of Youth Drama</v>
          </cell>
          <cell r="B99" t="str">
            <v>2015-2016</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71796.14</v>
          </cell>
          <cell r="P99">
            <v>1655.95</v>
          </cell>
          <cell r="Q99">
            <v>0</v>
          </cell>
          <cell r="R99">
            <v>0</v>
          </cell>
          <cell r="S99">
            <v>519.02</v>
          </cell>
          <cell r="T99">
            <v>425.06</v>
          </cell>
          <cell r="U99">
            <v>275.57</v>
          </cell>
          <cell r="V99">
            <v>0</v>
          </cell>
          <cell r="W99">
            <v>0</v>
          </cell>
          <cell r="X99">
            <v>984.9</v>
          </cell>
          <cell r="Y99">
            <v>3860.5000000000005</v>
          </cell>
          <cell r="Z99">
            <v>12681.1</v>
          </cell>
          <cell r="AA99">
            <v>12360</v>
          </cell>
          <cell r="AB99">
            <v>0</v>
          </cell>
          <cell r="AC99">
            <v>1264</v>
          </cell>
          <cell r="AD99">
            <v>647.54999999999995</v>
          </cell>
          <cell r="AE99">
            <v>815.59</v>
          </cell>
          <cell r="AF99">
            <v>987.2</v>
          </cell>
          <cell r="AG99">
            <v>0</v>
          </cell>
          <cell r="AH99">
            <v>2768.97</v>
          </cell>
          <cell r="AI99">
            <v>0</v>
          </cell>
          <cell r="AJ99">
            <v>30974.240000000002</v>
          </cell>
          <cell r="AK99">
            <v>75756</v>
          </cell>
          <cell r="AL99">
            <v>0</v>
          </cell>
          <cell r="AM99">
            <v>51000</v>
          </cell>
          <cell r="AN99">
            <v>126756</v>
          </cell>
          <cell r="AO99">
            <v>0</v>
          </cell>
          <cell r="AP99">
            <v>0</v>
          </cell>
          <cell r="AQ99">
            <v>0</v>
          </cell>
          <cell r="AR99">
            <v>0</v>
          </cell>
          <cell r="AS99">
            <v>0</v>
          </cell>
          <cell r="AT99">
            <v>0</v>
          </cell>
          <cell r="AU99">
            <v>0</v>
          </cell>
          <cell r="AV99">
            <v>0</v>
          </cell>
          <cell r="AW99">
            <v>0</v>
          </cell>
          <cell r="AX99">
            <v>0</v>
          </cell>
          <cell r="AY99">
            <v>0</v>
          </cell>
          <cell r="AZ99">
            <v>1117.5</v>
          </cell>
          <cell r="BA99">
            <v>0</v>
          </cell>
          <cell r="BB99">
            <v>0</v>
          </cell>
          <cell r="BC99">
            <v>0</v>
          </cell>
          <cell r="BD99">
            <v>0</v>
          </cell>
          <cell r="BE99">
            <v>0</v>
          </cell>
          <cell r="BF99">
            <v>600</v>
          </cell>
          <cell r="BG99">
            <v>0</v>
          </cell>
          <cell r="BH99">
            <v>1717.5</v>
          </cell>
          <cell r="BI99">
            <v>0</v>
          </cell>
          <cell r="BJ99">
            <v>0</v>
          </cell>
          <cell r="BK99">
            <v>0</v>
          </cell>
          <cell r="BL99">
            <v>0</v>
          </cell>
          <cell r="BM99">
            <v>0</v>
          </cell>
          <cell r="BN99">
            <v>0</v>
          </cell>
        </row>
        <row r="100">
          <cell r="A100" t="str">
            <v>Ulster Orchestra Society Ltd</v>
          </cell>
          <cell r="B100" t="str">
            <v>2015-2016</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529244</v>
          </cell>
          <cell r="P100">
            <v>25550</v>
          </cell>
          <cell r="Q100">
            <v>0</v>
          </cell>
          <cell r="R100">
            <v>0</v>
          </cell>
          <cell r="S100">
            <v>5534</v>
          </cell>
          <cell r="T100">
            <v>16125</v>
          </cell>
          <cell r="U100">
            <v>0</v>
          </cell>
          <cell r="V100">
            <v>0</v>
          </cell>
          <cell r="W100">
            <v>0</v>
          </cell>
          <cell r="X100">
            <v>11835</v>
          </cell>
          <cell r="Y100">
            <v>59044</v>
          </cell>
          <cell r="Z100">
            <v>111530</v>
          </cell>
          <cell r="AA100">
            <v>2512801</v>
          </cell>
          <cell r="AB100">
            <v>0</v>
          </cell>
          <cell r="AC100">
            <v>125873</v>
          </cell>
          <cell r="AD100">
            <v>0</v>
          </cell>
          <cell r="AE100">
            <v>0</v>
          </cell>
          <cell r="AF100">
            <v>91657</v>
          </cell>
          <cell r="AG100">
            <v>24006</v>
          </cell>
          <cell r="AH100">
            <v>21196</v>
          </cell>
          <cell r="AI100">
            <v>31533</v>
          </cell>
          <cell r="AJ100">
            <v>287823</v>
          </cell>
          <cell r="AK100">
            <v>1779568</v>
          </cell>
          <cell r="AL100">
            <v>0</v>
          </cell>
          <cell r="AM100">
            <v>0</v>
          </cell>
          <cell r="AN100">
            <v>1779568</v>
          </cell>
          <cell r="AO100">
            <v>0</v>
          </cell>
          <cell r="AP100">
            <v>0</v>
          </cell>
          <cell r="AQ100">
            <v>299283</v>
          </cell>
          <cell r="AR100">
            <v>0</v>
          </cell>
          <cell r="AS100">
            <v>8744</v>
          </cell>
          <cell r="AT100">
            <v>0</v>
          </cell>
          <cell r="AU100">
            <v>0</v>
          </cell>
          <cell r="AV100">
            <v>8744</v>
          </cell>
          <cell r="AW100">
            <v>279808</v>
          </cell>
          <cell r="AX100">
            <v>18000</v>
          </cell>
          <cell r="AY100">
            <v>0</v>
          </cell>
          <cell r="AZ100">
            <v>0</v>
          </cell>
          <cell r="BA100">
            <v>0</v>
          </cell>
          <cell r="BB100">
            <v>0</v>
          </cell>
          <cell r="BC100">
            <v>0</v>
          </cell>
          <cell r="BD100">
            <v>0</v>
          </cell>
          <cell r="BE100">
            <v>837519</v>
          </cell>
          <cell r="BF100">
            <v>0</v>
          </cell>
          <cell r="BG100">
            <v>58619</v>
          </cell>
          <cell r="BH100">
            <v>1193946</v>
          </cell>
          <cell r="BI100">
            <v>181000</v>
          </cell>
          <cell r="BJ100">
            <v>124383</v>
          </cell>
          <cell r="BK100">
            <v>107289</v>
          </cell>
          <cell r="BL100">
            <v>412672</v>
          </cell>
          <cell r="BM100">
            <v>0</v>
          </cell>
          <cell r="BN100">
            <v>0</v>
          </cell>
        </row>
        <row r="101">
          <cell r="A101" t="str">
            <v>Ulster Youth Choir</v>
          </cell>
          <cell r="B101" t="str">
            <v>2015-2016</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38640</v>
          </cell>
          <cell r="P101">
            <v>1200</v>
          </cell>
          <cell r="Q101">
            <v>0</v>
          </cell>
          <cell r="R101">
            <v>0</v>
          </cell>
          <cell r="S101">
            <v>0</v>
          </cell>
          <cell r="T101">
            <v>3225</v>
          </cell>
          <cell r="U101">
            <v>4326</v>
          </cell>
          <cell r="V101">
            <v>0</v>
          </cell>
          <cell r="W101">
            <v>0</v>
          </cell>
          <cell r="X101">
            <v>1310</v>
          </cell>
          <cell r="Y101">
            <v>10061</v>
          </cell>
          <cell r="Z101">
            <v>6326</v>
          </cell>
          <cell r="AA101">
            <v>28687</v>
          </cell>
          <cell r="AB101">
            <v>0</v>
          </cell>
          <cell r="AC101">
            <v>3038</v>
          </cell>
          <cell r="AD101">
            <v>0</v>
          </cell>
          <cell r="AE101">
            <v>11751</v>
          </cell>
          <cell r="AF101">
            <v>1740</v>
          </cell>
          <cell r="AG101">
            <v>4339</v>
          </cell>
          <cell r="AH101">
            <v>29826</v>
          </cell>
          <cell r="AI101">
            <v>1850</v>
          </cell>
          <cell r="AJ101">
            <v>16075</v>
          </cell>
          <cell r="AK101">
            <v>44632</v>
          </cell>
          <cell r="AL101">
            <v>0</v>
          </cell>
          <cell r="AM101">
            <v>0</v>
          </cell>
          <cell r="AN101">
            <v>44632</v>
          </cell>
          <cell r="AO101">
            <v>0</v>
          </cell>
          <cell r="AP101">
            <v>0</v>
          </cell>
          <cell r="AQ101">
            <v>500</v>
          </cell>
          <cell r="AR101">
            <v>0</v>
          </cell>
          <cell r="AS101">
            <v>0</v>
          </cell>
          <cell r="AT101">
            <v>0</v>
          </cell>
          <cell r="AU101">
            <v>0</v>
          </cell>
          <cell r="AV101">
            <v>0</v>
          </cell>
          <cell r="AW101">
            <v>6478</v>
          </cell>
          <cell r="AX101">
            <v>0</v>
          </cell>
          <cell r="AY101">
            <v>0</v>
          </cell>
          <cell r="AZ101">
            <v>82845</v>
          </cell>
          <cell r="BA101">
            <v>0</v>
          </cell>
          <cell r="BB101">
            <v>0</v>
          </cell>
          <cell r="BC101">
            <v>659</v>
          </cell>
          <cell r="BD101">
            <v>0</v>
          </cell>
          <cell r="BE101">
            <v>1000</v>
          </cell>
          <cell r="BF101">
            <v>0</v>
          </cell>
          <cell r="BG101">
            <v>865</v>
          </cell>
          <cell r="BH101">
            <v>91847</v>
          </cell>
          <cell r="BI101">
            <v>0</v>
          </cell>
          <cell r="BJ101">
            <v>651</v>
          </cell>
          <cell r="BK101">
            <v>9500</v>
          </cell>
          <cell r="BL101">
            <v>10151</v>
          </cell>
          <cell r="BM101">
            <v>44632</v>
          </cell>
          <cell r="BN101">
            <v>9500</v>
          </cell>
        </row>
        <row r="102">
          <cell r="A102" t="str">
            <v>Ulster Youth Orchestra</v>
          </cell>
          <cell r="B102" t="str">
            <v>2015-2016</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30226.04</v>
          </cell>
          <cell r="P102">
            <v>1350</v>
          </cell>
          <cell r="Q102">
            <v>0</v>
          </cell>
          <cell r="R102">
            <v>0</v>
          </cell>
          <cell r="S102">
            <v>1150.96</v>
          </cell>
          <cell r="T102">
            <v>1333.74</v>
          </cell>
          <cell r="U102">
            <v>2396.4299999999998</v>
          </cell>
          <cell r="V102">
            <v>0</v>
          </cell>
          <cell r="W102">
            <v>0</v>
          </cell>
          <cell r="X102">
            <v>595</v>
          </cell>
          <cell r="Y102">
            <v>6826.1299999999992</v>
          </cell>
          <cell r="Z102">
            <v>3419.61</v>
          </cell>
          <cell r="AA102">
            <v>23785.83</v>
          </cell>
          <cell r="AB102">
            <v>5870.58</v>
          </cell>
          <cell r="AC102">
            <v>3405.48</v>
          </cell>
          <cell r="AD102">
            <v>0</v>
          </cell>
          <cell r="AE102">
            <v>1666.43</v>
          </cell>
          <cell r="AF102">
            <v>2225.6</v>
          </cell>
          <cell r="AG102">
            <v>2040</v>
          </cell>
          <cell r="AH102">
            <v>41190.69</v>
          </cell>
          <cell r="AI102">
            <v>721.02</v>
          </cell>
          <cell r="AJ102">
            <v>7165.43</v>
          </cell>
          <cell r="AK102">
            <v>35206</v>
          </cell>
          <cell r="AL102">
            <v>0</v>
          </cell>
          <cell r="AM102">
            <v>573.77</v>
          </cell>
          <cell r="AN102">
            <v>35779.769999999997</v>
          </cell>
          <cell r="AO102">
            <v>0</v>
          </cell>
          <cell r="AP102">
            <v>0</v>
          </cell>
          <cell r="AQ102">
            <v>0</v>
          </cell>
          <cell r="AR102">
            <v>0</v>
          </cell>
          <cell r="AS102">
            <v>0</v>
          </cell>
          <cell r="AT102">
            <v>0</v>
          </cell>
          <cell r="AU102">
            <v>0</v>
          </cell>
          <cell r="AV102">
            <v>0</v>
          </cell>
          <cell r="AW102">
            <v>3777.77</v>
          </cell>
          <cell r="AX102">
            <v>0</v>
          </cell>
          <cell r="AY102">
            <v>0</v>
          </cell>
          <cell r="AZ102">
            <v>36692.370000000003</v>
          </cell>
          <cell r="BA102">
            <v>0</v>
          </cell>
          <cell r="BB102">
            <v>0</v>
          </cell>
          <cell r="BC102">
            <v>0</v>
          </cell>
          <cell r="BD102">
            <v>0</v>
          </cell>
          <cell r="BE102">
            <v>0</v>
          </cell>
          <cell r="BF102">
            <v>0</v>
          </cell>
          <cell r="BG102">
            <v>2888.3</v>
          </cell>
          <cell r="BH102">
            <v>43358.44</v>
          </cell>
          <cell r="BI102">
            <v>0</v>
          </cell>
          <cell r="BJ102">
            <v>7164.92</v>
          </cell>
          <cell r="BK102">
            <v>32965</v>
          </cell>
          <cell r="BL102">
            <v>40129.919999999998</v>
          </cell>
          <cell r="BM102">
            <v>0</v>
          </cell>
          <cell r="BN102">
            <v>0</v>
          </cell>
        </row>
        <row r="103">
          <cell r="A103" t="str">
            <v>Ulster-Scots Community Network</v>
          </cell>
          <cell r="B103" t="str">
            <v>2015-2016</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223432</v>
          </cell>
          <cell r="P103">
            <v>36660</v>
          </cell>
          <cell r="Q103">
            <v>5252</v>
          </cell>
          <cell r="R103">
            <v>6807</v>
          </cell>
          <cell r="S103">
            <v>4930</v>
          </cell>
          <cell r="T103">
            <v>2422</v>
          </cell>
          <cell r="U103">
            <v>3647</v>
          </cell>
          <cell r="V103">
            <v>0</v>
          </cell>
          <cell r="W103">
            <v>0</v>
          </cell>
          <cell r="X103">
            <v>2014</v>
          </cell>
          <cell r="Y103">
            <v>61732</v>
          </cell>
          <cell r="Z103">
            <v>31041</v>
          </cell>
          <cell r="AA103">
            <v>10231</v>
          </cell>
          <cell r="AB103">
            <v>0</v>
          </cell>
          <cell r="AC103">
            <v>9700</v>
          </cell>
          <cell r="AD103">
            <v>0</v>
          </cell>
          <cell r="AE103">
            <v>1002</v>
          </cell>
          <cell r="AF103">
            <v>0</v>
          </cell>
          <cell r="AG103">
            <v>0</v>
          </cell>
          <cell r="AH103">
            <v>8881</v>
          </cell>
          <cell r="AI103">
            <v>0</v>
          </cell>
          <cell r="AJ103">
            <v>0</v>
          </cell>
          <cell r="AK103">
            <v>33918</v>
          </cell>
          <cell r="AL103">
            <v>0</v>
          </cell>
          <cell r="AM103">
            <v>0</v>
          </cell>
          <cell r="AN103">
            <v>33918</v>
          </cell>
          <cell r="AO103">
            <v>0</v>
          </cell>
          <cell r="AP103">
            <v>293587</v>
          </cell>
          <cell r="AQ103">
            <v>0</v>
          </cell>
          <cell r="AR103">
            <v>0</v>
          </cell>
          <cell r="AS103">
            <v>0</v>
          </cell>
          <cell r="AT103">
            <v>0</v>
          </cell>
          <cell r="AU103">
            <v>0</v>
          </cell>
          <cell r="AV103">
            <v>0</v>
          </cell>
          <cell r="AW103">
            <v>0</v>
          </cell>
          <cell r="AX103">
            <v>0</v>
          </cell>
          <cell r="AY103">
            <v>0</v>
          </cell>
          <cell r="AZ103">
            <v>0</v>
          </cell>
          <cell r="BA103">
            <v>2471</v>
          </cell>
          <cell r="BB103">
            <v>0</v>
          </cell>
          <cell r="BC103">
            <v>0</v>
          </cell>
          <cell r="BD103">
            <v>0</v>
          </cell>
          <cell r="BE103">
            <v>2440</v>
          </cell>
          <cell r="BF103">
            <v>0</v>
          </cell>
          <cell r="BG103">
            <v>0</v>
          </cell>
          <cell r="BH103">
            <v>4911</v>
          </cell>
          <cell r="BI103">
            <v>0</v>
          </cell>
          <cell r="BJ103">
            <v>0</v>
          </cell>
          <cell r="BK103">
            <v>0</v>
          </cell>
          <cell r="BL103">
            <v>0</v>
          </cell>
          <cell r="BM103">
            <v>0</v>
          </cell>
          <cell r="BN103">
            <v>8533</v>
          </cell>
        </row>
        <row r="104">
          <cell r="A104" t="str">
            <v>Verbal Arts Centre</v>
          </cell>
          <cell r="B104" t="str">
            <v>2015-2016</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200824.02</v>
          </cell>
          <cell r="P104">
            <v>5642.92</v>
          </cell>
          <cell r="Q104">
            <v>15682.45</v>
          </cell>
          <cell r="R104">
            <v>6910.24</v>
          </cell>
          <cell r="S104">
            <v>6726.89</v>
          </cell>
          <cell r="T104">
            <v>7346.86</v>
          </cell>
          <cell r="U104">
            <v>19131.919999999998</v>
          </cell>
          <cell r="V104">
            <v>0</v>
          </cell>
          <cell r="W104">
            <v>0</v>
          </cell>
          <cell r="X104">
            <v>4258.78</v>
          </cell>
          <cell r="Y104">
            <v>65700.06</v>
          </cell>
          <cell r="Z104">
            <v>29714.240000000002</v>
          </cell>
          <cell r="AA104">
            <v>186427.71</v>
          </cell>
          <cell r="AB104">
            <v>1727.33</v>
          </cell>
          <cell r="AC104">
            <v>10745.5</v>
          </cell>
          <cell r="AD104">
            <v>0</v>
          </cell>
          <cell r="AE104">
            <v>4497.8</v>
          </cell>
          <cell r="AF104">
            <v>12324.8</v>
          </cell>
          <cell r="AG104">
            <v>1442.18</v>
          </cell>
          <cell r="AH104">
            <v>6405.53</v>
          </cell>
          <cell r="AI104">
            <v>28675.34</v>
          </cell>
          <cell r="AJ104">
            <v>28264.05</v>
          </cell>
          <cell r="AK104">
            <v>225496</v>
          </cell>
          <cell r="AL104">
            <v>0</v>
          </cell>
          <cell r="AM104">
            <v>0</v>
          </cell>
          <cell r="AN104">
            <v>225496</v>
          </cell>
          <cell r="AO104">
            <v>0</v>
          </cell>
          <cell r="AP104">
            <v>45379.55</v>
          </cell>
          <cell r="AQ104">
            <v>40563.5</v>
          </cell>
          <cell r="AR104">
            <v>13775</v>
          </cell>
          <cell r="AS104">
            <v>87920.18</v>
          </cell>
          <cell r="AT104">
            <v>0</v>
          </cell>
          <cell r="AU104">
            <v>0</v>
          </cell>
          <cell r="AV104">
            <v>101695.18</v>
          </cell>
          <cell r="AW104">
            <v>0</v>
          </cell>
          <cell r="AX104">
            <v>0</v>
          </cell>
          <cell r="AY104">
            <v>0</v>
          </cell>
          <cell r="AZ104">
            <v>0</v>
          </cell>
          <cell r="BA104">
            <v>4175.24</v>
          </cell>
          <cell r="BB104">
            <v>0</v>
          </cell>
          <cell r="BC104">
            <v>3913.2</v>
          </cell>
          <cell r="BD104">
            <v>-108.04</v>
          </cell>
          <cell r="BE104">
            <v>42787.78</v>
          </cell>
          <cell r="BF104">
            <v>43240.2</v>
          </cell>
          <cell r="BG104">
            <v>34945.5</v>
          </cell>
          <cell r="BH104">
            <v>128953.88</v>
          </cell>
          <cell r="BI104">
            <v>0</v>
          </cell>
          <cell r="BJ104">
            <v>6350</v>
          </cell>
          <cell r="BK104">
            <v>0</v>
          </cell>
          <cell r="BL104">
            <v>6350</v>
          </cell>
          <cell r="BM104">
            <v>0</v>
          </cell>
          <cell r="BN104">
            <v>0</v>
          </cell>
        </row>
        <row r="105">
          <cell r="A105" t="str">
            <v>Voluntary Arts Network (for Voluntary Arts Ireland)</v>
          </cell>
          <cell r="B105" t="str">
            <v>2015-2016</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63701</v>
          </cell>
          <cell r="P105">
            <v>2664</v>
          </cell>
          <cell r="Q105">
            <v>0</v>
          </cell>
          <cell r="R105">
            <v>0</v>
          </cell>
          <cell r="S105">
            <v>2749</v>
          </cell>
          <cell r="T105">
            <v>406</v>
          </cell>
          <cell r="U105">
            <v>1000</v>
          </cell>
          <cell r="V105">
            <v>0</v>
          </cell>
          <cell r="W105">
            <v>0</v>
          </cell>
          <cell r="X105">
            <v>1000</v>
          </cell>
          <cell r="Y105">
            <v>7819</v>
          </cell>
          <cell r="Z105">
            <v>15927</v>
          </cell>
          <cell r="AA105">
            <v>6800</v>
          </cell>
          <cell r="AB105">
            <v>4874</v>
          </cell>
          <cell r="AC105">
            <v>7000</v>
          </cell>
          <cell r="AD105">
            <v>0</v>
          </cell>
          <cell r="AE105">
            <v>0</v>
          </cell>
          <cell r="AF105">
            <v>1200</v>
          </cell>
          <cell r="AG105">
            <v>0</v>
          </cell>
          <cell r="AH105">
            <v>4040</v>
          </cell>
          <cell r="AI105">
            <v>5410</v>
          </cell>
          <cell r="AJ105">
            <v>0</v>
          </cell>
          <cell r="AK105">
            <v>57380</v>
          </cell>
          <cell r="AL105">
            <v>0</v>
          </cell>
          <cell r="AM105">
            <v>0</v>
          </cell>
          <cell r="AN105">
            <v>57380</v>
          </cell>
          <cell r="AO105">
            <v>0</v>
          </cell>
          <cell r="AP105">
            <v>0</v>
          </cell>
          <cell r="AQ105">
            <v>13575</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5829</v>
          </cell>
          <cell r="BK105">
            <v>39987</v>
          </cell>
          <cell r="BL105">
            <v>45816</v>
          </cell>
          <cell r="BM105">
            <v>0</v>
          </cell>
          <cell r="BN105">
            <v>0</v>
          </cell>
        </row>
        <row r="106">
          <cell r="A106" t="str">
            <v>Walled City Music Trust</v>
          </cell>
          <cell r="B106" t="str">
            <v>2015-2016</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79602</v>
          </cell>
          <cell r="P106">
            <v>2520</v>
          </cell>
          <cell r="Q106">
            <v>0</v>
          </cell>
          <cell r="R106">
            <v>0</v>
          </cell>
          <cell r="S106">
            <v>1849</v>
          </cell>
          <cell r="T106">
            <v>849</v>
          </cell>
          <cell r="U106">
            <v>5826</v>
          </cell>
          <cell r="V106">
            <v>0</v>
          </cell>
          <cell r="W106">
            <v>0</v>
          </cell>
          <cell r="X106">
            <v>556</v>
          </cell>
          <cell r="Y106">
            <v>11600</v>
          </cell>
          <cell r="Z106">
            <v>674</v>
          </cell>
          <cell r="AA106">
            <v>118259</v>
          </cell>
          <cell r="AB106">
            <v>698</v>
          </cell>
          <cell r="AC106">
            <v>12400</v>
          </cell>
          <cell r="AD106">
            <v>0</v>
          </cell>
          <cell r="AE106">
            <v>1863</v>
          </cell>
          <cell r="AF106">
            <v>7840</v>
          </cell>
          <cell r="AG106">
            <v>1318</v>
          </cell>
          <cell r="AH106">
            <v>39939</v>
          </cell>
          <cell r="AI106">
            <v>14709</v>
          </cell>
          <cell r="AJ106">
            <v>7704</v>
          </cell>
          <cell r="AK106">
            <v>115000</v>
          </cell>
          <cell r="AL106">
            <v>0</v>
          </cell>
          <cell r="AM106">
            <v>50398</v>
          </cell>
          <cell r="AN106">
            <v>165398</v>
          </cell>
          <cell r="AO106">
            <v>0</v>
          </cell>
          <cell r="AP106">
            <v>0</v>
          </cell>
          <cell r="AQ106">
            <v>44700</v>
          </cell>
          <cell r="AR106">
            <v>0</v>
          </cell>
          <cell r="AS106">
            <v>2900</v>
          </cell>
          <cell r="AT106">
            <v>0</v>
          </cell>
          <cell r="AU106">
            <v>0</v>
          </cell>
          <cell r="AV106">
            <v>2900</v>
          </cell>
          <cell r="AW106">
            <v>16144</v>
          </cell>
          <cell r="AX106">
            <v>374</v>
          </cell>
          <cell r="AY106">
            <v>2000</v>
          </cell>
          <cell r="AZ106">
            <v>0</v>
          </cell>
          <cell r="BA106">
            <v>0</v>
          </cell>
          <cell r="BB106">
            <v>0</v>
          </cell>
          <cell r="BC106">
            <v>175</v>
          </cell>
          <cell r="BD106">
            <v>0</v>
          </cell>
          <cell r="BE106">
            <v>7037</v>
          </cell>
          <cell r="BF106">
            <v>0</v>
          </cell>
          <cell r="BG106">
            <v>0</v>
          </cell>
          <cell r="BH106">
            <v>25730</v>
          </cell>
          <cell r="BI106">
            <v>6000</v>
          </cell>
          <cell r="BJ106">
            <v>2350</v>
          </cell>
          <cell r="BK106">
            <v>47000</v>
          </cell>
          <cell r="BL106">
            <v>55350</v>
          </cell>
          <cell r="BM106">
            <v>0</v>
          </cell>
          <cell r="BN106">
            <v>0</v>
          </cell>
        </row>
        <row r="107">
          <cell r="A107" t="str">
            <v>Waterside Theatre Company Ltd</v>
          </cell>
          <cell r="B107" t="str">
            <v>2015-2016</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134032</v>
          </cell>
          <cell r="P107">
            <v>31444</v>
          </cell>
          <cell r="Q107">
            <v>6494</v>
          </cell>
          <cell r="R107">
            <v>3173</v>
          </cell>
          <cell r="S107">
            <v>269</v>
          </cell>
          <cell r="T107">
            <v>4076</v>
          </cell>
          <cell r="U107">
            <v>2017</v>
          </cell>
          <cell r="V107">
            <v>0</v>
          </cell>
          <cell r="W107">
            <v>0</v>
          </cell>
          <cell r="X107">
            <v>2098</v>
          </cell>
          <cell r="Y107">
            <v>49571</v>
          </cell>
          <cell r="Z107">
            <v>30871</v>
          </cell>
          <cell r="AA107">
            <v>40151</v>
          </cell>
          <cell r="AB107">
            <v>6</v>
          </cell>
          <cell r="AC107">
            <v>4329</v>
          </cell>
          <cell r="AD107">
            <v>0</v>
          </cell>
          <cell r="AE107">
            <v>0</v>
          </cell>
          <cell r="AF107">
            <v>0</v>
          </cell>
          <cell r="AG107">
            <v>0</v>
          </cell>
          <cell r="AH107">
            <v>545</v>
          </cell>
          <cell r="AI107">
            <v>0</v>
          </cell>
          <cell r="AJ107">
            <v>19860</v>
          </cell>
          <cell r="AK107">
            <v>130930</v>
          </cell>
          <cell r="AL107">
            <v>0</v>
          </cell>
          <cell r="AM107">
            <v>3249</v>
          </cell>
          <cell r="AN107">
            <v>134179</v>
          </cell>
          <cell r="AO107">
            <v>0</v>
          </cell>
          <cell r="AP107">
            <v>9976</v>
          </cell>
          <cell r="AQ107">
            <v>27625</v>
          </cell>
          <cell r="AR107">
            <v>0</v>
          </cell>
          <cell r="AS107">
            <v>6220</v>
          </cell>
          <cell r="AT107">
            <v>0</v>
          </cell>
          <cell r="AU107">
            <v>0</v>
          </cell>
          <cell r="AV107">
            <v>6220</v>
          </cell>
          <cell r="AW107">
            <v>69111</v>
          </cell>
          <cell r="AX107">
            <v>0</v>
          </cell>
          <cell r="AY107">
            <v>0</v>
          </cell>
          <cell r="AZ107">
            <v>0</v>
          </cell>
          <cell r="BA107">
            <v>0</v>
          </cell>
          <cell r="BB107">
            <v>35</v>
          </cell>
          <cell r="BC107">
            <v>4523</v>
          </cell>
          <cell r="BD107">
            <v>0</v>
          </cell>
          <cell r="BE107">
            <v>35</v>
          </cell>
          <cell r="BF107">
            <v>0</v>
          </cell>
          <cell r="BG107">
            <v>3894</v>
          </cell>
          <cell r="BH107">
            <v>77598</v>
          </cell>
          <cell r="BI107">
            <v>2500</v>
          </cell>
          <cell r="BJ107">
            <v>0</v>
          </cell>
          <cell r="BK107">
            <v>0</v>
          </cell>
          <cell r="BL107">
            <v>2500</v>
          </cell>
          <cell r="BM107">
            <v>0</v>
          </cell>
          <cell r="BN107">
            <v>14000</v>
          </cell>
        </row>
        <row r="108">
          <cell r="A108" t="str">
            <v>Wheelworks</v>
          </cell>
          <cell r="B108" t="str">
            <v>2015-2016</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95911.09</v>
          </cell>
          <cell r="P108">
            <v>5893.2</v>
          </cell>
          <cell r="Q108">
            <v>0</v>
          </cell>
          <cell r="R108">
            <v>484.54</v>
          </cell>
          <cell r="S108">
            <v>1019.96</v>
          </cell>
          <cell r="T108">
            <v>355.68</v>
          </cell>
          <cell r="U108">
            <v>7644.5</v>
          </cell>
          <cell r="V108">
            <v>0</v>
          </cell>
          <cell r="W108">
            <v>0</v>
          </cell>
          <cell r="X108">
            <v>4314.53</v>
          </cell>
          <cell r="Y108">
            <v>19712.41</v>
          </cell>
          <cell r="Z108">
            <v>17179.02</v>
          </cell>
          <cell r="AA108">
            <v>34409.47</v>
          </cell>
          <cell r="AB108">
            <v>0</v>
          </cell>
          <cell r="AC108">
            <v>2340</v>
          </cell>
          <cell r="AD108">
            <v>0</v>
          </cell>
          <cell r="AE108">
            <v>435</v>
          </cell>
          <cell r="AF108">
            <v>0</v>
          </cell>
          <cell r="AG108">
            <v>5835.57</v>
          </cell>
          <cell r="AH108">
            <v>3968.63</v>
          </cell>
          <cell r="AI108">
            <v>4561.49</v>
          </cell>
          <cell r="AJ108">
            <v>4001.19</v>
          </cell>
          <cell r="AK108">
            <v>82450</v>
          </cell>
          <cell r="AL108">
            <v>0</v>
          </cell>
          <cell r="AM108">
            <v>3150</v>
          </cell>
          <cell r="AN108">
            <v>85600</v>
          </cell>
          <cell r="AO108">
            <v>0</v>
          </cell>
          <cell r="AP108">
            <v>11420</v>
          </cell>
          <cell r="AQ108">
            <v>11811.6</v>
          </cell>
          <cell r="AR108">
            <v>0</v>
          </cell>
          <cell r="AS108">
            <v>20738</v>
          </cell>
          <cell r="AT108">
            <v>0</v>
          </cell>
          <cell r="AU108">
            <v>0</v>
          </cell>
          <cell r="AV108">
            <v>20738</v>
          </cell>
          <cell r="AW108">
            <v>0</v>
          </cell>
          <cell r="AX108">
            <v>0</v>
          </cell>
          <cell r="AY108">
            <v>0</v>
          </cell>
          <cell r="AZ108">
            <v>0</v>
          </cell>
          <cell r="BA108">
            <v>0</v>
          </cell>
          <cell r="BB108">
            <v>0</v>
          </cell>
          <cell r="BC108">
            <v>0</v>
          </cell>
          <cell r="BD108">
            <v>0</v>
          </cell>
          <cell r="BE108">
            <v>9058</v>
          </cell>
          <cell r="BF108">
            <v>0</v>
          </cell>
          <cell r="BG108">
            <v>234</v>
          </cell>
          <cell r="BH108">
            <v>9292</v>
          </cell>
          <cell r="BI108">
            <v>2000</v>
          </cell>
          <cell r="BJ108">
            <v>6287.67</v>
          </cell>
          <cell r="BK108">
            <v>28642.05</v>
          </cell>
          <cell r="BL108">
            <v>36929.72</v>
          </cell>
          <cell r="BM108">
            <v>0</v>
          </cell>
          <cell r="BN108">
            <v>0</v>
          </cell>
        </row>
        <row r="109">
          <cell r="A109" t="str">
            <v>Young at Art</v>
          </cell>
          <cell r="B109" t="str">
            <v>2015-2016</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151127</v>
          </cell>
          <cell r="P109">
            <v>18621</v>
          </cell>
          <cell r="Q109">
            <v>2422</v>
          </cell>
          <cell r="R109">
            <v>2510</v>
          </cell>
          <cell r="S109">
            <v>3680</v>
          </cell>
          <cell r="T109">
            <v>3186</v>
          </cell>
          <cell r="U109">
            <v>5600</v>
          </cell>
          <cell r="V109">
            <v>0</v>
          </cell>
          <cell r="W109">
            <v>0</v>
          </cell>
          <cell r="X109">
            <v>2280</v>
          </cell>
          <cell r="Y109">
            <v>38299</v>
          </cell>
          <cell r="Z109">
            <v>7820</v>
          </cell>
          <cell r="AA109">
            <v>44884.14</v>
          </cell>
          <cell r="AB109">
            <v>0</v>
          </cell>
          <cell r="AC109">
            <v>25405.71</v>
          </cell>
          <cell r="AD109">
            <v>0</v>
          </cell>
          <cell r="AE109">
            <v>3791.5</v>
          </cell>
          <cell r="AF109">
            <v>16277</v>
          </cell>
          <cell r="AG109">
            <v>6210</v>
          </cell>
          <cell r="AH109">
            <v>14267.03</v>
          </cell>
          <cell r="AI109">
            <v>16980.21</v>
          </cell>
          <cell r="AJ109">
            <v>67899.759999999995</v>
          </cell>
          <cell r="AK109">
            <v>167416</v>
          </cell>
          <cell r="AL109">
            <v>0</v>
          </cell>
          <cell r="AM109">
            <v>16667</v>
          </cell>
          <cell r="AN109">
            <v>184083</v>
          </cell>
          <cell r="AO109">
            <v>0</v>
          </cell>
          <cell r="AP109">
            <v>14800</v>
          </cell>
          <cell r="AQ109">
            <v>48200</v>
          </cell>
          <cell r="AR109">
            <v>0</v>
          </cell>
          <cell r="AS109">
            <v>0</v>
          </cell>
          <cell r="AT109">
            <v>0</v>
          </cell>
          <cell r="AU109">
            <v>0</v>
          </cell>
          <cell r="AV109">
            <v>0</v>
          </cell>
          <cell r="AW109">
            <v>19840</v>
          </cell>
          <cell r="AX109">
            <v>0</v>
          </cell>
          <cell r="AY109">
            <v>0</v>
          </cell>
          <cell r="AZ109">
            <v>0</v>
          </cell>
          <cell r="BA109">
            <v>0</v>
          </cell>
          <cell r="BB109">
            <v>0</v>
          </cell>
          <cell r="BC109">
            <v>0</v>
          </cell>
          <cell r="BD109">
            <v>0</v>
          </cell>
          <cell r="BE109">
            <v>0</v>
          </cell>
          <cell r="BF109">
            <v>1265</v>
          </cell>
          <cell r="BG109">
            <v>5500</v>
          </cell>
          <cell r="BH109">
            <v>26605</v>
          </cell>
          <cell r="BI109">
            <v>29000</v>
          </cell>
          <cell r="BJ109">
            <v>7000</v>
          </cell>
          <cell r="BK109">
            <v>83578.14</v>
          </cell>
          <cell r="BL109">
            <v>119578.14</v>
          </cell>
          <cell r="BM109">
            <v>0</v>
          </cell>
          <cell r="BN109">
            <v>0</v>
          </cell>
        </row>
        <row r="110">
          <cell r="A110" t="str">
            <v>Youth Action Northern Ireland</v>
          </cell>
          <cell r="B110" t="str">
            <v>2015-2016</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176031</v>
          </cell>
          <cell r="P110">
            <v>6367</v>
          </cell>
          <cell r="Q110">
            <v>22465</v>
          </cell>
          <cell r="R110">
            <v>14968</v>
          </cell>
          <cell r="S110">
            <v>0</v>
          </cell>
          <cell r="T110">
            <v>6277</v>
          </cell>
          <cell r="U110">
            <v>799</v>
          </cell>
          <cell r="V110">
            <v>0</v>
          </cell>
          <cell r="W110">
            <v>0</v>
          </cell>
          <cell r="X110">
            <v>196</v>
          </cell>
          <cell r="Y110">
            <v>51072</v>
          </cell>
          <cell r="Z110">
            <v>30000</v>
          </cell>
          <cell r="AA110">
            <v>43451</v>
          </cell>
          <cell r="AB110">
            <v>750</v>
          </cell>
          <cell r="AC110">
            <v>728</v>
          </cell>
          <cell r="AD110">
            <v>12164</v>
          </cell>
          <cell r="AE110">
            <v>0</v>
          </cell>
          <cell r="AF110">
            <v>0</v>
          </cell>
          <cell r="AG110">
            <v>2370</v>
          </cell>
          <cell r="AH110">
            <v>1362</v>
          </cell>
          <cell r="AI110">
            <v>8598</v>
          </cell>
          <cell r="AJ110">
            <v>5480</v>
          </cell>
          <cell r="AK110">
            <v>50000</v>
          </cell>
          <cell r="AL110">
            <v>0</v>
          </cell>
          <cell r="AM110">
            <v>0</v>
          </cell>
          <cell r="AN110">
            <v>50000</v>
          </cell>
          <cell r="AO110">
            <v>0</v>
          </cell>
          <cell r="AP110">
            <v>0</v>
          </cell>
          <cell r="AQ110">
            <v>32000</v>
          </cell>
          <cell r="AR110">
            <v>14144</v>
          </cell>
          <cell r="AS110">
            <v>75225</v>
          </cell>
          <cell r="AT110">
            <v>0</v>
          </cell>
          <cell r="AU110">
            <v>0</v>
          </cell>
          <cell r="AV110">
            <v>89369</v>
          </cell>
          <cell r="AW110">
            <v>16955</v>
          </cell>
          <cell r="AX110">
            <v>0</v>
          </cell>
          <cell r="AY110">
            <v>0</v>
          </cell>
          <cell r="AZ110">
            <v>33645</v>
          </cell>
          <cell r="BA110">
            <v>0</v>
          </cell>
          <cell r="BB110">
            <v>0</v>
          </cell>
          <cell r="BC110">
            <v>0</v>
          </cell>
          <cell r="BD110">
            <v>0</v>
          </cell>
          <cell r="BE110">
            <v>0</v>
          </cell>
          <cell r="BF110">
            <v>0</v>
          </cell>
          <cell r="BG110">
            <v>14968</v>
          </cell>
          <cell r="BH110">
            <v>65568</v>
          </cell>
          <cell r="BI110">
            <v>10750</v>
          </cell>
          <cell r="BJ110">
            <v>0</v>
          </cell>
          <cell r="BK110">
            <v>55142</v>
          </cell>
          <cell r="BL110">
            <v>65892</v>
          </cell>
          <cell r="BM110">
            <v>0</v>
          </cell>
          <cell r="BN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14834944.859999999</v>
          </cell>
          <cell r="P111">
            <v>1342170.9499999997</v>
          </cell>
          <cell r="Q111">
            <v>772928.25999999978</v>
          </cell>
          <cell r="R111">
            <v>1055806.8799999999</v>
          </cell>
          <cell r="S111">
            <v>272649.98</v>
          </cell>
          <cell r="T111">
            <v>404155.18999999994</v>
          </cell>
          <cell r="U111">
            <v>582694.40000000002</v>
          </cell>
          <cell r="V111">
            <v>0</v>
          </cell>
          <cell r="W111">
            <v>0</v>
          </cell>
          <cell r="X111">
            <v>451413.2300000001</v>
          </cell>
          <cell r="Y111">
            <v>4881818.8899999997</v>
          </cell>
          <cell r="Z111">
            <v>2538566.0900000008</v>
          </cell>
          <cell r="AA111">
            <v>15723667.340000002</v>
          </cell>
          <cell r="AB111">
            <v>69677.290000000008</v>
          </cell>
          <cell r="AC111">
            <v>1736561.58</v>
          </cell>
          <cell r="AD111">
            <v>45855.97</v>
          </cell>
          <cell r="AE111">
            <v>880892.09000000008</v>
          </cell>
          <cell r="AF111">
            <v>563117.29</v>
          </cell>
          <cell r="AG111">
            <v>310441.26</v>
          </cell>
          <cell r="AH111">
            <v>1164838.3600000001</v>
          </cell>
          <cell r="AI111">
            <v>1927700.6500000001</v>
          </cell>
          <cell r="AJ111">
            <v>2907006.21</v>
          </cell>
          <cell r="AK111">
            <v>13463294.91</v>
          </cell>
          <cell r="AL111">
            <v>0</v>
          </cell>
          <cell r="AM111">
            <v>922281.5</v>
          </cell>
          <cell r="AN111">
            <v>14262142.509999998</v>
          </cell>
          <cell r="AO111">
            <v>1261510.6499999999</v>
          </cell>
          <cell r="AP111">
            <v>3649375.1599999997</v>
          </cell>
          <cell r="AQ111">
            <v>3449274.1799999997</v>
          </cell>
          <cell r="AR111">
            <v>394319.89</v>
          </cell>
          <cell r="AS111">
            <v>767274.98</v>
          </cell>
          <cell r="AT111">
            <v>453530.98</v>
          </cell>
          <cell r="AU111">
            <v>0</v>
          </cell>
          <cell r="AV111">
            <v>2876636.5</v>
          </cell>
          <cell r="AW111">
            <v>10418187.779999999</v>
          </cell>
          <cell r="AX111">
            <v>326810.95</v>
          </cell>
          <cell r="AY111">
            <v>266989.7</v>
          </cell>
          <cell r="AZ111">
            <v>502790.81000000006</v>
          </cell>
          <cell r="BA111">
            <v>85764.77</v>
          </cell>
          <cell r="BB111">
            <v>77703.25</v>
          </cell>
          <cell r="BC111">
            <v>2375307.6900000004</v>
          </cell>
          <cell r="BD111">
            <v>763586.28</v>
          </cell>
          <cell r="BE111">
            <v>2485895.6</v>
          </cell>
          <cell r="BF111">
            <v>205115.03999999998</v>
          </cell>
          <cell r="BG111">
            <v>1413843.08</v>
          </cell>
          <cell r="BH111">
            <v>18921994.949999999</v>
          </cell>
          <cell r="BI111">
            <v>1272808.08</v>
          </cell>
          <cell r="BJ111">
            <v>431978.50999999989</v>
          </cell>
          <cell r="BK111">
            <v>1894834.2099999997</v>
          </cell>
          <cell r="BL111">
            <v>3599620.8</v>
          </cell>
          <cell r="BM111">
            <v>260734.51</v>
          </cell>
          <cell r="BN111">
            <v>1368042.62</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1440431.22</v>
          </cell>
          <cell r="P112">
            <v>475462.47000000003</v>
          </cell>
          <cell r="Q112">
            <v>83018.509999999995</v>
          </cell>
          <cell r="R112">
            <v>63868.069999999992</v>
          </cell>
          <cell r="S112">
            <v>35484.739999999991</v>
          </cell>
          <cell r="T112">
            <v>74045.290000000008</v>
          </cell>
          <cell r="U112">
            <v>77959.259999999995</v>
          </cell>
          <cell r="V112">
            <v>0</v>
          </cell>
          <cell r="W112">
            <v>0</v>
          </cell>
          <cell r="X112">
            <v>75400.849999999991</v>
          </cell>
          <cell r="Y112">
            <v>885239.18999999983</v>
          </cell>
          <cell r="Z112">
            <v>180206.3</v>
          </cell>
          <cell r="AA112">
            <v>1115399.0100000002</v>
          </cell>
          <cell r="AB112">
            <v>31061.699999999997</v>
          </cell>
          <cell r="AC112">
            <v>167232.31000000003</v>
          </cell>
          <cell r="AD112">
            <v>2061</v>
          </cell>
          <cell r="AE112">
            <v>186514.52</v>
          </cell>
          <cell r="AF112">
            <v>100417.72</v>
          </cell>
          <cell r="AG112">
            <v>33245.630000000005</v>
          </cell>
          <cell r="AH112">
            <v>258610.79000000004</v>
          </cell>
          <cell r="AI112">
            <v>170661.64999999997</v>
          </cell>
          <cell r="AJ112">
            <v>302093.48</v>
          </cell>
          <cell r="AK112">
            <v>1666903.5</v>
          </cell>
          <cell r="AL112">
            <v>0</v>
          </cell>
          <cell r="AM112">
            <v>102961.87000000001</v>
          </cell>
          <cell r="AN112">
            <v>1646865.37</v>
          </cell>
          <cell r="AO112">
            <v>20744.650000000001</v>
          </cell>
          <cell r="AP112">
            <v>80361</v>
          </cell>
          <cell r="AQ112">
            <v>352798</v>
          </cell>
          <cell r="AR112">
            <v>664.78</v>
          </cell>
          <cell r="AS112">
            <v>33652</v>
          </cell>
          <cell r="AT112">
            <v>7845.16</v>
          </cell>
          <cell r="AU112">
            <v>0</v>
          </cell>
          <cell r="AV112">
            <v>62906.59</v>
          </cell>
          <cell r="AW112">
            <v>282357.48000000004</v>
          </cell>
          <cell r="AX112">
            <v>44488.61</v>
          </cell>
          <cell r="AY112">
            <v>19801.810000000001</v>
          </cell>
          <cell r="AZ112">
            <v>221472.87</v>
          </cell>
          <cell r="BA112">
            <v>33070.17</v>
          </cell>
          <cell r="BB112">
            <v>72603.25</v>
          </cell>
          <cell r="BC112">
            <v>396568.7</v>
          </cell>
          <cell r="BD112">
            <v>141363.79</v>
          </cell>
          <cell r="BE112">
            <v>348486.95</v>
          </cell>
          <cell r="BF112">
            <v>9026.89</v>
          </cell>
          <cell r="BG112">
            <v>195935.55999999997</v>
          </cell>
          <cell r="BH112">
            <v>1765176.0799999998</v>
          </cell>
          <cell r="BI112">
            <v>155829.22</v>
          </cell>
          <cell r="BJ112">
            <v>105806.11999999998</v>
          </cell>
          <cell r="BK112">
            <v>515557.85</v>
          </cell>
          <cell r="BL112">
            <v>777193.19000000006</v>
          </cell>
          <cell r="BM112">
            <v>246198</v>
          </cell>
          <cell r="BN112">
            <v>85878.68</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9950837.0399999991</v>
          </cell>
          <cell r="P113">
            <v>776443.48</v>
          </cell>
          <cell r="Q113">
            <v>470994.85000000003</v>
          </cell>
          <cell r="R113">
            <v>534065.10999999987</v>
          </cell>
          <cell r="S113">
            <v>188100.74</v>
          </cell>
          <cell r="T113">
            <v>268429.69999999995</v>
          </cell>
          <cell r="U113">
            <v>387613.39</v>
          </cell>
          <cell r="V113">
            <v>0</v>
          </cell>
          <cell r="W113">
            <v>0</v>
          </cell>
          <cell r="X113">
            <v>279463.38000000006</v>
          </cell>
          <cell r="Y113">
            <v>2905110.65</v>
          </cell>
          <cell r="Z113">
            <v>1572336.0000000002</v>
          </cell>
          <cell r="AA113">
            <v>10346287.840000002</v>
          </cell>
          <cell r="AB113">
            <v>34777.589999999997</v>
          </cell>
          <cell r="AC113">
            <v>1136414.76</v>
          </cell>
          <cell r="AD113">
            <v>34443.97</v>
          </cell>
          <cell r="AE113">
            <v>668861.56999999995</v>
          </cell>
          <cell r="AF113">
            <v>334035.27999999997</v>
          </cell>
          <cell r="AG113">
            <v>176451.63</v>
          </cell>
          <cell r="AH113">
            <v>822795.25000000012</v>
          </cell>
          <cell r="AI113">
            <v>879345.33000000007</v>
          </cell>
          <cell r="AJ113">
            <v>1512725.34</v>
          </cell>
          <cell r="AK113">
            <v>7908533.4100000001</v>
          </cell>
          <cell r="AL113">
            <v>0</v>
          </cell>
          <cell r="AM113">
            <v>647030.48</v>
          </cell>
          <cell r="AN113">
            <v>8555579.9899999984</v>
          </cell>
          <cell r="AO113">
            <v>1240766</v>
          </cell>
          <cell r="AP113">
            <v>2196678.0699999998</v>
          </cell>
          <cell r="AQ113">
            <v>2507184.1800000002</v>
          </cell>
          <cell r="AR113">
            <v>95692.11</v>
          </cell>
          <cell r="AS113">
            <v>722621.98</v>
          </cell>
          <cell r="AT113">
            <v>295195.12</v>
          </cell>
          <cell r="AU113">
            <v>0</v>
          </cell>
          <cell r="AV113">
            <v>2354275.21</v>
          </cell>
          <cell r="AW113">
            <v>8230647.29</v>
          </cell>
          <cell r="AX113">
            <v>261793.34</v>
          </cell>
          <cell r="AY113">
            <v>61936.89</v>
          </cell>
          <cell r="AZ113">
            <v>281217.94</v>
          </cell>
          <cell r="BA113">
            <v>46566.6</v>
          </cell>
          <cell r="BB113">
            <v>5100</v>
          </cell>
          <cell r="BC113">
            <v>1493647.3800000001</v>
          </cell>
          <cell r="BD113">
            <v>531094.29</v>
          </cell>
          <cell r="BE113">
            <v>628171.65</v>
          </cell>
          <cell r="BF113">
            <v>165848.15000000002</v>
          </cell>
          <cell r="BG113">
            <v>1098601.32</v>
          </cell>
          <cell r="BH113">
            <v>12804624.850000001</v>
          </cell>
          <cell r="BI113">
            <v>780603.86</v>
          </cell>
          <cell r="BJ113">
            <v>185981.38999999998</v>
          </cell>
          <cell r="BK113">
            <v>1183818.3599999999</v>
          </cell>
          <cell r="BL113">
            <v>2150403.6100000003</v>
          </cell>
          <cell r="BM113">
            <v>14536.51</v>
          </cell>
          <cell r="BN113">
            <v>758513.94</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3443676.6</v>
          </cell>
          <cell r="P114">
            <v>90265</v>
          </cell>
          <cell r="Q114">
            <v>218914.9</v>
          </cell>
          <cell r="R114">
            <v>457873.7</v>
          </cell>
          <cell r="S114">
            <v>49064.5</v>
          </cell>
          <cell r="T114">
            <v>61680.2</v>
          </cell>
          <cell r="U114">
            <v>117121.75</v>
          </cell>
          <cell r="V114">
            <v>0</v>
          </cell>
          <cell r="W114">
            <v>0</v>
          </cell>
          <cell r="X114">
            <v>96549</v>
          </cell>
          <cell r="Y114">
            <v>1091469.05</v>
          </cell>
          <cell r="Z114">
            <v>786023.79</v>
          </cell>
          <cell r="AA114">
            <v>4261980.49</v>
          </cell>
          <cell r="AB114">
            <v>3838</v>
          </cell>
          <cell r="AC114">
            <v>432914.51</v>
          </cell>
          <cell r="AD114">
            <v>9351</v>
          </cell>
          <cell r="AE114">
            <v>25516</v>
          </cell>
          <cell r="AF114">
            <v>128664.29000000001</v>
          </cell>
          <cell r="AG114">
            <v>100744</v>
          </cell>
          <cell r="AH114">
            <v>83432.320000000007</v>
          </cell>
          <cell r="AI114">
            <v>877693.66999999993</v>
          </cell>
          <cell r="AJ114">
            <v>1092187.3900000001</v>
          </cell>
          <cell r="AK114">
            <v>3887858</v>
          </cell>
          <cell r="AL114">
            <v>0</v>
          </cell>
          <cell r="AM114">
            <v>172289.15</v>
          </cell>
          <cell r="AN114">
            <v>4059697.15</v>
          </cell>
          <cell r="AO114">
            <v>0</v>
          </cell>
          <cell r="AP114">
            <v>1372336.0899999999</v>
          </cell>
          <cell r="AQ114">
            <v>589292</v>
          </cell>
          <cell r="AR114">
            <v>297963</v>
          </cell>
          <cell r="AS114">
            <v>11001</v>
          </cell>
          <cell r="AT114">
            <v>150490.70000000001</v>
          </cell>
          <cell r="AU114">
            <v>0</v>
          </cell>
          <cell r="AV114">
            <v>459454.7</v>
          </cell>
          <cell r="AW114">
            <v>1905183.01</v>
          </cell>
          <cell r="AX114">
            <v>20529</v>
          </cell>
          <cell r="AY114">
            <v>185251</v>
          </cell>
          <cell r="AZ114">
            <v>100</v>
          </cell>
          <cell r="BA114">
            <v>6128</v>
          </cell>
          <cell r="BB114">
            <v>0</v>
          </cell>
          <cell r="BC114">
            <v>485091.61</v>
          </cell>
          <cell r="BD114">
            <v>91128.2</v>
          </cell>
          <cell r="BE114">
            <v>1509237</v>
          </cell>
          <cell r="BF114">
            <v>30240</v>
          </cell>
          <cell r="BG114">
            <v>119306.2</v>
          </cell>
          <cell r="BH114">
            <v>4352194.0199999996</v>
          </cell>
          <cell r="BI114">
            <v>336375</v>
          </cell>
          <cell r="BJ114">
            <v>140191</v>
          </cell>
          <cell r="BK114">
            <v>195458</v>
          </cell>
          <cell r="BL114">
            <v>672024</v>
          </cell>
          <cell r="BM114">
            <v>0</v>
          </cell>
          <cell r="BN114">
            <v>523650</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1564036.44</v>
          </cell>
          <cell r="P115">
            <v>413852.48</v>
          </cell>
          <cell r="Q115">
            <v>82443.58</v>
          </cell>
          <cell r="R115">
            <v>72470.880000000005</v>
          </cell>
          <cell r="S115">
            <v>39999.360000000001</v>
          </cell>
          <cell r="T115">
            <v>49139.759999999995</v>
          </cell>
          <cell r="U115">
            <v>48056.959999999999</v>
          </cell>
          <cell r="V115">
            <v>0</v>
          </cell>
          <cell r="W115">
            <v>0</v>
          </cell>
          <cell r="X115">
            <v>52702.689999999995</v>
          </cell>
          <cell r="Y115">
            <v>758665.71</v>
          </cell>
          <cell r="Z115">
            <v>137999.53000000003</v>
          </cell>
          <cell r="AA115">
            <v>331659.45</v>
          </cell>
          <cell r="AB115">
            <v>1671</v>
          </cell>
          <cell r="AC115">
            <v>96172.180000000008</v>
          </cell>
          <cell r="AD115">
            <v>0</v>
          </cell>
          <cell r="AE115">
            <v>14799.500000000002</v>
          </cell>
          <cell r="AF115">
            <v>10534.84</v>
          </cell>
          <cell r="AG115">
            <v>33229.85</v>
          </cell>
          <cell r="AH115">
            <v>56325.06</v>
          </cell>
          <cell r="AI115">
            <v>112848.92000000001</v>
          </cell>
          <cell r="AJ115">
            <v>207083.15</v>
          </cell>
          <cell r="AK115">
            <v>1467157.46</v>
          </cell>
          <cell r="AL115">
            <v>0</v>
          </cell>
          <cell r="AM115">
            <v>36625.949999999997</v>
          </cell>
          <cell r="AN115">
            <v>1503783.4100000001</v>
          </cell>
          <cell r="AO115">
            <v>185938</v>
          </cell>
          <cell r="AP115">
            <v>86401</v>
          </cell>
          <cell r="AQ115">
            <v>423976.19</v>
          </cell>
          <cell r="AR115">
            <v>0</v>
          </cell>
          <cell r="AS115">
            <v>44640</v>
          </cell>
          <cell r="AT115">
            <v>6251.13</v>
          </cell>
          <cell r="AU115">
            <v>0</v>
          </cell>
          <cell r="AV115">
            <v>236829.13</v>
          </cell>
          <cell r="AW115">
            <v>158</v>
          </cell>
          <cell r="AX115">
            <v>0</v>
          </cell>
          <cell r="AY115">
            <v>0</v>
          </cell>
          <cell r="AZ115">
            <v>170956.62</v>
          </cell>
          <cell r="BA115">
            <v>24423.5</v>
          </cell>
          <cell r="BB115">
            <v>75912.25</v>
          </cell>
          <cell r="BC115">
            <v>0</v>
          </cell>
          <cell r="BD115">
            <v>56963.790000000008</v>
          </cell>
          <cell r="BE115">
            <v>303828.51</v>
          </cell>
          <cell r="BF115">
            <v>71587.710000000006</v>
          </cell>
          <cell r="BG115">
            <v>122662.73000000001</v>
          </cell>
          <cell r="BH115">
            <v>826493.11</v>
          </cell>
          <cell r="BI115">
            <v>20854.46</v>
          </cell>
          <cell r="BJ115">
            <v>48213</v>
          </cell>
          <cell r="BK115">
            <v>108686.88</v>
          </cell>
          <cell r="BL115">
            <v>177754.34</v>
          </cell>
          <cell r="BM115">
            <v>75626.510000000009</v>
          </cell>
          <cell r="BN115">
            <v>24859</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6666962.8099999996</v>
          </cell>
          <cell r="P116">
            <v>465857.85000000003</v>
          </cell>
          <cell r="Q116">
            <v>448397.45</v>
          </cell>
          <cell r="R116">
            <v>596849.12000000011</v>
          </cell>
          <cell r="S116">
            <v>129486.89</v>
          </cell>
          <cell r="T116">
            <v>176283.83999999997</v>
          </cell>
          <cell r="U116">
            <v>295841.37</v>
          </cell>
          <cell r="V116">
            <v>0</v>
          </cell>
          <cell r="W116">
            <v>0</v>
          </cell>
          <cell r="X116">
            <v>224927.91999999998</v>
          </cell>
          <cell r="Y116">
            <v>2337644.44</v>
          </cell>
          <cell r="Z116">
            <v>1640785.95</v>
          </cell>
          <cell r="AA116">
            <v>8639117.5099999998</v>
          </cell>
          <cell r="AB116">
            <v>30619.19</v>
          </cell>
          <cell r="AC116">
            <v>1031027.1799999999</v>
          </cell>
          <cell r="AD116">
            <v>24491.42</v>
          </cell>
          <cell r="AE116">
            <v>788180.09</v>
          </cell>
          <cell r="AF116">
            <v>236343.64</v>
          </cell>
          <cell r="AG116">
            <v>156052.46000000002</v>
          </cell>
          <cell r="AH116">
            <v>335921.04</v>
          </cell>
          <cell r="AI116">
            <v>489697.01999999996</v>
          </cell>
          <cell r="AJ116">
            <v>1275118.5899999999</v>
          </cell>
          <cell r="AK116">
            <v>5328616.45</v>
          </cell>
          <cell r="AL116">
            <v>0</v>
          </cell>
          <cell r="AM116">
            <v>527992.17999999993</v>
          </cell>
          <cell r="AN116">
            <v>5856610.6300000008</v>
          </cell>
          <cell r="AO116">
            <v>196194</v>
          </cell>
          <cell r="AP116">
            <v>1652212.52</v>
          </cell>
          <cell r="AQ116">
            <v>1775875.99</v>
          </cell>
          <cell r="AR116">
            <v>25408.989999999998</v>
          </cell>
          <cell r="AS116">
            <v>344274</v>
          </cell>
          <cell r="AT116">
            <v>99440.41</v>
          </cell>
          <cell r="AU116">
            <v>0</v>
          </cell>
          <cell r="AV116">
            <v>665317.39999999991</v>
          </cell>
          <cell r="AW116">
            <v>7976963.29</v>
          </cell>
          <cell r="AX116">
            <v>53323</v>
          </cell>
          <cell r="AY116">
            <v>0</v>
          </cell>
          <cell r="AZ116">
            <v>112505</v>
          </cell>
          <cell r="BA116">
            <v>6242</v>
          </cell>
          <cell r="BB116">
            <v>1791</v>
          </cell>
          <cell r="BC116">
            <v>1873451.3800000001</v>
          </cell>
          <cell r="BD116">
            <v>538370.76</v>
          </cell>
          <cell r="BE116">
            <v>582716.99</v>
          </cell>
          <cell r="BF116">
            <v>39203</v>
          </cell>
          <cell r="BG116">
            <v>772102.66</v>
          </cell>
          <cell r="BH116">
            <v>11956669.08</v>
          </cell>
          <cell r="BI116">
            <v>644407</v>
          </cell>
          <cell r="BJ116">
            <v>124990.91</v>
          </cell>
          <cell r="BK116">
            <v>829595.85000000009</v>
          </cell>
          <cell r="BL116">
            <v>1598993.7599999998</v>
          </cell>
          <cell r="BM116">
            <v>0</v>
          </cell>
          <cell r="BN116">
            <v>728039</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425946.74</v>
          </cell>
          <cell r="P117">
            <v>44146.04</v>
          </cell>
          <cell r="Q117">
            <v>19606.2</v>
          </cell>
          <cell r="R117">
            <v>7730.24</v>
          </cell>
          <cell r="S117">
            <v>13669.990000000002</v>
          </cell>
          <cell r="T117">
            <v>34071.870000000003</v>
          </cell>
          <cell r="U117">
            <v>28841.519999999997</v>
          </cell>
          <cell r="V117">
            <v>0</v>
          </cell>
          <cell r="W117">
            <v>0</v>
          </cell>
          <cell r="X117">
            <v>6077.01</v>
          </cell>
          <cell r="Y117">
            <v>154142.87</v>
          </cell>
          <cell r="Z117">
            <v>61656.61</v>
          </cell>
          <cell r="AA117">
            <v>366451.8</v>
          </cell>
          <cell r="AB117">
            <v>2528.4299999999998</v>
          </cell>
          <cell r="AC117">
            <v>33911.449999999997</v>
          </cell>
          <cell r="AD117">
            <v>0</v>
          </cell>
          <cell r="AE117">
            <v>11736.33</v>
          </cell>
          <cell r="AF117">
            <v>17251.16</v>
          </cell>
          <cell r="AG117">
            <v>1442.18</v>
          </cell>
          <cell r="AH117">
            <v>63257.42</v>
          </cell>
          <cell r="AI117">
            <v>28675.34</v>
          </cell>
          <cell r="AJ117">
            <v>29058.059999999998</v>
          </cell>
          <cell r="AK117">
            <v>441749</v>
          </cell>
          <cell r="AL117">
            <v>0</v>
          </cell>
          <cell r="AM117">
            <v>0</v>
          </cell>
          <cell r="AN117">
            <v>441749</v>
          </cell>
          <cell r="AO117">
            <v>256308.65</v>
          </cell>
          <cell r="AP117">
            <v>45379.55</v>
          </cell>
          <cell r="AQ117">
            <v>52968.5</v>
          </cell>
          <cell r="AR117">
            <v>13775</v>
          </cell>
          <cell r="AS117">
            <v>92920.18</v>
          </cell>
          <cell r="AT117">
            <v>22587.53</v>
          </cell>
          <cell r="AU117">
            <v>0</v>
          </cell>
          <cell r="AV117">
            <v>385591.36</v>
          </cell>
          <cell r="AW117">
            <v>19468.52</v>
          </cell>
          <cell r="AX117">
            <v>0</v>
          </cell>
          <cell r="AY117">
            <v>0</v>
          </cell>
          <cell r="AZ117">
            <v>0</v>
          </cell>
          <cell r="BA117">
            <v>31176.409999999996</v>
          </cell>
          <cell r="BB117">
            <v>0</v>
          </cell>
          <cell r="BC117">
            <v>3913.2</v>
          </cell>
          <cell r="BD117">
            <v>711.96</v>
          </cell>
          <cell r="BE117">
            <v>44427.78</v>
          </cell>
          <cell r="BF117">
            <v>43240.2</v>
          </cell>
          <cell r="BG117">
            <v>75859.81</v>
          </cell>
          <cell r="BH117">
            <v>218797.88</v>
          </cell>
          <cell r="BI117">
            <v>13335.220000000001</v>
          </cell>
          <cell r="BJ117">
            <v>33720</v>
          </cell>
          <cell r="BK117">
            <v>0</v>
          </cell>
          <cell r="BL117">
            <v>47055.22</v>
          </cell>
          <cell r="BM117">
            <v>0</v>
          </cell>
          <cell r="BN117">
            <v>0</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2479316.19</v>
          </cell>
          <cell r="P118">
            <v>180245.88</v>
          </cell>
          <cell r="Q118">
            <v>52846.33</v>
          </cell>
          <cell r="R118">
            <v>155511.72</v>
          </cell>
          <cell r="S118">
            <v>33326.78</v>
          </cell>
          <cell r="T118">
            <v>50524.28</v>
          </cell>
          <cell r="U118">
            <v>58201.78</v>
          </cell>
          <cell r="V118">
            <v>0</v>
          </cell>
          <cell r="W118">
            <v>0</v>
          </cell>
          <cell r="X118">
            <v>50436.03</v>
          </cell>
          <cell r="Y118">
            <v>581092.80000000005</v>
          </cell>
          <cell r="Z118">
            <v>284708.88</v>
          </cell>
          <cell r="AA118">
            <v>3440495.69</v>
          </cell>
          <cell r="AB118">
            <v>10856.58</v>
          </cell>
          <cell r="AC118">
            <v>292003.40999999997</v>
          </cell>
          <cell r="AD118">
            <v>2061</v>
          </cell>
          <cell r="AE118">
            <v>44500.57</v>
          </cell>
          <cell r="AF118">
            <v>180403.58000000002</v>
          </cell>
          <cell r="AG118">
            <v>76818.259999999995</v>
          </cell>
          <cell r="AH118">
            <v>413127</v>
          </cell>
          <cell r="AI118">
            <v>713291.3600000001</v>
          </cell>
          <cell r="AJ118">
            <v>737105.28</v>
          </cell>
          <cell r="AK118">
            <v>3069825.55</v>
          </cell>
          <cell r="AL118">
            <v>0</v>
          </cell>
          <cell r="AM118">
            <v>134435.77000000002</v>
          </cell>
          <cell r="AN118">
            <v>3204261.32</v>
          </cell>
          <cell r="AO118">
            <v>259506</v>
          </cell>
          <cell r="AP118">
            <v>859231</v>
          </cell>
          <cell r="AQ118">
            <v>476309</v>
          </cell>
          <cell r="AR118">
            <v>297963</v>
          </cell>
          <cell r="AS118">
            <v>37283.57</v>
          </cell>
          <cell r="AT118">
            <v>38440</v>
          </cell>
          <cell r="AU118">
            <v>0</v>
          </cell>
          <cell r="AV118">
            <v>633192.57000000007</v>
          </cell>
          <cell r="AW118">
            <v>520403.32</v>
          </cell>
          <cell r="AX118">
            <v>109560.59</v>
          </cell>
          <cell r="AY118">
            <v>50950</v>
          </cell>
          <cell r="AZ118">
            <v>119537.37</v>
          </cell>
          <cell r="BA118">
            <v>3696</v>
          </cell>
          <cell r="BB118">
            <v>0</v>
          </cell>
          <cell r="BC118">
            <v>49094</v>
          </cell>
          <cell r="BD118">
            <v>95675</v>
          </cell>
          <cell r="BE118">
            <v>1344428</v>
          </cell>
          <cell r="BF118">
            <v>37226</v>
          </cell>
          <cell r="BG118">
            <v>153887.00999999998</v>
          </cell>
          <cell r="BH118">
            <v>2484457.29</v>
          </cell>
          <cell r="BI118">
            <v>368935</v>
          </cell>
          <cell r="BJ118">
            <v>159250.92000000001</v>
          </cell>
          <cell r="BK118">
            <v>397532</v>
          </cell>
          <cell r="BL118">
            <v>925717.92</v>
          </cell>
          <cell r="BM118">
            <v>126632</v>
          </cell>
          <cell r="BN118">
            <v>587650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1233571</v>
          </cell>
          <cell r="P119">
            <v>82952.53</v>
          </cell>
          <cell r="Q119">
            <v>71085.67</v>
          </cell>
          <cell r="R119">
            <v>78672.86</v>
          </cell>
          <cell r="S119">
            <v>26294.410000000003</v>
          </cell>
          <cell r="T119">
            <v>50360.89</v>
          </cell>
          <cell r="U119">
            <v>79934.989999999991</v>
          </cell>
          <cell r="V119">
            <v>0</v>
          </cell>
          <cell r="W119">
            <v>0</v>
          </cell>
          <cell r="X119">
            <v>44637.06</v>
          </cell>
          <cell r="Y119">
            <v>433938.41</v>
          </cell>
          <cell r="Z119">
            <v>191649.19999999998</v>
          </cell>
          <cell r="AA119">
            <v>1092344.74</v>
          </cell>
          <cell r="AB119">
            <v>16813.25</v>
          </cell>
          <cell r="AC119">
            <v>128713.59</v>
          </cell>
          <cell r="AD119">
            <v>0</v>
          </cell>
          <cell r="AE119">
            <v>18291.8</v>
          </cell>
          <cell r="AF119">
            <v>78780.41</v>
          </cell>
          <cell r="AG119">
            <v>6450</v>
          </cell>
          <cell r="AH119">
            <v>90086.290000000008</v>
          </cell>
          <cell r="AI119">
            <v>143220.90999999997</v>
          </cell>
          <cell r="AJ119">
            <v>112526.39</v>
          </cell>
          <cell r="AK119">
            <v>606293</v>
          </cell>
          <cell r="AL119">
            <v>0</v>
          </cell>
          <cell r="AM119">
            <v>68095.149999999994</v>
          </cell>
          <cell r="AN119">
            <v>673955.15</v>
          </cell>
          <cell r="AO119">
            <v>363564</v>
          </cell>
          <cell r="AP119">
            <v>919053.09</v>
          </cell>
          <cell r="AQ119">
            <v>254990</v>
          </cell>
          <cell r="AR119">
            <v>12364.119999999999</v>
          </cell>
          <cell r="AS119">
            <v>45500.2</v>
          </cell>
          <cell r="AT119">
            <v>279417.91000000003</v>
          </cell>
          <cell r="AU119">
            <v>0</v>
          </cell>
          <cell r="AV119">
            <v>700846.23</v>
          </cell>
          <cell r="AW119">
            <v>443171.19000000006</v>
          </cell>
          <cell r="AX119">
            <v>46603</v>
          </cell>
          <cell r="AY119">
            <v>9356.35</v>
          </cell>
          <cell r="AZ119">
            <v>63229.32</v>
          </cell>
          <cell r="BA119">
            <v>19345.599999999999</v>
          </cell>
          <cell r="BB119">
            <v>0</v>
          </cell>
          <cell r="BC119">
            <v>187395.11</v>
          </cell>
          <cell r="BD119">
            <v>38065.270000000004</v>
          </cell>
          <cell r="BE119">
            <v>93498.75</v>
          </cell>
          <cell r="BF119">
            <v>0</v>
          </cell>
          <cell r="BG119">
            <v>163450.40000000002</v>
          </cell>
          <cell r="BH119">
            <v>1064114.99</v>
          </cell>
          <cell r="BI119">
            <v>47561</v>
          </cell>
          <cell r="BJ119">
            <v>29383.65</v>
          </cell>
          <cell r="BK119">
            <v>21043</v>
          </cell>
          <cell r="BL119">
            <v>97987.65</v>
          </cell>
          <cell r="BM119">
            <v>0</v>
          </cell>
          <cell r="BN119">
            <v>8533</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259921.96000000002</v>
          </cell>
          <cell r="P120">
            <v>38136.839999999997</v>
          </cell>
          <cell r="Q120">
            <v>8716.11</v>
          </cell>
          <cell r="R120">
            <v>1997.19</v>
          </cell>
          <cell r="S120">
            <v>6014.6100000000006</v>
          </cell>
          <cell r="T120">
            <v>4484.2</v>
          </cell>
          <cell r="U120">
            <v>11409.41</v>
          </cell>
          <cell r="V120">
            <v>0</v>
          </cell>
          <cell r="W120">
            <v>0</v>
          </cell>
          <cell r="X120">
            <v>6933.9400000000005</v>
          </cell>
          <cell r="Y120">
            <v>77692.3</v>
          </cell>
          <cell r="Z120">
            <v>18989.660000000003</v>
          </cell>
          <cell r="AA120">
            <v>146102.99</v>
          </cell>
          <cell r="AB120">
            <v>1287</v>
          </cell>
          <cell r="AC120">
            <v>19596.27</v>
          </cell>
          <cell r="AD120">
            <v>570</v>
          </cell>
          <cell r="AE120">
            <v>1779.71</v>
          </cell>
          <cell r="AF120">
            <v>12273.99</v>
          </cell>
          <cell r="AG120">
            <v>1240.19</v>
          </cell>
          <cell r="AH120">
            <v>48384.47</v>
          </cell>
          <cell r="AI120">
            <v>9273.2099999999991</v>
          </cell>
          <cell r="AJ120">
            <v>24292.87</v>
          </cell>
          <cell r="AK120">
            <v>336479</v>
          </cell>
          <cell r="AL120">
            <v>0</v>
          </cell>
          <cell r="AM120">
            <v>50427</v>
          </cell>
          <cell r="AN120">
            <v>386906</v>
          </cell>
          <cell r="AO120">
            <v>0</v>
          </cell>
          <cell r="AP120">
            <v>4500</v>
          </cell>
          <cell r="AQ120">
            <v>65709.679999999993</v>
          </cell>
          <cell r="AR120">
            <v>0</v>
          </cell>
          <cell r="AS120">
            <v>8360</v>
          </cell>
          <cell r="AT120">
            <v>0</v>
          </cell>
          <cell r="AU120">
            <v>0</v>
          </cell>
          <cell r="AV120">
            <v>8360</v>
          </cell>
          <cell r="AW120">
            <v>10203.6</v>
          </cell>
          <cell r="AX120">
            <v>0</v>
          </cell>
          <cell r="AY120">
            <v>4801.8100000000004</v>
          </cell>
          <cell r="AZ120">
            <v>1800</v>
          </cell>
          <cell r="BA120">
            <v>0</v>
          </cell>
          <cell r="BB120">
            <v>0</v>
          </cell>
          <cell r="BC120">
            <v>0</v>
          </cell>
          <cell r="BD120">
            <v>7148.5</v>
          </cell>
          <cell r="BE120">
            <v>71162.12</v>
          </cell>
          <cell r="BF120">
            <v>0</v>
          </cell>
          <cell r="BG120">
            <v>19938.080000000002</v>
          </cell>
          <cell r="BH120">
            <v>115054.11</v>
          </cell>
          <cell r="BI120">
            <v>2000</v>
          </cell>
          <cell r="BJ120">
            <v>8897.369999999999</v>
          </cell>
          <cell r="BK120">
            <v>62094</v>
          </cell>
          <cell r="BL120">
            <v>72991.37</v>
          </cell>
          <cell r="BM120">
            <v>58476</v>
          </cell>
          <cell r="BN120">
            <v>18961.620000000003</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2205189.7199999997</v>
          </cell>
          <cell r="P121">
            <v>116979.33</v>
          </cell>
          <cell r="Q121">
            <v>89832.92</v>
          </cell>
          <cell r="R121">
            <v>142574.87</v>
          </cell>
          <cell r="S121">
            <v>23857.94</v>
          </cell>
          <cell r="T121">
            <v>39290.35</v>
          </cell>
          <cell r="U121">
            <v>60408.37</v>
          </cell>
          <cell r="V121">
            <v>0</v>
          </cell>
          <cell r="W121">
            <v>0</v>
          </cell>
          <cell r="X121">
            <v>65698.579999999987</v>
          </cell>
          <cell r="Y121">
            <v>538642.36</v>
          </cell>
          <cell r="Z121">
            <v>202776.26</v>
          </cell>
          <cell r="AA121">
            <v>1707495.1600000001</v>
          </cell>
          <cell r="AB121">
            <v>5901.84</v>
          </cell>
          <cell r="AC121">
            <v>135137.5</v>
          </cell>
          <cell r="AD121">
            <v>18733.55</v>
          </cell>
          <cell r="AE121">
            <v>1604.0900000000001</v>
          </cell>
          <cell r="AF121">
            <v>27529.670000000002</v>
          </cell>
          <cell r="AG121">
            <v>35208.32</v>
          </cell>
          <cell r="AH121">
            <v>157737.07999999999</v>
          </cell>
          <cell r="AI121">
            <v>430693.89</v>
          </cell>
          <cell r="AJ121">
            <v>521821.87</v>
          </cell>
          <cell r="AK121">
            <v>2213174.4500000002</v>
          </cell>
          <cell r="AL121">
            <v>0</v>
          </cell>
          <cell r="AM121">
            <v>104705.45</v>
          </cell>
          <cell r="AN121">
            <v>2194877</v>
          </cell>
          <cell r="AO121">
            <v>0</v>
          </cell>
          <cell r="AP121">
            <v>82598</v>
          </cell>
          <cell r="AQ121">
            <v>399444.82</v>
          </cell>
          <cell r="AR121">
            <v>44808.78</v>
          </cell>
          <cell r="AS121">
            <v>194297.03</v>
          </cell>
          <cell r="AT121">
            <v>7394</v>
          </cell>
          <cell r="AU121">
            <v>0</v>
          </cell>
          <cell r="AV121">
            <v>246499.81</v>
          </cell>
          <cell r="AW121">
            <v>1447819.86</v>
          </cell>
          <cell r="AX121">
            <v>117324.36</v>
          </cell>
          <cell r="AY121">
            <v>201881.54</v>
          </cell>
          <cell r="AZ121">
            <v>34762.5</v>
          </cell>
          <cell r="BA121">
            <v>881.26</v>
          </cell>
          <cell r="BB121">
            <v>0</v>
          </cell>
          <cell r="BC121">
            <v>261454</v>
          </cell>
          <cell r="BD121">
            <v>26651</v>
          </cell>
          <cell r="BE121">
            <v>45833.45</v>
          </cell>
          <cell r="BF121">
            <v>13858.130000000001</v>
          </cell>
          <cell r="BG121">
            <v>105942.39000000001</v>
          </cell>
          <cell r="BH121">
            <v>2256408.4900000002</v>
          </cell>
          <cell r="BI121">
            <v>175715.4</v>
          </cell>
          <cell r="BJ121">
            <v>27522.66</v>
          </cell>
          <cell r="BK121">
            <v>475882.48</v>
          </cell>
          <cell r="BL121">
            <v>679120.54</v>
          </cell>
          <cell r="BM121">
            <v>0</v>
          </cell>
          <cell r="BN121">
            <v>0</v>
          </cell>
        </row>
      </sheetData>
      <sheetData sheetId="7"/>
      <sheetData sheetId="8"/>
      <sheetData sheetId="9"/>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F27"/>
  <sheetViews>
    <sheetView zoomScale="80" zoomScaleNormal="80" workbookViewId="0">
      <pane ySplit="1" topLeftCell="A2" activePane="bottomLeft" state="frozen"/>
      <selection activeCell="J27" sqref="J27"/>
      <selection pane="bottomLeft" activeCell="J27" sqref="J27"/>
    </sheetView>
  </sheetViews>
  <sheetFormatPr defaultRowHeight="12.75" x14ac:dyDescent="0.2"/>
  <cols>
    <col min="1" max="1" width="58.85546875" style="4" hidden="1" customWidth="1"/>
    <col min="2" max="2" width="14.7109375" style="4" hidden="1" customWidth="1"/>
    <col min="3" max="3" width="11.5703125" style="4" hidden="1" customWidth="1"/>
    <col min="4" max="4" width="15.5703125" style="4" hidden="1" customWidth="1"/>
    <col min="5" max="5" width="20.28515625" style="4" hidden="1" customWidth="1"/>
    <col min="6" max="6" width="21.42578125" style="4" hidden="1" customWidth="1"/>
    <col min="7" max="7" width="28.28515625" style="4" hidden="1" customWidth="1"/>
    <col min="8" max="8" width="22.85546875" style="4" hidden="1" customWidth="1"/>
    <col min="9" max="9" width="17.7109375" style="4" customWidth="1"/>
    <col min="10" max="10" width="17.140625" style="4" customWidth="1"/>
    <col min="11" max="11" width="15.7109375" style="4" customWidth="1"/>
    <col min="12" max="12" width="13.28515625" style="4" customWidth="1"/>
    <col min="13" max="13" width="13.7109375" style="4" customWidth="1"/>
    <col min="14" max="14" width="23.85546875" style="4" customWidth="1"/>
    <col min="15" max="28" width="9.140625" style="4" customWidth="1"/>
    <col min="29" max="29" width="9.140625" style="55" customWidth="1"/>
    <col min="30" max="37" width="9.140625" style="4" customWidth="1"/>
    <col min="38" max="38" width="9.140625" style="55" customWidth="1"/>
    <col min="39" max="40" width="9.140625" style="4" customWidth="1"/>
    <col min="41" max="41" width="9.140625" style="55" customWidth="1"/>
    <col min="42" max="42" width="9.140625" style="75" customWidth="1"/>
    <col min="43" max="70" width="9.140625" style="4" customWidth="1"/>
    <col min="71" max="71" width="9.140625" style="55" customWidth="1"/>
    <col min="72" max="99" width="9.140625" style="4" customWidth="1"/>
    <col min="100" max="100" width="9.140625" style="55" customWidth="1"/>
    <col min="101" max="128" width="9.140625" style="4" customWidth="1"/>
    <col min="129" max="129" width="9.140625" style="55" customWidth="1"/>
    <col min="130" max="157" width="9.140625" style="4" customWidth="1"/>
    <col min="158" max="158" width="9.140625" style="55" customWidth="1"/>
    <col min="159" max="170" width="9.140625" style="4" customWidth="1"/>
    <col min="171" max="171" width="9.140625" style="55" customWidth="1"/>
    <col min="172" max="183" width="9.140625" style="4" customWidth="1"/>
    <col min="184" max="185" width="9.140625" style="63"/>
    <col min="186" max="186" width="9.140625" style="78"/>
    <col min="187" max="200" width="9.140625" style="4" customWidth="1"/>
    <col min="201" max="201" width="9.140625" style="75" customWidth="1"/>
    <col min="202" max="215" width="9.140625" style="4" customWidth="1"/>
    <col min="216" max="216" width="9.140625" style="55" customWidth="1"/>
    <col min="217" max="228" width="9.140625" style="4" customWidth="1"/>
    <col min="229" max="230" width="9.140625" style="4"/>
    <col min="231" max="231" width="9.140625" style="55"/>
    <col min="232" max="245" width="9.140625" style="4" customWidth="1"/>
    <col min="246" max="246" width="9.140625" style="55" customWidth="1"/>
    <col min="247" max="258" width="9.140625" style="4" customWidth="1"/>
    <col min="259" max="259" width="9.140625" style="55" customWidth="1"/>
    <col min="260" max="284" width="9.140625" style="4" customWidth="1"/>
    <col min="285" max="285" width="9.140625" style="55" customWidth="1"/>
    <col min="286" max="310" width="9.140625" style="4" customWidth="1"/>
    <col min="311" max="311" width="9.140625" style="75" customWidth="1"/>
    <col min="312" max="315" width="9.140625" style="4" customWidth="1"/>
    <col min="316" max="316" width="9.140625" style="55"/>
    <col min="317" max="16384" width="9.140625" style="4"/>
  </cols>
  <sheetData>
    <row r="1" spans="1:318" s="55" customFormat="1" x14ac:dyDescent="0.2">
      <c r="A1" s="74" t="s">
        <v>0</v>
      </c>
      <c r="B1" s="74" t="s">
        <v>259</v>
      </c>
      <c r="C1" s="74" t="s">
        <v>2</v>
      </c>
      <c r="D1" s="74" t="s">
        <v>3</v>
      </c>
      <c r="E1" s="74" t="s">
        <v>4</v>
      </c>
      <c r="F1" s="74" t="s">
        <v>5</v>
      </c>
      <c r="G1" s="74" t="s">
        <v>6</v>
      </c>
      <c r="H1" s="74" t="s">
        <v>7</v>
      </c>
      <c r="I1" s="74" t="s">
        <v>8</v>
      </c>
      <c r="J1" s="74" t="s">
        <v>9</v>
      </c>
      <c r="K1" s="74" t="s">
        <v>10</v>
      </c>
      <c r="L1" s="74" t="s">
        <v>11</v>
      </c>
      <c r="M1" s="74" t="s">
        <v>12</v>
      </c>
      <c r="N1" s="74" t="s">
        <v>13</v>
      </c>
      <c r="O1" s="55" t="s">
        <v>316</v>
      </c>
      <c r="P1" s="55" t="s">
        <v>317</v>
      </c>
      <c r="Q1" s="55" t="s">
        <v>318</v>
      </c>
      <c r="R1" s="55" t="s">
        <v>319</v>
      </c>
      <c r="S1" s="55" t="s">
        <v>320</v>
      </c>
      <c r="T1" s="55" t="s">
        <v>321</v>
      </c>
      <c r="U1" s="55" t="s">
        <v>322</v>
      </c>
      <c r="V1" s="55" t="s">
        <v>323</v>
      </c>
      <c r="W1" s="55" t="s">
        <v>324</v>
      </c>
      <c r="X1" s="55" t="s">
        <v>325</v>
      </c>
      <c r="Y1" s="55" t="s">
        <v>326</v>
      </c>
      <c r="Z1" s="55" t="s">
        <v>327</v>
      </c>
      <c r="AA1" s="55" t="s">
        <v>328</v>
      </c>
      <c r="AB1" s="55" t="s">
        <v>754</v>
      </c>
      <c r="AC1" s="75" t="s">
        <v>329</v>
      </c>
      <c r="AD1" s="55" t="s">
        <v>330</v>
      </c>
      <c r="AE1" s="55" t="s">
        <v>331</v>
      </c>
      <c r="AF1" s="55" t="s">
        <v>332</v>
      </c>
      <c r="AG1" s="55" t="s">
        <v>333</v>
      </c>
      <c r="AH1" s="55" t="s">
        <v>334</v>
      </c>
      <c r="AI1" s="55" t="s">
        <v>335</v>
      </c>
      <c r="AJ1" s="55" t="s">
        <v>336</v>
      </c>
      <c r="AK1" s="55" t="s">
        <v>337</v>
      </c>
      <c r="AL1" s="55" t="s">
        <v>338</v>
      </c>
      <c r="AM1" s="55" t="s">
        <v>339</v>
      </c>
      <c r="AN1" s="55" t="s">
        <v>340</v>
      </c>
      <c r="AO1" s="55" t="s">
        <v>341</v>
      </c>
      <c r="AP1" s="75" t="s">
        <v>342</v>
      </c>
      <c r="AQ1" s="55" t="s">
        <v>343</v>
      </c>
      <c r="AR1" s="55" t="s">
        <v>344</v>
      </c>
      <c r="AS1" s="55" t="s">
        <v>345</v>
      </c>
      <c r="AT1" s="55" t="s">
        <v>346</v>
      </c>
      <c r="AU1" s="55" t="s">
        <v>347</v>
      </c>
      <c r="AV1" s="55" t="s">
        <v>348</v>
      </c>
      <c r="AW1" s="55" t="s">
        <v>349</v>
      </c>
      <c r="AX1" s="55" t="s">
        <v>350</v>
      </c>
      <c r="AY1" s="55" t="s">
        <v>351</v>
      </c>
      <c r="AZ1" s="55" t="s">
        <v>352</v>
      </c>
      <c r="BA1" s="55" t="s">
        <v>353</v>
      </c>
      <c r="BB1" s="55" t="s">
        <v>354</v>
      </c>
      <c r="BC1" s="55" t="s">
        <v>355</v>
      </c>
      <c r="BD1" s="55" t="s">
        <v>356</v>
      </c>
      <c r="BE1" s="55" t="s">
        <v>357</v>
      </c>
      <c r="BF1" s="55" t="s">
        <v>358</v>
      </c>
      <c r="BG1" s="55" t="s">
        <v>359</v>
      </c>
      <c r="BH1" s="55" t="s">
        <v>360</v>
      </c>
      <c r="BI1" s="55" t="s">
        <v>361</v>
      </c>
      <c r="BJ1" s="55" t="s">
        <v>362</v>
      </c>
      <c r="BK1" s="55" t="s">
        <v>363</v>
      </c>
      <c r="BL1" s="55" t="s">
        <v>364</v>
      </c>
      <c r="BM1" s="55" t="s">
        <v>365</v>
      </c>
      <c r="BN1" s="55" t="s">
        <v>366</v>
      </c>
      <c r="BO1" s="55" t="s">
        <v>367</v>
      </c>
      <c r="BP1" s="55" t="s">
        <v>368</v>
      </c>
      <c r="BQ1" s="55" t="s">
        <v>369</v>
      </c>
      <c r="BR1" s="55" t="s">
        <v>370</v>
      </c>
      <c r="BS1" s="55" t="s">
        <v>370</v>
      </c>
      <c r="BT1" s="55" t="s">
        <v>371</v>
      </c>
      <c r="BU1" s="55" t="s">
        <v>372</v>
      </c>
      <c r="BV1" s="55" t="s">
        <v>373</v>
      </c>
      <c r="BW1" s="55" t="s">
        <v>374</v>
      </c>
      <c r="BX1" s="55" t="s">
        <v>375</v>
      </c>
      <c r="BY1" s="55" t="s">
        <v>376</v>
      </c>
      <c r="BZ1" s="55" t="s">
        <v>377</v>
      </c>
      <c r="CA1" s="55" t="s">
        <v>378</v>
      </c>
      <c r="CB1" s="55" t="s">
        <v>379</v>
      </c>
      <c r="CC1" s="55" t="s">
        <v>380</v>
      </c>
      <c r="CD1" s="55" t="s">
        <v>381</v>
      </c>
      <c r="CE1" s="55" t="s">
        <v>382</v>
      </c>
      <c r="CF1" s="55" t="s">
        <v>383</v>
      </c>
      <c r="CG1" s="55" t="s">
        <v>384</v>
      </c>
      <c r="CH1" s="55" t="s">
        <v>385</v>
      </c>
      <c r="CI1" s="55" t="s">
        <v>386</v>
      </c>
      <c r="CJ1" s="55" t="s">
        <v>387</v>
      </c>
      <c r="CK1" s="55" t="s">
        <v>388</v>
      </c>
      <c r="CL1" s="55" t="s">
        <v>389</v>
      </c>
      <c r="CM1" s="55" t="s">
        <v>390</v>
      </c>
      <c r="CN1" s="55" t="s">
        <v>391</v>
      </c>
      <c r="CO1" s="55" t="s">
        <v>392</v>
      </c>
      <c r="CP1" s="55" t="s">
        <v>393</v>
      </c>
      <c r="CQ1" s="55" t="s">
        <v>394</v>
      </c>
      <c r="CR1" s="55" t="s">
        <v>395</v>
      </c>
      <c r="CS1" s="55" t="s">
        <v>396</v>
      </c>
      <c r="CT1" s="55" t="s">
        <v>397</v>
      </c>
      <c r="CU1" s="55" t="s">
        <v>398</v>
      </c>
      <c r="CV1" s="55" t="s">
        <v>399</v>
      </c>
      <c r="CW1" s="55" t="s">
        <v>400</v>
      </c>
      <c r="CX1" s="55" t="s">
        <v>401</v>
      </c>
      <c r="CY1" s="55" t="s">
        <v>402</v>
      </c>
      <c r="CZ1" s="55" t="s">
        <v>403</v>
      </c>
      <c r="DA1" s="55" t="s">
        <v>404</v>
      </c>
      <c r="DB1" s="55" t="s">
        <v>405</v>
      </c>
      <c r="DC1" s="55" t="s">
        <v>406</v>
      </c>
      <c r="DD1" s="55" t="s">
        <v>407</v>
      </c>
      <c r="DE1" s="55" t="s">
        <v>408</v>
      </c>
      <c r="DF1" s="55" t="s">
        <v>409</v>
      </c>
      <c r="DG1" s="55" t="s">
        <v>410</v>
      </c>
      <c r="DH1" s="55" t="s">
        <v>411</v>
      </c>
      <c r="DI1" s="55" t="s">
        <v>412</v>
      </c>
      <c r="DJ1" s="55" t="s">
        <v>413</v>
      </c>
      <c r="DK1" s="55" t="s">
        <v>414</v>
      </c>
      <c r="DL1" s="55" t="s">
        <v>415</v>
      </c>
      <c r="DM1" s="55" t="s">
        <v>416</v>
      </c>
      <c r="DN1" s="55" t="s">
        <v>417</v>
      </c>
      <c r="DO1" s="55" t="s">
        <v>418</v>
      </c>
      <c r="DP1" s="55" t="s">
        <v>419</v>
      </c>
      <c r="DQ1" s="55" t="s">
        <v>420</v>
      </c>
      <c r="DR1" s="55" t="s">
        <v>421</v>
      </c>
      <c r="DS1" s="55" t="s">
        <v>422</v>
      </c>
      <c r="DT1" s="55" t="s">
        <v>423</v>
      </c>
      <c r="DU1" s="55" t="s">
        <v>424</v>
      </c>
      <c r="DV1" s="55" t="s">
        <v>425</v>
      </c>
      <c r="DW1" s="55" t="s">
        <v>426</v>
      </c>
      <c r="DX1" s="55" t="s">
        <v>427</v>
      </c>
      <c r="DY1" s="55" t="s">
        <v>428</v>
      </c>
      <c r="DZ1" s="55" t="s">
        <v>429</v>
      </c>
      <c r="EA1" s="55" t="s">
        <v>430</v>
      </c>
      <c r="EB1" s="55" t="s">
        <v>431</v>
      </c>
      <c r="EC1" s="55" t="s">
        <v>432</v>
      </c>
      <c r="ED1" s="55" t="s">
        <v>433</v>
      </c>
      <c r="EE1" s="55" t="s">
        <v>434</v>
      </c>
      <c r="EF1" s="55" t="s">
        <v>435</v>
      </c>
      <c r="EG1" s="55" t="s">
        <v>436</v>
      </c>
      <c r="EH1" s="55" t="s">
        <v>437</v>
      </c>
      <c r="EI1" s="55" t="s">
        <v>438</v>
      </c>
      <c r="EJ1" s="55" t="s">
        <v>439</v>
      </c>
      <c r="EK1" s="55" t="s">
        <v>440</v>
      </c>
      <c r="EL1" s="55" t="s">
        <v>441</v>
      </c>
      <c r="EM1" s="55" t="s">
        <v>442</v>
      </c>
      <c r="EN1" s="55" t="s">
        <v>443</v>
      </c>
      <c r="EO1" s="55" t="s">
        <v>444</v>
      </c>
      <c r="EP1" s="55" t="s">
        <v>445</v>
      </c>
      <c r="EQ1" s="55" t="s">
        <v>446</v>
      </c>
      <c r="ER1" s="55" t="s">
        <v>447</v>
      </c>
      <c r="ES1" s="55" t="s">
        <v>448</v>
      </c>
      <c r="ET1" s="55" t="s">
        <v>449</v>
      </c>
      <c r="EU1" s="55" t="s">
        <v>450</v>
      </c>
      <c r="EV1" s="55" t="s">
        <v>451</v>
      </c>
      <c r="EW1" s="55" t="s">
        <v>452</v>
      </c>
      <c r="EX1" s="55" t="s">
        <v>453</v>
      </c>
      <c r="EY1" s="55" t="s">
        <v>454</v>
      </c>
      <c r="EZ1" s="55" t="s">
        <v>455</v>
      </c>
      <c r="FA1" s="55" t="s">
        <v>456</v>
      </c>
      <c r="FB1" s="55" t="s">
        <v>457</v>
      </c>
      <c r="FC1" s="55" t="s">
        <v>458</v>
      </c>
      <c r="FD1" s="55" t="s">
        <v>459</v>
      </c>
      <c r="FE1" s="55" t="s">
        <v>460</v>
      </c>
      <c r="FF1" s="55" t="s">
        <v>461</v>
      </c>
      <c r="FG1" s="55" t="s">
        <v>462</v>
      </c>
      <c r="FH1" s="55" t="s">
        <v>463</v>
      </c>
      <c r="FI1" s="55" t="s">
        <v>464</v>
      </c>
      <c r="FJ1" s="55" t="s">
        <v>465</v>
      </c>
      <c r="FK1" s="55" t="s">
        <v>466</v>
      </c>
      <c r="FL1" s="55" t="s">
        <v>467</v>
      </c>
      <c r="FM1" s="55" t="s">
        <v>468</v>
      </c>
      <c r="FN1" s="55" t="s">
        <v>469</v>
      </c>
      <c r="FO1" s="55" t="s">
        <v>470</v>
      </c>
      <c r="FP1" s="55" t="s">
        <v>471</v>
      </c>
      <c r="FQ1" s="55" t="s">
        <v>472</v>
      </c>
      <c r="FR1" s="55" t="s">
        <v>473</v>
      </c>
      <c r="FS1" s="55" t="s">
        <v>474</v>
      </c>
      <c r="FT1" s="55" t="s">
        <v>475</v>
      </c>
      <c r="FU1" s="55" t="s">
        <v>476</v>
      </c>
      <c r="FV1" s="55" t="s">
        <v>477</v>
      </c>
      <c r="FW1" s="55" t="s">
        <v>478</v>
      </c>
      <c r="FX1" s="55" t="s">
        <v>479</v>
      </c>
      <c r="FY1" s="55" t="s">
        <v>480</v>
      </c>
      <c r="FZ1" s="55" t="s">
        <v>481</v>
      </c>
      <c r="GA1" s="55" t="s">
        <v>482</v>
      </c>
      <c r="GB1" s="55" t="s">
        <v>483</v>
      </c>
      <c r="GC1" s="55" t="s">
        <v>484</v>
      </c>
      <c r="GD1" s="55" t="s">
        <v>485</v>
      </c>
      <c r="GE1" s="55" t="s">
        <v>486</v>
      </c>
      <c r="GF1" s="55" t="s">
        <v>487</v>
      </c>
      <c r="GG1" s="55" t="s">
        <v>488</v>
      </c>
      <c r="GH1" s="55" t="s">
        <v>489</v>
      </c>
      <c r="GI1" s="55" t="s">
        <v>490</v>
      </c>
      <c r="GJ1" s="55" t="s">
        <v>491</v>
      </c>
      <c r="GK1" s="55" t="s">
        <v>492</v>
      </c>
      <c r="GL1" s="55" t="s">
        <v>493</v>
      </c>
      <c r="GM1" s="55" t="s">
        <v>494</v>
      </c>
      <c r="GN1" s="55" t="s">
        <v>495</v>
      </c>
      <c r="GO1" s="55" t="s">
        <v>496</v>
      </c>
      <c r="GP1" s="55" t="s">
        <v>497</v>
      </c>
      <c r="GQ1" s="55" t="s">
        <v>498</v>
      </c>
      <c r="GR1" s="55" t="s">
        <v>499</v>
      </c>
      <c r="GS1" s="75" t="s">
        <v>500</v>
      </c>
      <c r="GT1" s="55" t="s">
        <v>501</v>
      </c>
      <c r="GU1" s="55" t="s">
        <v>502</v>
      </c>
      <c r="GV1" s="55" t="s">
        <v>503</v>
      </c>
      <c r="GW1" s="55" t="s">
        <v>504</v>
      </c>
      <c r="GX1" s="55" t="s">
        <v>505</v>
      </c>
      <c r="GY1" s="55" t="s">
        <v>506</v>
      </c>
      <c r="GZ1" s="55" t="s">
        <v>507</v>
      </c>
      <c r="HA1" s="55" t="s">
        <v>508</v>
      </c>
      <c r="HB1" s="55" t="s">
        <v>509</v>
      </c>
      <c r="HC1" s="55" t="s">
        <v>510</v>
      </c>
      <c r="HD1" s="55" t="s">
        <v>511</v>
      </c>
      <c r="HE1" s="55" t="s">
        <v>512</v>
      </c>
      <c r="HF1" s="55" t="s">
        <v>513</v>
      </c>
      <c r="HG1" s="55" t="s">
        <v>514</v>
      </c>
      <c r="HH1" s="55" t="s">
        <v>515</v>
      </c>
      <c r="HI1" s="55" t="s">
        <v>516</v>
      </c>
      <c r="HJ1" s="55" t="s">
        <v>517</v>
      </c>
      <c r="HK1" s="55" t="s">
        <v>518</v>
      </c>
      <c r="HL1" s="55" t="s">
        <v>519</v>
      </c>
      <c r="HM1" s="55" t="s">
        <v>520</v>
      </c>
      <c r="HN1" s="55" t="s">
        <v>521</v>
      </c>
      <c r="HO1" s="55" t="s">
        <v>522</v>
      </c>
      <c r="HP1" s="55" t="s">
        <v>523</v>
      </c>
      <c r="HQ1" s="55" t="s">
        <v>524</v>
      </c>
      <c r="HR1" s="55" t="s">
        <v>525</v>
      </c>
      <c r="HS1" s="55" t="s">
        <v>526</v>
      </c>
      <c r="HT1" s="55" t="s">
        <v>527</v>
      </c>
      <c r="HU1" s="55" t="s">
        <v>528</v>
      </c>
      <c r="HV1" s="55" t="s">
        <v>529</v>
      </c>
      <c r="HW1" s="55" t="s">
        <v>530</v>
      </c>
      <c r="HX1" s="55" t="s">
        <v>531</v>
      </c>
      <c r="HY1" s="55" t="s">
        <v>532</v>
      </c>
      <c r="HZ1" s="55" t="s">
        <v>533</v>
      </c>
      <c r="IA1" s="55" t="s">
        <v>534</v>
      </c>
      <c r="IB1" s="55" t="s">
        <v>535</v>
      </c>
      <c r="IC1" s="55" t="s">
        <v>536</v>
      </c>
      <c r="ID1" s="55" t="s">
        <v>537</v>
      </c>
      <c r="IE1" s="55" t="s">
        <v>538</v>
      </c>
      <c r="IF1" s="55" t="s">
        <v>539</v>
      </c>
      <c r="IG1" s="55" t="s">
        <v>540</v>
      </c>
      <c r="IH1" s="55" t="s">
        <v>541</v>
      </c>
      <c r="II1" s="55" t="s">
        <v>542</v>
      </c>
      <c r="IJ1" s="55" t="s">
        <v>543</v>
      </c>
      <c r="IK1" s="55" t="s">
        <v>544</v>
      </c>
      <c r="IL1" s="55" t="s">
        <v>545</v>
      </c>
      <c r="IM1" s="55" t="s">
        <v>546</v>
      </c>
      <c r="IN1" s="55" t="s">
        <v>547</v>
      </c>
      <c r="IO1" s="55" t="s">
        <v>548</v>
      </c>
      <c r="IP1" s="55" t="s">
        <v>549</v>
      </c>
      <c r="IQ1" s="55" t="s">
        <v>550</v>
      </c>
      <c r="IR1" s="55" t="s">
        <v>551</v>
      </c>
      <c r="IS1" s="55" t="s">
        <v>552</v>
      </c>
      <c r="IT1" s="55" t="s">
        <v>553</v>
      </c>
      <c r="IU1" s="55" t="s">
        <v>554</v>
      </c>
      <c r="IV1" s="55" t="s">
        <v>555</v>
      </c>
      <c r="IW1" s="55" t="s">
        <v>556</v>
      </c>
      <c r="IX1" s="55" t="s">
        <v>557</v>
      </c>
      <c r="IY1" s="55" t="s">
        <v>558</v>
      </c>
      <c r="IZ1" s="55" t="s">
        <v>559</v>
      </c>
      <c r="JA1" s="55" t="s">
        <v>560</v>
      </c>
      <c r="JB1" s="55" t="s">
        <v>561</v>
      </c>
      <c r="JC1" s="55" t="s">
        <v>562</v>
      </c>
      <c r="JD1" s="55" t="s">
        <v>563</v>
      </c>
      <c r="JE1" s="55" t="s">
        <v>564</v>
      </c>
      <c r="JF1" s="55" t="s">
        <v>565</v>
      </c>
      <c r="JG1" s="55" t="s">
        <v>566</v>
      </c>
      <c r="JH1" s="55" t="s">
        <v>567</v>
      </c>
      <c r="JI1" s="55" t="s">
        <v>568</v>
      </c>
      <c r="JJ1" s="55" t="s">
        <v>569</v>
      </c>
      <c r="JK1" s="55" t="s">
        <v>570</v>
      </c>
      <c r="JL1" s="55" t="s">
        <v>570</v>
      </c>
      <c r="JM1" s="55" t="s">
        <v>571</v>
      </c>
      <c r="JN1" s="55" t="s">
        <v>572</v>
      </c>
      <c r="JO1" s="55" t="s">
        <v>573</v>
      </c>
      <c r="JP1" s="55" t="s">
        <v>574</v>
      </c>
      <c r="JQ1" s="55" t="s">
        <v>575</v>
      </c>
      <c r="JR1" s="55" t="s">
        <v>576</v>
      </c>
      <c r="JS1" s="55" t="s">
        <v>577</v>
      </c>
      <c r="JT1" s="55" t="s">
        <v>578</v>
      </c>
      <c r="JU1" s="55" t="s">
        <v>579</v>
      </c>
      <c r="JV1" s="55" t="s">
        <v>580</v>
      </c>
      <c r="JW1" s="55" t="s">
        <v>581</v>
      </c>
      <c r="JX1" s="55" t="s">
        <v>582</v>
      </c>
      <c r="JY1" s="55" t="s">
        <v>583</v>
      </c>
      <c r="JZ1" s="55" t="s">
        <v>584</v>
      </c>
      <c r="KA1" s="55" t="s">
        <v>585</v>
      </c>
      <c r="KB1" s="55" t="s">
        <v>586</v>
      </c>
      <c r="KC1" s="55" t="s">
        <v>587</v>
      </c>
      <c r="KD1" s="55" t="s">
        <v>588</v>
      </c>
      <c r="KE1" s="55" t="s">
        <v>589</v>
      </c>
      <c r="KF1" s="55" t="s">
        <v>590</v>
      </c>
      <c r="KG1" s="55" t="s">
        <v>591</v>
      </c>
      <c r="KH1" s="55" t="s">
        <v>592</v>
      </c>
      <c r="KI1" s="55" t="s">
        <v>593</v>
      </c>
      <c r="KJ1" s="55" t="s">
        <v>594</v>
      </c>
      <c r="KK1" s="55" t="s">
        <v>595</v>
      </c>
      <c r="KL1" s="55" t="s">
        <v>596</v>
      </c>
      <c r="KM1" s="76" t="s">
        <v>597</v>
      </c>
      <c r="KN1" s="76" t="s">
        <v>598</v>
      </c>
      <c r="KO1" s="55" t="s">
        <v>599</v>
      </c>
      <c r="KP1" s="55" t="s">
        <v>600</v>
      </c>
      <c r="KQ1" s="55" t="s">
        <v>601</v>
      </c>
      <c r="KR1" s="55" t="s">
        <v>602</v>
      </c>
      <c r="KS1" s="55" t="s">
        <v>603</v>
      </c>
      <c r="KT1" s="55" t="s">
        <v>604</v>
      </c>
      <c r="KU1" s="55" t="s">
        <v>605</v>
      </c>
      <c r="KV1" s="55" t="s">
        <v>606</v>
      </c>
      <c r="KW1" s="55" t="s">
        <v>607</v>
      </c>
      <c r="KX1" s="55" t="s">
        <v>608</v>
      </c>
      <c r="KY1" s="55" t="s">
        <v>609</v>
      </c>
      <c r="KZ1" s="75" t="s">
        <v>610</v>
      </c>
      <c r="LA1" s="55" t="s">
        <v>611</v>
      </c>
      <c r="LB1" s="55" t="s">
        <v>612</v>
      </c>
      <c r="LC1" s="55" t="s">
        <v>613</v>
      </c>
      <c r="LD1" s="55" t="s">
        <v>614</v>
      </c>
      <c r="LE1" s="55" t="s">
        <v>615</v>
      </c>
      <c r="LF1" s="55" t="s">
        <v>760</v>
      </c>
    </row>
    <row r="2" spans="1:318" s="8" customFormat="1" x14ac:dyDescent="0.2">
      <c r="A2" s="7" t="s">
        <v>190</v>
      </c>
      <c r="B2" s="8">
        <v>114</v>
      </c>
      <c r="C2" s="8">
        <v>0</v>
      </c>
      <c r="D2" s="8">
        <v>0</v>
      </c>
      <c r="E2" s="8">
        <v>0</v>
      </c>
      <c r="F2" s="8">
        <v>0</v>
      </c>
      <c r="G2" s="8">
        <v>0</v>
      </c>
      <c r="H2" s="8">
        <v>0</v>
      </c>
      <c r="I2" s="8">
        <v>0</v>
      </c>
      <c r="J2" s="8">
        <v>14149573</v>
      </c>
      <c r="K2" s="8">
        <v>0</v>
      </c>
      <c r="L2" s="8">
        <v>13146012.25</v>
      </c>
      <c r="M2" s="8">
        <v>37320680.560000002</v>
      </c>
      <c r="N2" s="8">
        <v>0</v>
      </c>
      <c r="O2" s="8">
        <v>63</v>
      </c>
      <c r="P2" s="8">
        <v>48</v>
      </c>
      <c r="Q2" s="8">
        <v>7</v>
      </c>
      <c r="R2" s="8">
        <v>15</v>
      </c>
      <c r="S2" s="8">
        <v>69</v>
      </c>
      <c r="T2" s="8">
        <v>100</v>
      </c>
      <c r="U2" s="8">
        <v>9</v>
      </c>
      <c r="V2" s="8">
        <v>36</v>
      </c>
      <c r="W2" s="8">
        <v>104</v>
      </c>
      <c r="X2" s="8">
        <v>106</v>
      </c>
      <c r="Y2" s="8">
        <v>136</v>
      </c>
      <c r="Z2" s="8">
        <v>225</v>
      </c>
      <c r="AA2" s="8">
        <v>388</v>
      </c>
      <c r="AB2" s="8">
        <v>530</v>
      </c>
      <c r="AC2" s="8">
        <v>918</v>
      </c>
      <c r="AD2" s="8">
        <v>2005</v>
      </c>
      <c r="AE2" s="8">
        <v>2116</v>
      </c>
      <c r="AF2" s="8">
        <v>32</v>
      </c>
      <c r="AG2" s="8">
        <v>79</v>
      </c>
      <c r="AH2" s="8">
        <v>269</v>
      </c>
      <c r="AI2" s="8">
        <v>259</v>
      </c>
      <c r="AJ2" s="8">
        <v>2306</v>
      </c>
      <c r="AK2" s="8">
        <v>2454</v>
      </c>
      <c r="AL2" s="8">
        <v>4760</v>
      </c>
      <c r="AM2" s="8">
        <v>1206</v>
      </c>
      <c r="AN2" s="8">
        <v>2011</v>
      </c>
      <c r="AO2" s="8">
        <v>3217</v>
      </c>
      <c r="AP2" s="8">
        <v>81831</v>
      </c>
      <c r="AQ2" s="8">
        <v>449</v>
      </c>
      <c r="AR2" s="8">
        <v>358</v>
      </c>
      <c r="AS2" s="8">
        <v>0</v>
      </c>
      <c r="AT2" s="8">
        <v>0</v>
      </c>
      <c r="AU2" s="8">
        <v>0</v>
      </c>
      <c r="AV2" s="8">
        <v>0</v>
      </c>
      <c r="AW2" s="8">
        <v>3</v>
      </c>
      <c r="AX2" s="8">
        <v>4</v>
      </c>
      <c r="AY2" s="8">
        <v>0</v>
      </c>
      <c r="AZ2" s="8">
        <v>0</v>
      </c>
      <c r="BA2" s="8">
        <v>0</v>
      </c>
      <c r="BB2" s="8">
        <v>1</v>
      </c>
      <c r="BC2" s="8">
        <v>0</v>
      </c>
      <c r="BD2" s="8">
        <v>0</v>
      </c>
      <c r="BE2" s="8">
        <v>0</v>
      </c>
      <c r="BF2" s="8">
        <v>0</v>
      </c>
      <c r="BG2" s="8">
        <v>1</v>
      </c>
      <c r="BH2" s="8">
        <v>1</v>
      </c>
      <c r="BI2" s="8">
        <v>0</v>
      </c>
      <c r="BJ2" s="8">
        <v>0</v>
      </c>
      <c r="BK2" s="8">
        <v>0</v>
      </c>
      <c r="BL2" s="8">
        <v>0</v>
      </c>
      <c r="BM2" s="8">
        <v>1</v>
      </c>
      <c r="BN2" s="8">
        <v>0</v>
      </c>
      <c r="BO2" s="8">
        <v>21</v>
      </c>
      <c r="BP2" s="8">
        <v>10</v>
      </c>
      <c r="BQ2" s="8">
        <v>475</v>
      </c>
      <c r="BR2" s="8">
        <v>374</v>
      </c>
      <c r="BS2" s="8">
        <v>849</v>
      </c>
      <c r="BT2" s="8">
        <v>1122.5</v>
      </c>
      <c r="BU2" s="8">
        <v>1114</v>
      </c>
      <c r="BV2" s="8">
        <v>0</v>
      </c>
      <c r="BW2" s="8">
        <v>1</v>
      </c>
      <c r="BX2" s="8">
        <v>1</v>
      </c>
      <c r="BY2" s="8">
        <v>1</v>
      </c>
      <c r="BZ2" s="8">
        <v>1</v>
      </c>
      <c r="CA2" s="8">
        <v>4</v>
      </c>
      <c r="CB2" s="8">
        <v>1</v>
      </c>
      <c r="CC2" s="8">
        <v>0</v>
      </c>
      <c r="CD2" s="8">
        <v>0</v>
      </c>
      <c r="CE2" s="8">
        <v>0</v>
      </c>
      <c r="CF2" s="8">
        <v>0</v>
      </c>
      <c r="CG2" s="8">
        <v>0</v>
      </c>
      <c r="CH2" s="8">
        <v>0</v>
      </c>
      <c r="CI2" s="8">
        <v>1</v>
      </c>
      <c r="CJ2" s="8">
        <v>4</v>
      </c>
      <c r="CK2" s="8">
        <v>3</v>
      </c>
      <c r="CL2" s="8">
        <v>2</v>
      </c>
      <c r="CM2" s="8">
        <v>1</v>
      </c>
      <c r="CN2" s="8">
        <v>4</v>
      </c>
      <c r="CO2" s="8">
        <v>11</v>
      </c>
      <c r="CP2" s="8">
        <v>15</v>
      </c>
      <c r="CQ2" s="8">
        <v>18</v>
      </c>
      <c r="CR2" s="8">
        <v>472</v>
      </c>
      <c r="CS2" s="8">
        <v>572</v>
      </c>
      <c r="CT2" s="8">
        <v>1622.5</v>
      </c>
      <c r="CU2" s="8">
        <v>1726</v>
      </c>
      <c r="CV2" s="8">
        <v>3348.5</v>
      </c>
      <c r="CW2" s="8">
        <v>94.5</v>
      </c>
      <c r="CX2" s="8">
        <v>186</v>
      </c>
      <c r="CY2" s="8">
        <v>0</v>
      </c>
      <c r="CZ2" s="8">
        <v>0</v>
      </c>
      <c r="DA2" s="8">
        <v>0</v>
      </c>
      <c r="DB2" s="8">
        <v>0</v>
      </c>
      <c r="DC2" s="8">
        <v>1</v>
      </c>
      <c r="DD2" s="8">
        <v>2</v>
      </c>
      <c r="DE2" s="8">
        <v>0</v>
      </c>
      <c r="DF2" s="8">
        <v>0</v>
      </c>
      <c r="DG2" s="8">
        <v>0</v>
      </c>
      <c r="DH2" s="8">
        <v>0</v>
      </c>
      <c r="DI2" s="8">
        <v>0</v>
      </c>
      <c r="DJ2" s="8">
        <v>0</v>
      </c>
      <c r="DK2" s="8">
        <v>0</v>
      </c>
      <c r="DL2" s="8">
        <v>0</v>
      </c>
      <c r="DM2" s="8">
        <v>0</v>
      </c>
      <c r="DN2" s="8">
        <v>0</v>
      </c>
      <c r="DO2" s="8">
        <v>0</v>
      </c>
      <c r="DP2" s="8">
        <v>0</v>
      </c>
      <c r="DQ2" s="8">
        <v>0</v>
      </c>
      <c r="DR2" s="8">
        <v>0</v>
      </c>
      <c r="DS2" s="8">
        <v>0</v>
      </c>
      <c r="DT2" s="8">
        <v>2</v>
      </c>
      <c r="DU2" s="8">
        <v>4</v>
      </c>
      <c r="DV2" s="8">
        <v>6</v>
      </c>
      <c r="DW2" s="8">
        <v>99.5</v>
      </c>
      <c r="DX2" s="8">
        <v>196</v>
      </c>
      <c r="DY2" s="8">
        <v>295.5</v>
      </c>
      <c r="DZ2" s="8">
        <v>347</v>
      </c>
      <c r="EA2" s="8">
        <v>467</v>
      </c>
      <c r="EB2" s="8">
        <v>0</v>
      </c>
      <c r="EC2" s="8">
        <v>0</v>
      </c>
      <c r="ED2" s="8">
        <v>0</v>
      </c>
      <c r="EE2" s="8">
        <v>0</v>
      </c>
      <c r="EF2" s="8">
        <v>0</v>
      </c>
      <c r="EG2" s="8">
        <v>2</v>
      </c>
      <c r="EH2" s="8">
        <v>0</v>
      </c>
      <c r="EI2" s="8">
        <v>0</v>
      </c>
      <c r="EJ2" s="8">
        <v>0</v>
      </c>
      <c r="EK2" s="8">
        <v>0</v>
      </c>
      <c r="EL2" s="8">
        <v>0</v>
      </c>
      <c r="EM2" s="8">
        <v>0</v>
      </c>
      <c r="EN2" s="8">
        <v>3</v>
      </c>
      <c r="EO2" s="8">
        <v>1</v>
      </c>
      <c r="EP2" s="8">
        <v>1</v>
      </c>
      <c r="EQ2" s="8">
        <v>1</v>
      </c>
      <c r="ER2" s="8">
        <v>0</v>
      </c>
      <c r="ES2" s="8">
        <v>0</v>
      </c>
      <c r="ET2" s="8">
        <v>2</v>
      </c>
      <c r="EU2" s="8">
        <v>2</v>
      </c>
      <c r="EV2" s="8">
        <v>1</v>
      </c>
      <c r="EW2" s="8">
        <v>2</v>
      </c>
      <c r="EX2" s="8">
        <v>72</v>
      </c>
      <c r="EY2" s="8">
        <v>101</v>
      </c>
      <c r="EZ2" s="8">
        <v>426</v>
      </c>
      <c r="FA2" s="8">
        <v>576</v>
      </c>
      <c r="FB2" s="8">
        <v>1002</v>
      </c>
      <c r="FC2" s="8">
        <v>63</v>
      </c>
      <c r="FD2" s="8">
        <v>38</v>
      </c>
      <c r="FE2" s="8">
        <v>27</v>
      </c>
      <c r="FF2" s="8">
        <v>18</v>
      </c>
      <c r="FG2" s="8">
        <v>5</v>
      </c>
      <c r="FH2" s="8">
        <v>6</v>
      </c>
      <c r="FI2" s="8">
        <v>14</v>
      </c>
      <c r="FJ2" s="8">
        <v>18</v>
      </c>
      <c r="FK2" s="8">
        <v>68</v>
      </c>
      <c r="FL2" s="8">
        <v>74</v>
      </c>
      <c r="FM2" s="8">
        <v>177</v>
      </c>
      <c r="FN2" s="8">
        <v>154</v>
      </c>
      <c r="FO2" s="8">
        <v>331</v>
      </c>
      <c r="FP2" s="8">
        <v>8</v>
      </c>
      <c r="FQ2" s="8">
        <v>5</v>
      </c>
      <c r="FR2" s="8">
        <v>28</v>
      </c>
      <c r="FS2" s="8">
        <v>40</v>
      </c>
      <c r="FT2" s="8">
        <v>81</v>
      </c>
      <c r="FU2" s="8">
        <v>119</v>
      </c>
      <c r="FV2" s="8">
        <v>148</v>
      </c>
      <c r="FW2" s="8">
        <v>112</v>
      </c>
      <c r="FX2" s="8">
        <v>117</v>
      </c>
      <c r="FY2" s="8">
        <v>60</v>
      </c>
      <c r="FZ2" s="8">
        <v>74</v>
      </c>
      <c r="GA2" s="8">
        <v>22</v>
      </c>
      <c r="GB2" s="8">
        <v>456</v>
      </c>
      <c r="GC2" s="8">
        <v>358</v>
      </c>
      <c r="GD2" s="8">
        <v>814</v>
      </c>
      <c r="GE2" s="8">
        <v>153</v>
      </c>
      <c r="GF2" s="8">
        <v>158</v>
      </c>
      <c r="GG2" s="8">
        <v>347</v>
      </c>
      <c r="GH2" s="8">
        <v>438</v>
      </c>
      <c r="GI2" s="8">
        <v>365</v>
      </c>
      <c r="GJ2" s="8">
        <v>385</v>
      </c>
      <c r="GK2" s="8">
        <v>221</v>
      </c>
      <c r="GL2" s="8">
        <v>217</v>
      </c>
      <c r="GM2" s="8">
        <v>92</v>
      </c>
      <c r="GN2" s="8">
        <v>88</v>
      </c>
      <c r="GO2" s="8">
        <v>32.5</v>
      </c>
      <c r="GP2" s="8">
        <v>30</v>
      </c>
      <c r="GQ2" s="8">
        <v>1210.5</v>
      </c>
      <c r="GR2" s="8">
        <v>1316</v>
      </c>
      <c r="GS2" s="8">
        <v>2526.5</v>
      </c>
      <c r="GT2" s="8">
        <v>0</v>
      </c>
      <c r="GU2" s="8">
        <v>7</v>
      </c>
      <c r="GV2" s="8">
        <v>21</v>
      </c>
      <c r="GW2" s="8">
        <v>64</v>
      </c>
      <c r="GX2" s="8">
        <v>31</v>
      </c>
      <c r="GY2" s="8">
        <v>68</v>
      </c>
      <c r="GZ2" s="8">
        <v>34</v>
      </c>
      <c r="HA2" s="8">
        <v>38</v>
      </c>
      <c r="HB2" s="8">
        <v>10</v>
      </c>
      <c r="HC2" s="8">
        <v>9</v>
      </c>
      <c r="HD2" s="8">
        <v>3.5</v>
      </c>
      <c r="HE2" s="8">
        <v>1</v>
      </c>
      <c r="HF2" s="8">
        <v>99.5</v>
      </c>
      <c r="HG2" s="8">
        <v>187</v>
      </c>
      <c r="HH2" s="8">
        <v>286.5</v>
      </c>
      <c r="HI2" s="8">
        <v>41</v>
      </c>
      <c r="HJ2" s="8">
        <v>70</v>
      </c>
      <c r="HK2" s="8">
        <v>136</v>
      </c>
      <c r="HL2" s="8">
        <v>173</v>
      </c>
      <c r="HM2" s="8">
        <v>86</v>
      </c>
      <c r="HN2" s="8">
        <v>143</v>
      </c>
      <c r="HO2" s="8">
        <v>60</v>
      </c>
      <c r="HP2" s="8">
        <v>84</v>
      </c>
      <c r="HQ2" s="8">
        <v>22</v>
      </c>
      <c r="HR2" s="8">
        <v>25</v>
      </c>
      <c r="HS2" s="8">
        <v>2</v>
      </c>
      <c r="HT2" s="8">
        <v>10</v>
      </c>
      <c r="HU2" s="8">
        <v>347</v>
      </c>
      <c r="HV2" s="8">
        <v>505</v>
      </c>
      <c r="HW2" s="8">
        <v>852</v>
      </c>
      <c r="HX2" s="8">
        <v>251</v>
      </c>
      <c r="HY2" s="8">
        <v>397</v>
      </c>
      <c r="HZ2" s="8">
        <v>192</v>
      </c>
      <c r="IA2" s="8">
        <v>294</v>
      </c>
      <c r="IB2" s="8">
        <v>149</v>
      </c>
      <c r="IC2" s="8">
        <v>269</v>
      </c>
      <c r="ID2" s="8">
        <v>105</v>
      </c>
      <c r="IE2" s="8">
        <v>251</v>
      </c>
      <c r="IF2" s="8">
        <v>79</v>
      </c>
      <c r="IG2" s="8">
        <v>90</v>
      </c>
      <c r="IH2" s="8">
        <v>35</v>
      </c>
      <c r="II2" s="8">
        <v>41</v>
      </c>
      <c r="IJ2" s="8">
        <v>811</v>
      </c>
      <c r="IK2" s="8">
        <v>1342</v>
      </c>
      <c r="IL2" s="8">
        <v>2153</v>
      </c>
      <c r="IM2" s="8">
        <v>77</v>
      </c>
      <c r="IN2" s="8">
        <v>65</v>
      </c>
      <c r="IO2" s="8">
        <v>54</v>
      </c>
      <c r="IP2" s="8">
        <v>45</v>
      </c>
      <c r="IQ2" s="8">
        <v>3</v>
      </c>
      <c r="IR2" s="8">
        <v>4</v>
      </c>
      <c r="IS2" s="8">
        <v>8</v>
      </c>
      <c r="IT2" s="8">
        <v>14</v>
      </c>
      <c r="IU2" s="8">
        <v>307</v>
      </c>
      <c r="IV2" s="8">
        <v>228</v>
      </c>
      <c r="IW2" s="8">
        <v>449</v>
      </c>
      <c r="IX2" s="8">
        <v>356</v>
      </c>
      <c r="IY2" s="8">
        <v>805</v>
      </c>
      <c r="IZ2" s="8">
        <v>115</v>
      </c>
      <c r="JA2" s="8">
        <v>128</v>
      </c>
      <c r="JB2" s="8">
        <v>49</v>
      </c>
      <c r="JC2" s="8">
        <v>66</v>
      </c>
      <c r="JD2" s="8">
        <v>6</v>
      </c>
      <c r="JE2" s="8">
        <v>8</v>
      </c>
      <c r="JF2" s="8">
        <v>13</v>
      </c>
      <c r="JG2" s="8">
        <v>13</v>
      </c>
      <c r="JH2" s="8">
        <v>1348</v>
      </c>
      <c r="JI2" s="8">
        <v>1410</v>
      </c>
      <c r="JJ2" s="8">
        <v>1531</v>
      </c>
      <c r="JK2" s="8">
        <v>1625</v>
      </c>
      <c r="JL2" s="8">
        <v>3156</v>
      </c>
      <c r="JM2" s="8">
        <v>26</v>
      </c>
      <c r="JN2" s="8">
        <v>43</v>
      </c>
      <c r="JO2" s="8">
        <v>15</v>
      </c>
      <c r="JP2" s="8">
        <v>18</v>
      </c>
      <c r="JQ2" s="8">
        <v>2</v>
      </c>
      <c r="JR2" s="8">
        <v>1</v>
      </c>
      <c r="JS2" s="8">
        <v>5</v>
      </c>
      <c r="JT2" s="8">
        <v>13</v>
      </c>
      <c r="JU2" s="8">
        <v>51</v>
      </c>
      <c r="JV2" s="8">
        <v>108</v>
      </c>
      <c r="JW2" s="8">
        <v>99</v>
      </c>
      <c r="JX2" s="8">
        <v>183</v>
      </c>
      <c r="JY2" s="8">
        <v>282</v>
      </c>
      <c r="JZ2" s="8">
        <v>101</v>
      </c>
      <c r="KA2" s="8">
        <v>146</v>
      </c>
      <c r="KB2" s="8">
        <v>41</v>
      </c>
      <c r="KC2" s="8">
        <v>78</v>
      </c>
      <c r="KD2" s="8">
        <v>1</v>
      </c>
      <c r="KE2" s="8">
        <v>5</v>
      </c>
      <c r="KF2" s="8">
        <v>3</v>
      </c>
      <c r="KG2" s="8">
        <v>6</v>
      </c>
      <c r="KH2" s="8">
        <v>325</v>
      </c>
      <c r="KI2" s="8">
        <v>530</v>
      </c>
      <c r="KJ2" s="8">
        <v>471</v>
      </c>
      <c r="KK2" s="8">
        <v>765</v>
      </c>
      <c r="KL2" s="8">
        <v>1236</v>
      </c>
      <c r="KM2" s="8">
        <v>65</v>
      </c>
      <c r="KN2" s="8">
        <v>40</v>
      </c>
      <c r="KO2" s="8">
        <v>62</v>
      </c>
      <c r="KP2" s="8">
        <v>1</v>
      </c>
      <c r="KQ2" s="8">
        <v>191</v>
      </c>
      <c r="KR2" s="8">
        <v>189</v>
      </c>
      <c r="KS2" s="8">
        <v>99</v>
      </c>
      <c r="KT2" s="8">
        <v>57</v>
      </c>
      <c r="KU2" s="8">
        <v>268</v>
      </c>
      <c r="KV2" s="8">
        <v>113</v>
      </c>
      <c r="KW2" s="8">
        <v>291</v>
      </c>
      <c r="KX2" s="8">
        <v>215</v>
      </c>
      <c r="KY2" s="8">
        <v>1423</v>
      </c>
      <c r="KZ2" s="8">
        <v>54</v>
      </c>
      <c r="LA2" s="8">
        <v>19</v>
      </c>
      <c r="LB2" s="8">
        <v>310</v>
      </c>
      <c r="LC2" s="8">
        <v>394</v>
      </c>
      <c r="LD2" s="8">
        <v>777</v>
      </c>
    </row>
    <row r="3" spans="1:318" s="8" customFormat="1" x14ac:dyDescent="0.2">
      <c r="A3" s="7" t="s">
        <v>191</v>
      </c>
      <c r="B3" s="8">
        <v>53</v>
      </c>
      <c r="C3" s="8">
        <v>0</v>
      </c>
      <c r="D3" s="8">
        <v>0</v>
      </c>
      <c r="E3" s="8">
        <v>0</v>
      </c>
      <c r="F3" s="8">
        <v>0</v>
      </c>
      <c r="G3" s="8">
        <v>0</v>
      </c>
      <c r="H3" s="8">
        <v>0</v>
      </c>
      <c r="I3" s="8">
        <v>0</v>
      </c>
      <c r="J3" s="8">
        <v>2956777</v>
      </c>
      <c r="K3" s="8">
        <v>0</v>
      </c>
      <c r="L3" s="8">
        <v>0</v>
      </c>
      <c r="M3" s="8">
        <v>0</v>
      </c>
      <c r="N3" s="8">
        <v>0</v>
      </c>
      <c r="O3" s="8">
        <v>8</v>
      </c>
      <c r="P3" s="8">
        <v>7</v>
      </c>
      <c r="Q3" s="8">
        <v>4</v>
      </c>
      <c r="R3" s="8">
        <v>4</v>
      </c>
      <c r="S3" s="8">
        <v>14</v>
      </c>
      <c r="T3" s="8">
        <v>21</v>
      </c>
      <c r="U3" s="8">
        <v>4</v>
      </c>
      <c r="V3" s="8">
        <v>11</v>
      </c>
      <c r="W3" s="8">
        <v>3</v>
      </c>
      <c r="X3" s="8">
        <v>11</v>
      </c>
      <c r="Y3" s="8">
        <v>11</v>
      </c>
      <c r="Z3" s="8">
        <v>22</v>
      </c>
      <c r="AA3" s="8">
        <v>44</v>
      </c>
      <c r="AB3" s="8">
        <v>76</v>
      </c>
      <c r="AC3" s="8">
        <v>120</v>
      </c>
      <c r="AD3" s="8">
        <v>757</v>
      </c>
      <c r="AE3" s="8">
        <v>759</v>
      </c>
      <c r="AF3" s="8">
        <v>9</v>
      </c>
      <c r="AG3" s="8">
        <v>16</v>
      </c>
      <c r="AH3" s="8">
        <v>94</v>
      </c>
      <c r="AI3" s="8">
        <v>86</v>
      </c>
      <c r="AJ3" s="8">
        <v>860</v>
      </c>
      <c r="AK3" s="8">
        <v>861</v>
      </c>
      <c r="AL3" s="8">
        <v>1721</v>
      </c>
      <c r="AM3" s="8">
        <v>281</v>
      </c>
      <c r="AN3" s="8">
        <v>432</v>
      </c>
      <c r="AO3" s="8">
        <v>713</v>
      </c>
      <c r="AP3" s="8">
        <v>20453</v>
      </c>
      <c r="AQ3" s="8">
        <v>211</v>
      </c>
      <c r="AR3" s="8">
        <v>177</v>
      </c>
      <c r="AS3" s="8">
        <v>0</v>
      </c>
      <c r="AT3" s="8">
        <v>0</v>
      </c>
      <c r="AU3" s="8">
        <v>0</v>
      </c>
      <c r="AV3" s="8">
        <v>0</v>
      </c>
      <c r="AW3" s="8">
        <v>0</v>
      </c>
      <c r="AX3" s="8">
        <v>3</v>
      </c>
      <c r="AY3" s="8">
        <v>0</v>
      </c>
      <c r="AZ3" s="8">
        <v>0</v>
      </c>
      <c r="BA3" s="8">
        <v>0</v>
      </c>
      <c r="BB3" s="8">
        <v>0</v>
      </c>
      <c r="BC3" s="8">
        <v>0</v>
      </c>
      <c r="BD3" s="8">
        <v>0</v>
      </c>
      <c r="BE3" s="8">
        <v>0</v>
      </c>
      <c r="BF3" s="8">
        <v>0</v>
      </c>
      <c r="BG3" s="8">
        <v>1</v>
      </c>
      <c r="BH3" s="8">
        <v>1</v>
      </c>
      <c r="BI3" s="8">
        <v>0</v>
      </c>
      <c r="BJ3" s="8">
        <v>0</v>
      </c>
      <c r="BK3" s="8">
        <v>0</v>
      </c>
      <c r="BL3" s="8">
        <v>0</v>
      </c>
      <c r="BM3" s="8">
        <v>1</v>
      </c>
      <c r="BN3" s="8">
        <v>0</v>
      </c>
      <c r="BO3" s="8">
        <v>5</v>
      </c>
      <c r="BP3" s="8">
        <v>2</v>
      </c>
      <c r="BQ3" s="8">
        <v>218</v>
      </c>
      <c r="BR3" s="8">
        <v>183</v>
      </c>
      <c r="BS3" s="8">
        <v>401</v>
      </c>
      <c r="BT3" s="8">
        <v>378</v>
      </c>
      <c r="BU3" s="8">
        <v>355</v>
      </c>
      <c r="BV3" s="8">
        <v>0</v>
      </c>
      <c r="BW3" s="8">
        <v>0</v>
      </c>
      <c r="BX3" s="8">
        <v>1</v>
      </c>
      <c r="BY3" s="8">
        <v>1</v>
      </c>
      <c r="BZ3" s="8">
        <v>1</v>
      </c>
      <c r="CA3" s="8">
        <v>3</v>
      </c>
      <c r="CB3" s="8">
        <v>0</v>
      </c>
      <c r="CC3" s="8">
        <v>0</v>
      </c>
      <c r="CD3" s="8">
        <v>0</v>
      </c>
      <c r="CE3" s="8">
        <v>0</v>
      </c>
      <c r="CF3" s="8">
        <v>0</v>
      </c>
      <c r="CG3" s="8">
        <v>0</v>
      </c>
      <c r="CH3" s="8">
        <v>0</v>
      </c>
      <c r="CI3" s="8">
        <v>0</v>
      </c>
      <c r="CJ3" s="8">
        <v>0</v>
      </c>
      <c r="CK3" s="8">
        <v>0</v>
      </c>
      <c r="CL3" s="8">
        <v>1</v>
      </c>
      <c r="CM3" s="8">
        <v>1</v>
      </c>
      <c r="CN3" s="8">
        <v>2</v>
      </c>
      <c r="CO3" s="8">
        <v>2</v>
      </c>
      <c r="CP3" s="8">
        <v>7</v>
      </c>
      <c r="CQ3" s="8">
        <v>10</v>
      </c>
      <c r="CR3" s="8">
        <v>296</v>
      </c>
      <c r="CS3" s="8">
        <v>285</v>
      </c>
      <c r="CT3" s="8">
        <v>686</v>
      </c>
      <c r="CU3" s="8">
        <v>657</v>
      </c>
      <c r="CV3" s="8">
        <v>1343</v>
      </c>
      <c r="CW3" s="8">
        <v>20</v>
      </c>
      <c r="CX3" s="8">
        <v>38</v>
      </c>
      <c r="CY3" s="8">
        <v>0</v>
      </c>
      <c r="CZ3" s="8">
        <v>0</v>
      </c>
      <c r="DA3" s="8">
        <v>0</v>
      </c>
      <c r="DB3" s="8">
        <v>0</v>
      </c>
      <c r="DC3" s="8">
        <v>0</v>
      </c>
      <c r="DD3" s="8">
        <v>0</v>
      </c>
      <c r="DE3" s="8">
        <v>0</v>
      </c>
      <c r="DF3" s="8">
        <v>0</v>
      </c>
      <c r="DG3" s="8">
        <v>0</v>
      </c>
      <c r="DH3" s="8">
        <v>0</v>
      </c>
      <c r="DI3" s="8">
        <v>0</v>
      </c>
      <c r="DJ3" s="8">
        <v>0</v>
      </c>
      <c r="DK3" s="8">
        <v>0</v>
      </c>
      <c r="DL3" s="8">
        <v>0</v>
      </c>
      <c r="DM3" s="8">
        <v>0</v>
      </c>
      <c r="DN3" s="8">
        <v>0</v>
      </c>
      <c r="DO3" s="8">
        <v>0</v>
      </c>
      <c r="DP3" s="8">
        <v>0</v>
      </c>
      <c r="DQ3" s="8">
        <v>0</v>
      </c>
      <c r="DR3" s="8">
        <v>0</v>
      </c>
      <c r="DS3" s="8">
        <v>0</v>
      </c>
      <c r="DT3" s="8">
        <v>0</v>
      </c>
      <c r="DU3" s="8">
        <v>0</v>
      </c>
      <c r="DV3" s="8">
        <v>1</v>
      </c>
      <c r="DW3" s="8">
        <v>20</v>
      </c>
      <c r="DX3" s="8">
        <v>39</v>
      </c>
      <c r="DY3" s="8">
        <v>59</v>
      </c>
      <c r="DZ3" s="8">
        <v>53</v>
      </c>
      <c r="EA3" s="8">
        <v>88</v>
      </c>
      <c r="EB3" s="8">
        <v>0</v>
      </c>
      <c r="EC3" s="8">
        <v>0</v>
      </c>
      <c r="ED3" s="8">
        <v>0</v>
      </c>
      <c r="EE3" s="8">
        <v>0</v>
      </c>
      <c r="EF3" s="8">
        <v>0</v>
      </c>
      <c r="EG3" s="8">
        <v>0</v>
      </c>
      <c r="EH3" s="8">
        <v>0</v>
      </c>
      <c r="EI3" s="8">
        <v>0</v>
      </c>
      <c r="EJ3" s="8">
        <v>0</v>
      </c>
      <c r="EK3" s="8">
        <v>0</v>
      </c>
      <c r="EL3" s="8">
        <v>0</v>
      </c>
      <c r="EM3" s="8">
        <v>0</v>
      </c>
      <c r="EN3" s="8">
        <v>3</v>
      </c>
      <c r="EO3" s="8">
        <v>0</v>
      </c>
      <c r="EP3" s="8">
        <v>0</v>
      </c>
      <c r="EQ3" s="8">
        <v>0</v>
      </c>
      <c r="ER3" s="8">
        <v>0</v>
      </c>
      <c r="ES3" s="8">
        <v>0</v>
      </c>
      <c r="ET3" s="8">
        <v>0</v>
      </c>
      <c r="EU3" s="8">
        <v>1</v>
      </c>
      <c r="EV3" s="8">
        <v>0</v>
      </c>
      <c r="EW3" s="8">
        <v>1</v>
      </c>
      <c r="EX3" s="8">
        <v>15</v>
      </c>
      <c r="EY3" s="8">
        <v>11</v>
      </c>
      <c r="EZ3" s="8">
        <v>71</v>
      </c>
      <c r="FA3" s="8">
        <v>101</v>
      </c>
      <c r="FB3" s="8">
        <v>172</v>
      </c>
      <c r="FC3" s="8">
        <v>49</v>
      </c>
      <c r="FD3" s="8">
        <v>30</v>
      </c>
      <c r="FE3" s="8">
        <v>21</v>
      </c>
      <c r="FF3" s="8">
        <v>15</v>
      </c>
      <c r="FG3" s="8">
        <v>4</v>
      </c>
      <c r="FH3" s="8">
        <v>3</v>
      </c>
      <c r="FI3" s="8">
        <v>5</v>
      </c>
      <c r="FJ3" s="8">
        <v>8</v>
      </c>
      <c r="FK3" s="8">
        <v>31</v>
      </c>
      <c r="FL3" s="8">
        <v>35</v>
      </c>
      <c r="FM3" s="8">
        <v>110</v>
      </c>
      <c r="FN3" s="8">
        <v>91</v>
      </c>
      <c r="FO3" s="8">
        <v>201</v>
      </c>
      <c r="FP3" s="8">
        <v>6</v>
      </c>
      <c r="FQ3" s="8">
        <v>5</v>
      </c>
      <c r="FR3" s="8">
        <v>16</v>
      </c>
      <c r="FS3" s="8">
        <v>14</v>
      </c>
      <c r="FT3" s="8">
        <v>41</v>
      </c>
      <c r="FU3" s="8">
        <v>61</v>
      </c>
      <c r="FV3" s="8">
        <v>54</v>
      </c>
      <c r="FW3" s="8">
        <v>54</v>
      </c>
      <c r="FX3" s="8">
        <v>56</v>
      </c>
      <c r="FY3" s="8">
        <v>29</v>
      </c>
      <c r="FZ3" s="8">
        <v>42</v>
      </c>
      <c r="GA3" s="8">
        <v>12</v>
      </c>
      <c r="GB3" s="8">
        <v>215</v>
      </c>
      <c r="GC3" s="8">
        <v>175</v>
      </c>
      <c r="GD3" s="8">
        <v>390</v>
      </c>
      <c r="GE3" s="8">
        <v>45</v>
      </c>
      <c r="GF3" s="8">
        <v>40</v>
      </c>
      <c r="GG3" s="8">
        <v>137</v>
      </c>
      <c r="GH3" s="8">
        <v>178</v>
      </c>
      <c r="GI3" s="8">
        <v>121</v>
      </c>
      <c r="GJ3" s="8">
        <v>102</v>
      </c>
      <c r="GK3" s="8">
        <v>71</v>
      </c>
      <c r="GL3" s="8">
        <v>61</v>
      </c>
      <c r="GM3" s="8">
        <v>27</v>
      </c>
      <c r="GN3" s="8">
        <v>12</v>
      </c>
      <c r="GO3" s="8">
        <v>9</v>
      </c>
      <c r="GP3" s="8">
        <v>5</v>
      </c>
      <c r="GQ3" s="8">
        <v>410</v>
      </c>
      <c r="GR3" s="8">
        <v>398</v>
      </c>
      <c r="GS3" s="8">
        <v>808</v>
      </c>
      <c r="GT3" s="8">
        <v>0</v>
      </c>
      <c r="GU3" s="8">
        <v>0</v>
      </c>
      <c r="GV3" s="8">
        <v>4</v>
      </c>
      <c r="GW3" s="8">
        <v>9</v>
      </c>
      <c r="GX3" s="8">
        <v>6</v>
      </c>
      <c r="GY3" s="8">
        <v>15</v>
      </c>
      <c r="GZ3" s="8">
        <v>9</v>
      </c>
      <c r="HA3" s="8">
        <v>11</v>
      </c>
      <c r="HB3" s="8">
        <v>3</v>
      </c>
      <c r="HC3" s="8">
        <v>1</v>
      </c>
      <c r="HD3" s="8">
        <v>1</v>
      </c>
      <c r="HE3" s="8">
        <v>0</v>
      </c>
      <c r="HF3" s="8">
        <v>23</v>
      </c>
      <c r="HG3" s="8">
        <v>36</v>
      </c>
      <c r="HH3" s="8">
        <v>59</v>
      </c>
      <c r="HI3" s="8">
        <v>7</v>
      </c>
      <c r="HJ3" s="8">
        <v>5</v>
      </c>
      <c r="HK3" s="8">
        <v>14</v>
      </c>
      <c r="HL3" s="8">
        <v>25</v>
      </c>
      <c r="HM3" s="8">
        <v>18</v>
      </c>
      <c r="HN3" s="8">
        <v>28</v>
      </c>
      <c r="HO3" s="8">
        <v>14</v>
      </c>
      <c r="HP3" s="8">
        <v>25</v>
      </c>
      <c r="HQ3" s="8">
        <v>0</v>
      </c>
      <c r="HR3" s="8">
        <v>6</v>
      </c>
      <c r="HS3" s="8">
        <v>0</v>
      </c>
      <c r="HT3" s="8">
        <v>1</v>
      </c>
      <c r="HU3" s="8">
        <v>53</v>
      </c>
      <c r="HV3" s="8">
        <v>90</v>
      </c>
      <c r="HW3" s="8">
        <v>143</v>
      </c>
      <c r="HX3" s="8">
        <v>45</v>
      </c>
      <c r="HY3" s="8">
        <v>82</v>
      </c>
      <c r="HZ3" s="8">
        <v>42</v>
      </c>
      <c r="IA3" s="8">
        <v>61</v>
      </c>
      <c r="IB3" s="8">
        <v>26</v>
      </c>
      <c r="IC3" s="8">
        <v>90</v>
      </c>
      <c r="ID3" s="8">
        <v>20</v>
      </c>
      <c r="IE3" s="8">
        <v>50</v>
      </c>
      <c r="IF3" s="8">
        <v>12</v>
      </c>
      <c r="IG3" s="8">
        <v>12</v>
      </c>
      <c r="IH3" s="8">
        <v>5</v>
      </c>
      <c r="II3" s="8">
        <v>7</v>
      </c>
      <c r="IJ3" s="8">
        <v>150</v>
      </c>
      <c r="IK3" s="8">
        <v>302</v>
      </c>
      <c r="IL3" s="8">
        <v>452</v>
      </c>
      <c r="IM3" s="8">
        <v>34</v>
      </c>
      <c r="IN3" s="8">
        <v>25</v>
      </c>
      <c r="IO3" s="8">
        <v>26</v>
      </c>
      <c r="IP3" s="8">
        <v>29</v>
      </c>
      <c r="IQ3" s="8">
        <v>0</v>
      </c>
      <c r="IR3" s="8">
        <v>1</v>
      </c>
      <c r="IS3" s="8">
        <v>2</v>
      </c>
      <c r="IT3" s="8">
        <v>7</v>
      </c>
      <c r="IU3" s="8">
        <v>146</v>
      </c>
      <c r="IV3" s="8">
        <v>117</v>
      </c>
      <c r="IW3" s="8">
        <v>208</v>
      </c>
      <c r="IX3" s="8">
        <v>179</v>
      </c>
      <c r="IY3" s="8">
        <v>387</v>
      </c>
      <c r="IZ3" s="8">
        <v>87</v>
      </c>
      <c r="JA3" s="8">
        <v>85</v>
      </c>
      <c r="JB3" s="8">
        <v>32</v>
      </c>
      <c r="JC3" s="8">
        <v>41</v>
      </c>
      <c r="JD3" s="8">
        <v>2</v>
      </c>
      <c r="JE3" s="8">
        <v>4</v>
      </c>
      <c r="JF3" s="8">
        <v>8</v>
      </c>
      <c r="JG3" s="8">
        <v>6</v>
      </c>
      <c r="JH3" s="8">
        <v>494</v>
      </c>
      <c r="JI3" s="8">
        <v>469</v>
      </c>
      <c r="JJ3" s="8">
        <v>623</v>
      </c>
      <c r="JK3" s="8">
        <v>605</v>
      </c>
      <c r="JL3" s="8">
        <v>1228</v>
      </c>
      <c r="JM3" s="8">
        <v>5</v>
      </c>
      <c r="JN3" s="8">
        <v>4</v>
      </c>
      <c r="JO3" s="8">
        <v>3</v>
      </c>
      <c r="JP3" s="8">
        <v>4</v>
      </c>
      <c r="JQ3" s="8">
        <v>0</v>
      </c>
      <c r="JR3" s="8">
        <v>0</v>
      </c>
      <c r="JS3" s="8">
        <v>1</v>
      </c>
      <c r="JT3" s="8">
        <v>3</v>
      </c>
      <c r="JU3" s="8">
        <v>12</v>
      </c>
      <c r="JV3" s="8">
        <v>24</v>
      </c>
      <c r="JW3" s="8">
        <v>21</v>
      </c>
      <c r="JX3" s="8">
        <v>35</v>
      </c>
      <c r="JY3" s="8">
        <v>56</v>
      </c>
      <c r="JZ3" s="8">
        <v>3</v>
      </c>
      <c r="KA3" s="8">
        <v>7</v>
      </c>
      <c r="KB3" s="8">
        <v>0</v>
      </c>
      <c r="KC3" s="8">
        <v>3</v>
      </c>
      <c r="KD3" s="8">
        <v>0</v>
      </c>
      <c r="KE3" s="8">
        <v>1</v>
      </c>
      <c r="KF3" s="8">
        <v>2</v>
      </c>
      <c r="KG3" s="8">
        <v>2</v>
      </c>
      <c r="KH3" s="8">
        <v>48</v>
      </c>
      <c r="KI3" s="8">
        <v>77</v>
      </c>
      <c r="KJ3" s="8">
        <v>53</v>
      </c>
      <c r="KK3" s="8">
        <v>90</v>
      </c>
      <c r="KL3" s="8">
        <v>143</v>
      </c>
      <c r="KM3" s="8">
        <v>28</v>
      </c>
      <c r="KN3" s="8">
        <v>23</v>
      </c>
      <c r="KO3" s="8">
        <v>27</v>
      </c>
      <c r="KP3" s="8">
        <v>1</v>
      </c>
      <c r="KQ3" s="8">
        <v>64</v>
      </c>
      <c r="KR3" s="8">
        <v>29</v>
      </c>
      <c r="KS3" s="8">
        <v>8</v>
      </c>
      <c r="KT3" s="8">
        <v>23</v>
      </c>
      <c r="KU3" s="8">
        <v>85</v>
      </c>
      <c r="KV3" s="8">
        <v>45</v>
      </c>
      <c r="KW3" s="8">
        <v>73</v>
      </c>
      <c r="KX3" s="8">
        <v>82</v>
      </c>
      <c r="KY3" s="8">
        <v>409</v>
      </c>
      <c r="KZ3" s="8">
        <v>9</v>
      </c>
      <c r="LA3" s="8">
        <v>2</v>
      </c>
      <c r="LB3" s="8">
        <v>10</v>
      </c>
      <c r="LC3" s="8">
        <v>77</v>
      </c>
      <c r="LD3" s="8">
        <v>98</v>
      </c>
    </row>
    <row r="4" spans="1:318" s="8" customFormat="1" x14ac:dyDescent="0.2">
      <c r="A4" s="7" t="s">
        <v>192</v>
      </c>
      <c r="B4" s="8">
        <v>47</v>
      </c>
      <c r="C4" s="8">
        <v>0</v>
      </c>
      <c r="D4" s="8">
        <v>0</v>
      </c>
      <c r="E4" s="8">
        <v>0</v>
      </c>
      <c r="F4" s="8">
        <v>0</v>
      </c>
      <c r="G4" s="8">
        <v>0</v>
      </c>
      <c r="H4" s="8">
        <v>0</v>
      </c>
      <c r="I4" s="8">
        <v>0</v>
      </c>
      <c r="J4" s="8">
        <v>6134734</v>
      </c>
      <c r="K4" s="8">
        <v>0</v>
      </c>
      <c r="L4" s="8">
        <v>0</v>
      </c>
      <c r="M4" s="8">
        <v>0</v>
      </c>
      <c r="N4" s="8">
        <v>0</v>
      </c>
      <c r="O4" s="8">
        <v>21</v>
      </c>
      <c r="P4" s="8">
        <v>22</v>
      </c>
      <c r="Q4" s="8">
        <v>3</v>
      </c>
      <c r="R4" s="8">
        <v>11</v>
      </c>
      <c r="S4" s="8">
        <v>26</v>
      </c>
      <c r="T4" s="8">
        <v>52</v>
      </c>
      <c r="U4" s="8">
        <v>5</v>
      </c>
      <c r="V4" s="8">
        <v>22</v>
      </c>
      <c r="W4" s="8">
        <v>26</v>
      </c>
      <c r="X4" s="8">
        <v>39</v>
      </c>
      <c r="Y4" s="8">
        <v>37</v>
      </c>
      <c r="Z4" s="8">
        <v>63</v>
      </c>
      <c r="AA4" s="8">
        <v>118</v>
      </c>
      <c r="AB4" s="8">
        <v>209</v>
      </c>
      <c r="AC4" s="8">
        <v>327</v>
      </c>
      <c r="AD4" s="8">
        <v>970</v>
      </c>
      <c r="AE4" s="8">
        <v>1142</v>
      </c>
      <c r="AF4" s="8">
        <v>18</v>
      </c>
      <c r="AG4" s="8">
        <v>61</v>
      </c>
      <c r="AH4" s="8">
        <v>129</v>
      </c>
      <c r="AI4" s="8">
        <v>115</v>
      </c>
      <c r="AJ4" s="8">
        <v>1117</v>
      </c>
      <c r="AK4" s="8">
        <v>1318</v>
      </c>
      <c r="AL4" s="8">
        <v>2435</v>
      </c>
      <c r="AM4" s="8">
        <v>771</v>
      </c>
      <c r="AN4" s="8">
        <v>1333</v>
      </c>
      <c r="AO4" s="8">
        <v>2104</v>
      </c>
      <c r="AP4" s="8">
        <v>53095</v>
      </c>
      <c r="AQ4" s="8">
        <v>192</v>
      </c>
      <c r="AR4" s="8">
        <v>161</v>
      </c>
      <c r="AS4" s="8">
        <v>0</v>
      </c>
      <c r="AT4" s="8">
        <v>0</v>
      </c>
      <c r="AU4" s="8">
        <v>0</v>
      </c>
      <c r="AV4" s="8">
        <v>0</v>
      </c>
      <c r="AW4" s="8">
        <v>3</v>
      </c>
      <c r="AX4" s="8">
        <v>1</v>
      </c>
      <c r="AY4" s="8">
        <v>0</v>
      </c>
      <c r="AZ4" s="8">
        <v>0</v>
      </c>
      <c r="BA4" s="8">
        <v>0</v>
      </c>
      <c r="BB4" s="8">
        <v>1</v>
      </c>
      <c r="BC4" s="8">
        <v>0</v>
      </c>
      <c r="BD4" s="8">
        <v>0</v>
      </c>
      <c r="BE4" s="8">
        <v>0</v>
      </c>
      <c r="BF4" s="8">
        <v>0</v>
      </c>
      <c r="BG4" s="8">
        <v>0</v>
      </c>
      <c r="BH4" s="8">
        <v>0</v>
      </c>
      <c r="BI4" s="8">
        <v>0</v>
      </c>
      <c r="BJ4" s="8">
        <v>0</v>
      </c>
      <c r="BK4" s="8">
        <v>0</v>
      </c>
      <c r="BL4" s="8">
        <v>0</v>
      </c>
      <c r="BM4" s="8">
        <v>0</v>
      </c>
      <c r="BN4" s="8">
        <v>0</v>
      </c>
      <c r="BO4" s="8">
        <v>6</v>
      </c>
      <c r="BP4" s="8">
        <v>5</v>
      </c>
      <c r="BQ4" s="8">
        <v>201</v>
      </c>
      <c r="BR4" s="8">
        <v>168</v>
      </c>
      <c r="BS4" s="8">
        <v>369</v>
      </c>
      <c r="BT4" s="8">
        <v>648.5</v>
      </c>
      <c r="BU4" s="8">
        <v>672</v>
      </c>
      <c r="BV4" s="8">
        <v>0</v>
      </c>
      <c r="BW4" s="8">
        <v>1</v>
      </c>
      <c r="BX4" s="8">
        <v>0</v>
      </c>
      <c r="BY4" s="8">
        <v>0</v>
      </c>
      <c r="BZ4" s="8">
        <v>0</v>
      </c>
      <c r="CA4" s="8">
        <v>1</v>
      </c>
      <c r="CB4" s="8">
        <v>1</v>
      </c>
      <c r="CC4" s="8">
        <v>0</v>
      </c>
      <c r="CD4" s="8">
        <v>0</v>
      </c>
      <c r="CE4" s="8">
        <v>0</v>
      </c>
      <c r="CF4" s="8">
        <v>0</v>
      </c>
      <c r="CG4" s="8">
        <v>0</v>
      </c>
      <c r="CH4" s="8">
        <v>0</v>
      </c>
      <c r="CI4" s="8">
        <v>1</v>
      </c>
      <c r="CJ4" s="8">
        <v>4</v>
      </c>
      <c r="CK4" s="8">
        <v>3</v>
      </c>
      <c r="CL4" s="8">
        <v>1</v>
      </c>
      <c r="CM4" s="8">
        <v>0</v>
      </c>
      <c r="CN4" s="8">
        <v>2</v>
      </c>
      <c r="CO4" s="8">
        <v>9</v>
      </c>
      <c r="CP4" s="8">
        <v>7</v>
      </c>
      <c r="CQ4" s="8">
        <v>8</v>
      </c>
      <c r="CR4" s="8">
        <v>132</v>
      </c>
      <c r="CS4" s="8">
        <v>245</v>
      </c>
      <c r="CT4" s="8">
        <v>795.5</v>
      </c>
      <c r="CU4" s="8">
        <v>940</v>
      </c>
      <c r="CV4" s="8">
        <v>1735.5</v>
      </c>
      <c r="CW4" s="8">
        <v>42.5</v>
      </c>
      <c r="CX4" s="8">
        <v>120</v>
      </c>
      <c r="CY4" s="8">
        <v>0</v>
      </c>
      <c r="CZ4" s="8">
        <v>0</v>
      </c>
      <c r="DA4" s="8">
        <v>0</v>
      </c>
      <c r="DB4" s="8">
        <v>0</v>
      </c>
      <c r="DC4" s="8">
        <v>1</v>
      </c>
      <c r="DD4" s="8">
        <v>2</v>
      </c>
      <c r="DE4" s="8">
        <v>0</v>
      </c>
      <c r="DF4" s="8">
        <v>0</v>
      </c>
      <c r="DG4" s="8">
        <v>0</v>
      </c>
      <c r="DH4" s="8">
        <v>0</v>
      </c>
      <c r="DI4" s="8">
        <v>0</v>
      </c>
      <c r="DJ4" s="8">
        <v>0</v>
      </c>
      <c r="DK4" s="8">
        <v>0</v>
      </c>
      <c r="DL4" s="8">
        <v>0</v>
      </c>
      <c r="DM4" s="8">
        <v>0</v>
      </c>
      <c r="DN4" s="8">
        <v>0</v>
      </c>
      <c r="DO4" s="8">
        <v>0</v>
      </c>
      <c r="DP4" s="8">
        <v>0</v>
      </c>
      <c r="DQ4" s="8">
        <v>0</v>
      </c>
      <c r="DR4" s="8">
        <v>0</v>
      </c>
      <c r="DS4" s="8">
        <v>0</v>
      </c>
      <c r="DT4" s="8">
        <v>2</v>
      </c>
      <c r="DU4" s="8">
        <v>0</v>
      </c>
      <c r="DV4" s="8">
        <v>1</v>
      </c>
      <c r="DW4" s="8">
        <v>43.5</v>
      </c>
      <c r="DX4" s="8">
        <v>125</v>
      </c>
      <c r="DY4" s="8">
        <v>168.5</v>
      </c>
      <c r="DZ4" s="8">
        <v>116</v>
      </c>
      <c r="EA4" s="8">
        <v>179</v>
      </c>
      <c r="EB4" s="8">
        <v>0</v>
      </c>
      <c r="EC4" s="8">
        <v>0</v>
      </c>
      <c r="ED4" s="8">
        <v>0</v>
      </c>
      <c r="EE4" s="8">
        <v>0</v>
      </c>
      <c r="EF4" s="8">
        <v>0</v>
      </c>
      <c r="EG4" s="8">
        <v>1</v>
      </c>
      <c r="EH4" s="8">
        <v>0</v>
      </c>
      <c r="EI4" s="8">
        <v>0</v>
      </c>
      <c r="EJ4" s="8">
        <v>0</v>
      </c>
      <c r="EK4" s="8">
        <v>0</v>
      </c>
      <c r="EL4" s="8">
        <v>0</v>
      </c>
      <c r="EM4" s="8">
        <v>0</v>
      </c>
      <c r="EN4" s="8">
        <v>0</v>
      </c>
      <c r="EO4" s="8">
        <v>0</v>
      </c>
      <c r="EP4" s="8">
        <v>0</v>
      </c>
      <c r="EQ4" s="8">
        <v>0</v>
      </c>
      <c r="ER4" s="8">
        <v>0</v>
      </c>
      <c r="ES4" s="8">
        <v>0</v>
      </c>
      <c r="ET4" s="8">
        <v>0</v>
      </c>
      <c r="EU4" s="8">
        <v>1</v>
      </c>
      <c r="EV4" s="8">
        <v>0</v>
      </c>
      <c r="EW4" s="8">
        <v>0</v>
      </c>
      <c r="EX4" s="8">
        <v>42</v>
      </c>
      <c r="EY4" s="8">
        <v>66</v>
      </c>
      <c r="EZ4" s="8">
        <v>158</v>
      </c>
      <c r="FA4" s="8">
        <v>247</v>
      </c>
      <c r="FB4" s="8">
        <v>405</v>
      </c>
      <c r="FC4" s="8">
        <v>6</v>
      </c>
      <c r="FD4" s="8">
        <v>5</v>
      </c>
      <c r="FE4" s="8">
        <v>6</v>
      </c>
      <c r="FF4" s="8">
        <v>3</v>
      </c>
      <c r="FG4" s="8">
        <v>0</v>
      </c>
      <c r="FH4" s="8">
        <v>1</v>
      </c>
      <c r="FI4" s="8">
        <v>6</v>
      </c>
      <c r="FJ4" s="8">
        <v>6</v>
      </c>
      <c r="FK4" s="8">
        <v>15</v>
      </c>
      <c r="FL4" s="8">
        <v>21</v>
      </c>
      <c r="FM4" s="8">
        <v>33</v>
      </c>
      <c r="FN4" s="8">
        <v>36</v>
      </c>
      <c r="FO4" s="8">
        <v>69</v>
      </c>
      <c r="FP4" s="8">
        <v>1</v>
      </c>
      <c r="FQ4" s="8">
        <v>0</v>
      </c>
      <c r="FR4" s="8">
        <v>10</v>
      </c>
      <c r="FS4" s="8">
        <v>25</v>
      </c>
      <c r="FT4" s="8">
        <v>33</v>
      </c>
      <c r="FU4" s="8">
        <v>56</v>
      </c>
      <c r="FV4" s="8">
        <v>78</v>
      </c>
      <c r="FW4" s="8">
        <v>50</v>
      </c>
      <c r="FX4" s="8">
        <v>47</v>
      </c>
      <c r="FY4" s="8">
        <v>23</v>
      </c>
      <c r="FZ4" s="8">
        <v>25</v>
      </c>
      <c r="GA4" s="8">
        <v>9</v>
      </c>
      <c r="GB4" s="8">
        <v>194</v>
      </c>
      <c r="GC4" s="8">
        <v>163</v>
      </c>
      <c r="GD4" s="8">
        <v>357</v>
      </c>
      <c r="GE4" s="8">
        <v>92</v>
      </c>
      <c r="GF4" s="8">
        <v>94</v>
      </c>
      <c r="GG4" s="8">
        <v>196</v>
      </c>
      <c r="GH4" s="8">
        <v>240</v>
      </c>
      <c r="GI4" s="8">
        <v>229</v>
      </c>
      <c r="GJ4" s="8">
        <v>274</v>
      </c>
      <c r="GK4" s="8">
        <v>139</v>
      </c>
      <c r="GL4" s="8">
        <v>149</v>
      </c>
      <c r="GM4" s="8">
        <v>51</v>
      </c>
      <c r="GN4" s="8">
        <v>70</v>
      </c>
      <c r="GO4" s="8">
        <v>22.5</v>
      </c>
      <c r="GP4" s="8">
        <v>25</v>
      </c>
      <c r="GQ4" s="8">
        <v>729.5</v>
      </c>
      <c r="GR4" s="8">
        <v>852</v>
      </c>
      <c r="GS4" s="8">
        <v>1581.5</v>
      </c>
      <c r="GT4" s="8">
        <v>0</v>
      </c>
      <c r="GU4" s="8">
        <v>7</v>
      </c>
      <c r="GV4" s="8">
        <v>14</v>
      </c>
      <c r="GW4" s="8">
        <v>45</v>
      </c>
      <c r="GX4" s="8">
        <v>9</v>
      </c>
      <c r="GY4" s="8">
        <v>38</v>
      </c>
      <c r="GZ4" s="8">
        <v>13</v>
      </c>
      <c r="HA4" s="8">
        <v>22</v>
      </c>
      <c r="HB4" s="8">
        <v>4</v>
      </c>
      <c r="HC4" s="8">
        <v>7</v>
      </c>
      <c r="HD4" s="8">
        <v>1.5</v>
      </c>
      <c r="HE4" s="8">
        <v>0</v>
      </c>
      <c r="HF4" s="8">
        <v>41.5</v>
      </c>
      <c r="HG4" s="8">
        <v>119</v>
      </c>
      <c r="HH4" s="8">
        <v>160.5</v>
      </c>
      <c r="HI4" s="8">
        <v>7</v>
      </c>
      <c r="HJ4" s="8">
        <v>19</v>
      </c>
      <c r="HK4" s="8">
        <v>51</v>
      </c>
      <c r="HL4" s="8">
        <v>74</v>
      </c>
      <c r="HM4" s="8">
        <v>34</v>
      </c>
      <c r="HN4" s="8">
        <v>69</v>
      </c>
      <c r="HO4" s="8">
        <v>27</v>
      </c>
      <c r="HP4" s="8">
        <v>29</v>
      </c>
      <c r="HQ4" s="8">
        <v>9</v>
      </c>
      <c r="HR4" s="8">
        <v>8</v>
      </c>
      <c r="HS4" s="8">
        <v>0</v>
      </c>
      <c r="HT4" s="8">
        <v>2</v>
      </c>
      <c r="HU4" s="8">
        <v>128</v>
      </c>
      <c r="HV4" s="8">
        <v>201</v>
      </c>
      <c r="HW4" s="8">
        <v>329</v>
      </c>
      <c r="HX4" s="8">
        <v>160</v>
      </c>
      <c r="HY4" s="8">
        <v>248</v>
      </c>
      <c r="HZ4" s="8">
        <v>95</v>
      </c>
      <c r="IA4" s="8">
        <v>162</v>
      </c>
      <c r="IB4" s="8">
        <v>96</v>
      </c>
      <c r="IC4" s="8">
        <v>158</v>
      </c>
      <c r="ID4" s="8">
        <v>76</v>
      </c>
      <c r="IE4" s="8">
        <v>192</v>
      </c>
      <c r="IF4" s="8">
        <v>61</v>
      </c>
      <c r="IG4" s="8">
        <v>72</v>
      </c>
      <c r="IH4" s="8">
        <v>28</v>
      </c>
      <c r="II4" s="8">
        <v>32</v>
      </c>
      <c r="IJ4" s="8">
        <v>516</v>
      </c>
      <c r="IK4" s="8">
        <v>864</v>
      </c>
      <c r="IL4" s="8">
        <v>1380</v>
      </c>
      <c r="IM4" s="8">
        <v>22</v>
      </c>
      <c r="IN4" s="8">
        <v>29</v>
      </c>
      <c r="IO4" s="8">
        <v>24</v>
      </c>
      <c r="IP4" s="8">
        <v>14</v>
      </c>
      <c r="IQ4" s="8">
        <v>3</v>
      </c>
      <c r="IR4" s="8">
        <v>3</v>
      </c>
      <c r="IS4" s="8">
        <v>6</v>
      </c>
      <c r="IT4" s="8">
        <v>7</v>
      </c>
      <c r="IU4" s="8">
        <v>130</v>
      </c>
      <c r="IV4" s="8">
        <v>101</v>
      </c>
      <c r="IW4" s="8">
        <v>185</v>
      </c>
      <c r="IX4" s="8">
        <v>154</v>
      </c>
      <c r="IY4" s="8">
        <v>339</v>
      </c>
      <c r="IZ4" s="8">
        <v>23</v>
      </c>
      <c r="JA4" s="8">
        <v>39</v>
      </c>
      <c r="JB4" s="8">
        <v>9</v>
      </c>
      <c r="JC4" s="8">
        <v>20</v>
      </c>
      <c r="JD4" s="8">
        <v>4</v>
      </c>
      <c r="JE4" s="8">
        <v>4</v>
      </c>
      <c r="JF4" s="8">
        <v>5</v>
      </c>
      <c r="JG4" s="8">
        <v>7</v>
      </c>
      <c r="JH4" s="8">
        <v>722</v>
      </c>
      <c r="JI4" s="8">
        <v>817</v>
      </c>
      <c r="JJ4" s="8">
        <v>763</v>
      </c>
      <c r="JK4" s="8">
        <v>887</v>
      </c>
      <c r="JL4" s="8">
        <v>1650</v>
      </c>
      <c r="JM4" s="8">
        <v>5</v>
      </c>
      <c r="JN4" s="8">
        <v>20</v>
      </c>
      <c r="JO4" s="8">
        <v>6</v>
      </c>
      <c r="JP4" s="8">
        <v>8</v>
      </c>
      <c r="JQ4" s="8">
        <v>1</v>
      </c>
      <c r="JR4" s="8">
        <v>1</v>
      </c>
      <c r="JS4" s="8">
        <v>4</v>
      </c>
      <c r="JT4" s="8">
        <v>10</v>
      </c>
      <c r="JU4" s="8">
        <v>26</v>
      </c>
      <c r="JV4" s="8">
        <v>78</v>
      </c>
      <c r="JW4" s="8">
        <v>42</v>
      </c>
      <c r="JX4" s="8">
        <v>117</v>
      </c>
      <c r="JY4" s="8">
        <v>159</v>
      </c>
      <c r="JZ4" s="8">
        <v>24</v>
      </c>
      <c r="KA4" s="8">
        <v>46</v>
      </c>
      <c r="KB4" s="8">
        <v>13</v>
      </c>
      <c r="KC4" s="8">
        <v>20</v>
      </c>
      <c r="KD4" s="8">
        <v>0</v>
      </c>
      <c r="KE4" s="8">
        <v>0</v>
      </c>
      <c r="KF4" s="8">
        <v>1</v>
      </c>
      <c r="KG4" s="8">
        <v>4</v>
      </c>
      <c r="KH4" s="8">
        <v>185</v>
      </c>
      <c r="KI4" s="8">
        <v>363</v>
      </c>
      <c r="KJ4" s="8">
        <v>223</v>
      </c>
      <c r="KK4" s="8">
        <v>433</v>
      </c>
      <c r="KL4" s="8">
        <v>656</v>
      </c>
      <c r="KM4" s="8">
        <v>32</v>
      </c>
      <c r="KN4" s="8">
        <v>14</v>
      </c>
      <c r="KO4" s="8">
        <v>30</v>
      </c>
      <c r="KP4" s="8">
        <v>0</v>
      </c>
      <c r="KQ4" s="8">
        <v>90</v>
      </c>
      <c r="KR4" s="8">
        <v>108</v>
      </c>
      <c r="KS4" s="8">
        <v>19</v>
      </c>
      <c r="KT4" s="8">
        <v>13</v>
      </c>
      <c r="KU4" s="8">
        <v>143</v>
      </c>
      <c r="KV4" s="8">
        <v>53</v>
      </c>
      <c r="KW4" s="8">
        <v>192</v>
      </c>
      <c r="KX4" s="8">
        <v>120</v>
      </c>
      <c r="KY4" s="8">
        <v>738</v>
      </c>
      <c r="KZ4" s="8">
        <v>27</v>
      </c>
      <c r="LA4" s="8">
        <v>17</v>
      </c>
      <c r="LB4" s="8">
        <v>298</v>
      </c>
      <c r="LC4" s="8">
        <v>248</v>
      </c>
      <c r="LD4" s="8">
        <v>590</v>
      </c>
    </row>
    <row r="5" spans="1:318" s="8" customFormat="1" x14ac:dyDescent="0.2">
      <c r="A5" s="7" t="s">
        <v>193</v>
      </c>
      <c r="B5" s="8">
        <v>8</v>
      </c>
      <c r="C5" s="8">
        <v>0</v>
      </c>
      <c r="D5" s="8">
        <v>0</v>
      </c>
      <c r="E5" s="8">
        <v>0</v>
      </c>
      <c r="F5" s="8">
        <v>0</v>
      </c>
      <c r="G5" s="8">
        <v>0</v>
      </c>
      <c r="H5" s="8">
        <v>0</v>
      </c>
      <c r="I5" s="8">
        <v>0</v>
      </c>
      <c r="J5" s="8">
        <v>5058062</v>
      </c>
      <c r="K5" s="8">
        <v>0</v>
      </c>
      <c r="L5" s="8">
        <v>0</v>
      </c>
      <c r="M5" s="8">
        <v>0</v>
      </c>
      <c r="N5" s="8">
        <v>0</v>
      </c>
      <c r="O5" s="8">
        <v>34</v>
      </c>
      <c r="P5" s="8">
        <v>19</v>
      </c>
      <c r="Q5" s="8">
        <v>0</v>
      </c>
      <c r="R5" s="8">
        <v>0</v>
      </c>
      <c r="S5" s="8">
        <v>29</v>
      </c>
      <c r="T5" s="8">
        <v>27</v>
      </c>
      <c r="U5" s="8">
        <v>0</v>
      </c>
      <c r="V5" s="8">
        <v>3</v>
      </c>
      <c r="W5" s="8">
        <v>75</v>
      </c>
      <c r="X5" s="8">
        <v>56</v>
      </c>
      <c r="Y5" s="8">
        <v>88</v>
      </c>
      <c r="Z5" s="8">
        <v>140</v>
      </c>
      <c r="AA5" s="8">
        <v>226</v>
      </c>
      <c r="AB5" s="8">
        <v>245</v>
      </c>
      <c r="AC5" s="8">
        <v>471</v>
      </c>
      <c r="AD5" s="8">
        <v>278</v>
      </c>
      <c r="AE5" s="8">
        <v>215</v>
      </c>
      <c r="AF5" s="8">
        <v>5</v>
      </c>
      <c r="AG5" s="8">
        <v>2</v>
      </c>
      <c r="AH5" s="8">
        <v>46</v>
      </c>
      <c r="AI5" s="8">
        <v>58</v>
      </c>
      <c r="AJ5" s="8">
        <v>329</v>
      </c>
      <c r="AK5" s="8">
        <v>275</v>
      </c>
      <c r="AL5" s="8">
        <v>604</v>
      </c>
      <c r="AM5" s="8">
        <v>154</v>
      </c>
      <c r="AN5" s="8">
        <v>246</v>
      </c>
      <c r="AO5" s="8">
        <v>400</v>
      </c>
      <c r="AP5" s="8">
        <v>8283</v>
      </c>
      <c r="AQ5" s="8">
        <v>46</v>
      </c>
      <c r="AR5" s="8">
        <v>20</v>
      </c>
      <c r="AS5" s="8">
        <v>0</v>
      </c>
      <c r="AT5" s="8">
        <v>0</v>
      </c>
      <c r="AU5" s="8">
        <v>0</v>
      </c>
      <c r="AV5" s="8">
        <v>0</v>
      </c>
      <c r="AW5" s="8">
        <v>0</v>
      </c>
      <c r="AX5" s="8">
        <v>0</v>
      </c>
      <c r="AY5" s="8">
        <v>0</v>
      </c>
      <c r="AZ5" s="8">
        <v>0</v>
      </c>
      <c r="BA5" s="8">
        <v>0</v>
      </c>
      <c r="BB5" s="8">
        <v>0</v>
      </c>
      <c r="BC5" s="8">
        <v>0</v>
      </c>
      <c r="BD5" s="8">
        <v>0</v>
      </c>
      <c r="BE5" s="8">
        <v>0</v>
      </c>
      <c r="BF5" s="8">
        <v>0</v>
      </c>
      <c r="BG5" s="8">
        <v>0</v>
      </c>
      <c r="BH5" s="8">
        <v>0</v>
      </c>
      <c r="BI5" s="8">
        <v>0</v>
      </c>
      <c r="BJ5" s="8">
        <v>0</v>
      </c>
      <c r="BK5" s="8">
        <v>0</v>
      </c>
      <c r="BL5" s="8">
        <v>0</v>
      </c>
      <c r="BM5" s="8">
        <v>0</v>
      </c>
      <c r="BN5" s="8">
        <v>0</v>
      </c>
      <c r="BO5" s="8">
        <v>10</v>
      </c>
      <c r="BP5" s="8">
        <v>3</v>
      </c>
      <c r="BQ5" s="8">
        <v>56</v>
      </c>
      <c r="BR5" s="8">
        <v>23</v>
      </c>
      <c r="BS5" s="8">
        <v>79</v>
      </c>
      <c r="BT5" s="8">
        <v>96</v>
      </c>
      <c r="BU5" s="8">
        <v>87</v>
      </c>
      <c r="BV5" s="8">
        <v>0</v>
      </c>
      <c r="BW5" s="8">
        <v>0</v>
      </c>
      <c r="BX5" s="8">
        <v>0</v>
      </c>
      <c r="BY5" s="8">
        <v>0</v>
      </c>
      <c r="BZ5" s="8">
        <v>0</v>
      </c>
      <c r="CA5" s="8">
        <v>0</v>
      </c>
      <c r="CB5" s="8">
        <v>0</v>
      </c>
      <c r="CC5" s="8">
        <v>0</v>
      </c>
      <c r="CD5" s="8">
        <v>0</v>
      </c>
      <c r="CE5" s="8">
        <v>0</v>
      </c>
      <c r="CF5" s="8">
        <v>0</v>
      </c>
      <c r="CG5" s="8">
        <v>0</v>
      </c>
      <c r="CH5" s="8">
        <v>0</v>
      </c>
      <c r="CI5" s="8">
        <v>0</v>
      </c>
      <c r="CJ5" s="8">
        <v>0</v>
      </c>
      <c r="CK5" s="8">
        <v>0</v>
      </c>
      <c r="CL5" s="8">
        <v>0</v>
      </c>
      <c r="CM5" s="8">
        <v>0</v>
      </c>
      <c r="CN5" s="8">
        <v>0</v>
      </c>
      <c r="CO5" s="8">
        <v>0</v>
      </c>
      <c r="CP5" s="8">
        <v>1</v>
      </c>
      <c r="CQ5" s="8">
        <v>0</v>
      </c>
      <c r="CR5" s="8">
        <v>44</v>
      </c>
      <c r="CS5" s="8">
        <v>42</v>
      </c>
      <c r="CT5" s="8">
        <v>141</v>
      </c>
      <c r="CU5" s="8">
        <v>129</v>
      </c>
      <c r="CV5" s="8">
        <v>270</v>
      </c>
      <c r="CW5" s="8">
        <v>32</v>
      </c>
      <c r="CX5" s="8">
        <v>28</v>
      </c>
      <c r="CY5" s="8">
        <v>0</v>
      </c>
      <c r="CZ5" s="8">
        <v>0</v>
      </c>
      <c r="DA5" s="8">
        <v>0</v>
      </c>
      <c r="DB5" s="8">
        <v>0</v>
      </c>
      <c r="DC5" s="8">
        <v>0</v>
      </c>
      <c r="DD5" s="8">
        <v>0</v>
      </c>
      <c r="DE5" s="8">
        <v>0</v>
      </c>
      <c r="DF5" s="8">
        <v>0</v>
      </c>
      <c r="DG5" s="8">
        <v>0</v>
      </c>
      <c r="DH5" s="8">
        <v>0</v>
      </c>
      <c r="DI5" s="8">
        <v>0</v>
      </c>
      <c r="DJ5" s="8">
        <v>0</v>
      </c>
      <c r="DK5" s="8">
        <v>0</v>
      </c>
      <c r="DL5" s="8">
        <v>0</v>
      </c>
      <c r="DM5" s="8">
        <v>0</v>
      </c>
      <c r="DN5" s="8">
        <v>0</v>
      </c>
      <c r="DO5" s="8">
        <v>0</v>
      </c>
      <c r="DP5" s="8">
        <v>0</v>
      </c>
      <c r="DQ5" s="8">
        <v>0</v>
      </c>
      <c r="DR5" s="8">
        <v>0</v>
      </c>
      <c r="DS5" s="8">
        <v>0</v>
      </c>
      <c r="DT5" s="8">
        <v>0</v>
      </c>
      <c r="DU5" s="8">
        <v>4</v>
      </c>
      <c r="DV5" s="8">
        <v>4</v>
      </c>
      <c r="DW5" s="8">
        <v>36</v>
      </c>
      <c r="DX5" s="8">
        <v>32</v>
      </c>
      <c r="DY5" s="8">
        <v>68</v>
      </c>
      <c r="DZ5" s="8">
        <v>178</v>
      </c>
      <c r="EA5" s="8">
        <v>200</v>
      </c>
      <c r="EB5" s="8">
        <v>0</v>
      </c>
      <c r="EC5" s="8">
        <v>0</v>
      </c>
      <c r="ED5" s="8">
        <v>0</v>
      </c>
      <c r="EE5" s="8">
        <v>0</v>
      </c>
      <c r="EF5" s="8">
        <v>0</v>
      </c>
      <c r="EG5" s="8">
        <v>1</v>
      </c>
      <c r="EH5" s="8">
        <v>0</v>
      </c>
      <c r="EI5" s="8">
        <v>0</v>
      </c>
      <c r="EJ5" s="8">
        <v>0</v>
      </c>
      <c r="EK5" s="8">
        <v>0</v>
      </c>
      <c r="EL5" s="8">
        <v>0</v>
      </c>
      <c r="EM5" s="8">
        <v>0</v>
      </c>
      <c r="EN5" s="8">
        <v>0</v>
      </c>
      <c r="EO5" s="8">
        <v>1</v>
      </c>
      <c r="EP5" s="8">
        <v>1</v>
      </c>
      <c r="EQ5" s="8">
        <v>1</v>
      </c>
      <c r="ER5" s="8">
        <v>0</v>
      </c>
      <c r="ES5" s="8">
        <v>0</v>
      </c>
      <c r="ET5" s="8">
        <v>2</v>
      </c>
      <c r="EU5" s="8">
        <v>0</v>
      </c>
      <c r="EV5" s="8">
        <v>1</v>
      </c>
      <c r="EW5" s="8">
        <v>1</v>
      </c>
      <c r="EX5" s="8">
        <v>15</v>
      </c>
      <c r="EY5" s="8">
        <v>24</v>
      </c>
      <c r="EZ5" s="8">
        <v>197</v>
      </c>
      <c r="FA5" s="8">
        <v>228</v>
      </c>
      <c r="FB5" s="8">
        <v>425</v>
      </c>
      <c r="FC5" s="8">
        <v>8</v>
      </c>
      <c r="FD5" s="8">
        <v>3</v>
      </c>
      <c r="FE5" s="8">
        <v>0</v>
      </c>
      <c r="FF5" s="8">
        <v>0</v>
      </c>
      <c r="FG5" s="8">
        <v>1</v>
      </c>
      <c r="FH5" s="8">
        <v>2</v>
      </c>
      <c r="FI5" s="8">
        <v>3</v>
      </c>
      <c r="FJ5" s="8">
        <v>4</v>
      </c>
      <c r="FK5" s="8">
        <v>22</v>
      </c>
      <c r="FL5" s="8">
        <v>18</v>
      </c>
      <c r="FM5" s="8">
        <v>34</v>
      </c>
      <c r="FN5" s="8">
        <v>27</v>
      </c>
      <c r="FO5" s="8">
        <v>61</v>
      </c>
      <c r="FP5" s="8">
        <v>1</v>
      </c>
      <c r="FQ5" s="8">
        <v>0</v>
      </c>
      <c r="FR5" s="8">
        <v>2</v>
      </c>
      <c r="FS5" s="8">
        <v>1</v>
      </c>
      <c r="FT5" s="8">
        <v>7</v>
      </c>
      <c r="FU5" s="8">
        <v>2</v>
      </c>
      <c r="FV5" s="8">
        <v>16</v>
      </c>
      <c r="FW5" s="8">
        <v>8</v>
      </c>
      <c r="FX5" s="8">
        <v>14</v>
      </c>
      <c r="FY5" s="8">
        <v>8</v>
      </c>
      <c r="FZ5" s="8">
        <v>7</v>
      </c>
      <c r="GA5" s="8">
        <v>1</v>
      </c>
      <c r="GB5" s="8">
        <v>47</v>
      </c>
      <c r="GC5" s="8">
        <v>20</v>
      </c>
      <c r="GD5" s="8">
        <v>67</v>
      </c>
      <c r="GE5" s="8">
        <v>16</v>
      </c>
      <c r="GF5" s="8">
        <v>24</v>
      </c>
      <c r="GG5" s="8">
        <v>14</v>
      </c>
      <c r="GH5" s="8">
        <v>20</v>
      </c>
      <c r="GI5" s="8">
        <v>15</v>
      </c>
      <c r="GJ5" s="8">
        <v>9</v>
      </c>
      <c r="GK5" s="8">
        <v>11</v>
      </c>
      <c r="GL5" s="8">
        <v>7</v>
      </c>
      <c r="GM5" s="8">
        <v>14</v>
      </c>
      <c r="GN5" s="8">
        <v>6</v>
      </c>
      <c r="GO5" s="8">
        <v>1</v>
      </c>
      <c r="GP5" s="8">
        <v>0</v>
      </c>
      <c r="GQ5" s="8">
        <v>71</v>
      </c>
      <c r="GR5" s="8">
        <v>66</v>
      </c>
      <c r="GS5" s="8">
        <v>137</v>
      </c>
      <c r="GT5" s="8">
        <v>0</v>
      </c>
      <c r="GU5" s="8">
        <v>0</v>
      </c>
      <c r="GV5" s="8">
        <v>3</v>
      </c>
      <c r="GW5" s="8">
        <v>10</v>
      </c>
      <c r="GX5" s="8">
        <v>16</v>
      </c>
      <c r="GY5" s="8">
        <v>15</v>
      </c>
      <c r="GZ5" s="8">
        <v>12</v>
      </c>
      <c r="HA5" s="8">
        <v>5</v>
      </c>
      <c r="HB5" s="8">
        <v>3</v>
      </c>
      <c r="HC5" s="8">
        <v>1</v>
      </c>
      <c r="HD5" s="8">
        <v>1</v>
      </c>
      <c r="HE5" s="8">
        <v>1</v>
      </c>
      <c r="HF5" s="8">
        <v>35</v>
      </c>
      <c r="HG5" s="8">
        <v>32</v>
      </c>
      <c r="HH5" s="8">
        <v>67</v>
      </c>
      <c r="HI5" s="8">
        <v>27</v>
      </c>
      <c r="HJ5" s="8">
        <v>46</v>
      </c>
      <c r="HK5" s="8">
        <v>71</v>
      </c>
      <c r="HL5" s="8">
        <v>74</v>
      </c>
      <c r="HM5" s="8">
        <v>34</v>
      </c>
      <c r="HN5" s="8">
        <v>46</v>
      </c>
      <c r="HO5" s="8">
        <v>19</v>
      </c>
      <c r="HP5" s="8">
        <v>30</v>
      </c>
      <c r="HQ5" s="8">
        <v>13</v>
      </c>
      <c r="HR5" s="8">
        <v>11</v>
      </c>
      <c r="HS5" s="8">
        <v>2</v>
      </c>
      <c r="HT5" s="8">
        <v>7</v>
      </c>
      <c r="HU5" s="8">
        <v>166</v>
      </c>
      <c r="HV5" s="8">
        <v>214</v>
      </c>
      <c r="HW5" s="8">
        <v>380</v>
      </c>
      <c r="HX5" s="8">
        <v>46</v>
      </c>
      <c r="HY5" s="8">
        <v>67</v>
      </c>
      <c r="HZ5" s="8">
        <v>55</v>
      </c>
      <c r="IA5" s="8">
        <v>71</v>
      </c>
      <c r="IB5" s="8">
        <v>27</v>
      </c>
      <c r="IC5" s="8">
        <v>21</v>
      </c>
      <c r="ID5" s="8">
        <v>9</v>
      </c>
      <c r="IE5" s="8">
        <v>9</v>
      </c>
      <c r="IF5" s="8">
        <v>6</v>
      </c>
      <c r="IG5" s="8">
        <v>6</v>
      </c>
      <c r="IH5" s="8">
        <v>2</v>
      </c>
      <c r="II5" s="8">
        <v>2</v>
      </c>
      <c r="IJ5" s="8">
        <v>145</v>
      </c>
      <c r="IK5" s="8">
        <v>176</v>
      </c>
      <c r="IL5" s="8">
        <v>321</v>
      </c>
      <c r="IM5" s="8">
        <v>21</v>
      </c>
      <c r="IN5" s="8">
        <v>11</v>
      </c>
      <c r="IO5" s="8">
        <v>4</v>
      </c>
      <c r="IP5" s="8">
        <v>2</v>
      </c>
      <c r="IQ5" s="8">
        <v>0</v>
      </c>
      <c r="IR5" s="8">
        <v>0</v>
      </c>
      <c r="IS5" s="8">
        <v>0</v>
      </c>
      <c r="IT5" s="8">
        <v>0</v>
      </c>
      <c r="IU5" s="8">
        <v>31</v>
      </c>
      <c r="IV5" s="8">
        <v>10</v>
      </c>
      <c r="IW5" s="8">
        <v>56</v>
      </c>
      <c r="IX5" s="8">
        <v>23</v>
      </c>
      <c r="IY5" s="8">
        <v>79</v>
      </c>
      <c r="IZ5" s="8">
        <v>5</v>
      </c>
      <c r="JA5" s="8">
        <v>4</v>
      </c>
      <c r="JB5" s="8">
        <v>8</v>
      </c>
      <c r="JC5" s="8">
        <v>5</v>
      </c>
      <c r="JD5" s="8">
        <v>0</v>
      </c>
      <c r="JE5" s="8">
        <v>0</v>
      </c>
      <c r="JF5" s="8">
        <v>0</v>
      </c>
      <c r="JG5" s="8">
        <v>0</v>
      </c>
      <c r="JH5" s="8">
        <v>132</v>
      </c>
      <c r="JI5" s="8">
        <v>124</v>
      </c>
      <c r="JJ5" s="8">
        <v>145</v>
      </c>
      <c r="JK5" s="8">
        <v>133</v>
      </c>
      <c r="JL5" s="8">
        <v>278</v>
      </c>
      <c r="JM5" s="8">
        <v>16</v>
      </c>
      <c r="JN5" s="8">
        <v>19</v>
      </c>
      <c r="JO5" s="8">
        <v>6</v>
      </c>
      <c r="JP5" s="8">
        <v>6</v>
      </c>
      <c r="JQ5" s="8">
        <v>1</v>
      </c>
      <c r="JR5" s="8">
        <v>0</v>
      </c>
      <c r="JS5" s="8">
        <v>0</v>
      </c>
      <c r="JT5" s="8">
        <v>0</v>
      </c>
      <c r="JU5" s="8">
        <v>13</v>
      </c>
      <c r="JV5" s="8">
        <v>6</v>
      </c>
      <c r="JW5" s="8">
        <v>36</v>
      </c>
      <c r="JX5" s="8">
        <v>31</v>
      </c>
      <c r="JY5" s="8">
        <v>67</v>
      </c>
      <c r="JZ5" s="8">
        <v>74</v>
      </c>
      <c r="KA5" s="8">
        <v>93</v>
      </c>
      <c r="KB5" s="8">
        <v>28</v>
      </c>
      <c r="KC5" s="8">
        <v>55</v>
      </c>
      <c r="KD5" s="8">
        <v>1</v>
      </c>
      <c r="KE5" s="8">
        <v>4</v>
      </c>
      <c r="KF5" s="8">
        <v>0</v>
      </c>
      <c r="KG5" s="8">
        <v>0</v>
      </c>
      <c r="KH5" s="8">
        <v>92</v>
      </c>
      <c r="KI5" s="8">
        <v>90</v>
      </c>
      <c r="KJ5" s="8">
        <v>195</v>
      </c>
      <c r="KK5" s="8">
        <v>242</v>
      </c>
      <c r="KL5" s="8">
        <v>437</v>
      </c>
      <c r="KM5" s="8">
        <v>5</v>
      </c>
      <c r="KN5" s="8">
        <v>3</v>
      </c>
      <c r="KO5" s="8">
        <v>5</v>
      </c>
      <c r="KP5" s="8">
        <v>0</v>
      </c>
      <c r="KQ5" s="8">
        <v>37</v>
      </c>
      <c r="KR5" s="8">
        <v>52</v>
      </c>
      <c r="KS5" s="8">
        <v>72</v>
      </c>
      <c r="KT5" s="8">
        <v>21</v>
      </c>
      <c r="KU5" s="8">
        <v>40</v>
      </c>
      <c r="KV5" s="8">
        <v>15</v>
      </c>
      <c r="KW5" s="8">
        <v>26</v>
      </c>
      <c r="KX5" s="8">
        <v>13</v>
      </c>
      <c r="KY5" s="8">
        <v>276</v>
      </c>
      <c r="KZ5" s="8">
        <v>18</v>
      </c>
      <c r="LA5" s="8">
        <v>0</v>
      </c>
      <c r="LB5" s="8">
        <v>2</v>
      </c>
      <c r="LC5" s="8">
        <v>69</v>
      </c>
      <c r="LD5" s="8">
        <v>89</v>
      </c>
    </row>
    <row r="6" spans="1:318" s="8" customFormat="1" x14ac:dyDescent="0.2">
      <c r="A6" s="7" t="s">
        <v>194</v>
      </c>
      <c r="B6" s="8">
        <v>21</v>
      </c>
      <c r="C6" s="8">
        <v>0</v>
      </c>
      <c r="D6" s="8">
        <v>0</v>
      </c>
      <c r="E6" s="8">
        <v>0</v>
      </c>
      <c r="F6" s="8">
        <v>0</v>
      </c>
      <c r="G6" s="8">
        <v>0</v>
      </c>
      <c r="H6" s="8">
        <v>0</v>
      </c>
      <c r="I6" s="8">
        <v>0</v>
      </c>
      <c r="J6" s="8">
        <v>1456234</v>
      </c>
      <c r="K6" s="8">
        <v>0</v>
      </c>
      <c r="L6" s="8">
        <v>0</v>
      </c>
      <c r="M6" s="8">
        <v>0</v>
      </c>
      <c r="N6" s="8">
        <v>0</v>
      </c>
      <c r="O6" s="8">
        <v>4</v>
      </c>
      <c r="P6" s="8">
        <v>3</v>
      </c>
      <c r="Q6" s="8">
        <v>1</v>
      </c>
      <c r="R6" s="8">
        <v>3</v>
      </c>
      <c r="S6" s="8">
        <v>7</v>
      </c>
      <c r="T6" s="8">
        <v>11</v>
      </c>
      <c r="U6" s="8">
        <v>4</v>
      </c>
      <c r="V6" s="8">
        <v>9</v>
      </c>
      <c r="W6" s="8">
        <v>3</v>
      </c>
      <c r="X6" s="8">
        <v>10</v>
      </c>
      <c r="Y6" s="8">
        <v>15</v>
      </c>
      <c r="Z6" s="8">
        <v>17</v>
      </c>
      <c r="AA6" s="8">
        <v>34</v>
      </c>
      <c r="AB6" s="8">
        <v>53</v>
      </c>
      <c r="AC6" s="8">
        <v>87</v>
      </c>
      <c r="AD6" s="8">
        <v>103</v>
      </c>
      <c r="AE6" s="8">
        <v>153</v>
      </c>
      <c r="AF6" s="8">
        <v>4</v>
      </c>
      <c r="AG6" s="8">
        <v>6</v>
      </c>
      <c r="AH6" s="8">
        <v>66</v>
      </c>
      <c r="AI6" s="8">
        <v>52</v>
      </c>
      <c r="AJ6" s="8">
        <v>173</v>
      </c>
      <c r="AK6" s="8">
        <v>211</v>
      </c>
      <c r="AL6" s="8">
        <v>384</v>
      </c>
      <c r="AM6" s="8">
        <v>103</v>
      </c>
      <c r="AN6" s="8">
        <v>175</v>
      </c>
      <c r="AO6" s="8">
        <v>278</v>
      </c>
      <c r="AP6" s="8">
        <v>6918</v>
      </c>
      <c r="AQ6" s="8">
        <v>92</v>
      </c>
      <c r="AR6" s="8">
        <v>72</v>
      </c>
      <c r="AS6" s="8">
        <v>0</v>
      </c>
      <c r="AT6" s="8">
        <v>0</v>
      </c>
      <c r="AU6" s="8">
        <v>0</v>
      </c>
      <c r="AV6" s="8">
        <v>0</v>
      </c>
      <c r="AW6" s="8">
        <v>0</v>
      </c>
      <c r="AX6" s="8">
        <v>0</v>
      </c>
      <c r="AY6" s="8">
        <v>0</v>
      </c>
      <c r="AZ6" s="8">
        <v>0</v>
      </c>
      <c r="BA6" s="8">
        <v>0</v>
      </c>
      <c r="BB6" s="8">
        <v>0</v>
      </c>
      <c r="BC6" s="8">
        <v>0</v>
      </c>
      <c r="BD6" s="8">
        <v>0</v>
      </c>
      <c r="BE6" s="8">
        <v>0</v>
      </c>
      <c r="BF6" s="8">
        <v>0</v>
      </c>
      <c r="BG6" s="8">
        <v>0</v>
      </c>
      <c r="BH6" s="8">
        <v>0</v>
      </c>
      <c r="BI6" s="8">
        <v>0</v>
      </c>
      <c r="BJ6" s="8">
        <v>0</v>
      </c>
      <c r="BK6" s="8">
        <v>0</v>
      </c>
      <c r="BL6" s="8">
        <v>0</v>
      </c>
      <c r="BM6" s="8">
        <v>1</v>
      </c>
      <c r="BN6" s="8">
        <v>0</v>
      </c>
      <c r="BO6" s="8">
        <v>1</v>
      </c>
      <c r="BP6" s="8">
        <v>0</v>
      </c>
      <c r="BQ6" s="8">
        <v>94</v>
      </c>
      <c r="BR6" s="8">
        <v>72</v>
      </c>
      <c r="BS6" s="8">
        <v>166</v>
      </c>
      <c r="BT6" s="8">
        <v>62</v>
      </c>
      <c r="BU6" s="8">
        <v>81</v>
      </c>
      <c r="BV6" s="8">
        <v>0</v>
      </c>
      <c r="BW6" s="8">
        <v>0</v>
      </c>
      <c r="BX6" s="8">
        <v>0</v>
      </c>
      <c r="BY6" s="8">
        <v>0</v>
      </c>
      <c r="BZ6" s="8">
        <v>0</v>
      </c>
      <c r="CA6" s="8">
        <v>1</v>
      </c>
      <c r="CB6" s="8">
        <v>0</v>
      </c>
      <c r="CC6" s="8">
        <v>0</v>
      </c>
      <c r="CD6" s="8">
        <v>0</v>
      </c>
      <c r="CE6" s="8">
        <v>0</v>
      </c>
      <c r="CF6" s="8">
        <v>0</v>
      </c>
      <c r="CG6" s="8">
        <v>0</v>
      </c>
      <c r="CH6" s="8">
        <v>0</v>
      </c>
      <c r="CI6" s="8">
        <v>0</v>
      </c>
      <c r="CJ6" s="8">
        <v>0</v>
      </c>
      <c r="CK6" s="8">
        <v>0</v>
      </c>
      <c r="CL6" s="8">
        <v>1</v>
      </c>
      <c r="CM6" s="8">
        <v>0</v>
      </c>
      <c r="CN6" s="8">
        <v>0</v>
      </c>
      <c r="CO6" s="8">
        <v>0</v>
      </c>
      <c r="CP6" s="8">
        <v>0</v>
      </c>
      <c r="CQ6" s="8">
        <v>1</v>
      </c>
      <c r="CR6" s="8">
        <v>0</v>
      </c>
      <c r="CS6" s="8">
        <v>0</v>
      </c>
      <c r="CT6" s="8">
        <v>63</v>
      </c>
      <c r="CU6" s="8">
        <v>83</v>
      </c>
      <c r="CV6" s="8">
        <v>146</v>
      </c>
      <c r="CW6" s="8">
        <v>10</v>
      </c>
      <c r="CX6" s="8">
        <v>21</v>
      </c>
      <c r="CY6" s="8">
        <v>0</v>
      </c>
      <c r="CZ6" s="8">
        <v>0</v>
      </c>
      <c r="DA6" s="8">
        <v>0</v>
      </c>
      <c r="DB6" s="8">
        <v>0</v>
      </c>
      <c r="DC6" s="8">
        <v>0</v>
      </c>
      <c r="DD6" s="8">
        <v>0</v>
      </c>
      <c r="DE6" s="8">
        <v>0</v>
      </c>
      <c r="DF6" s="8">
        <v>0</v>
      </c>
      <c r="DG6" s="8">
        <v>0</v>
      </c>
      <c r="DH6" s="8">
        <v>0</v>
      </c>
      <c r="DI6" s="8">
        <v>0</v>
      </c>
      <c r="DJ6" s="8">
        <v>0</v>
      </c>
      <c r="DK6" s="8">
        <v>0</v>
      </c>
      <c r="DL6" s="8">
        <v>0</v>
      </c>
      <c r="DM6" s="8">
        <v>0</v>
      </c>
      <c r="DN6" s="8">
        <v>0</v>
      </c>
      <c r="DO6" s="8">
        <v>0</v>
      </c>
      <c r="DP6" s="8">
        <v>0</v>
      </c>
      <c r="DQ6" s="8">
        <v>0</v>
      </c>
      <c r="DR6" s="8">
        <v>0</v>
      </c>
      <c r="DS6" s="8">
        <v>0</v>
      </c>
      <c r="DT6" s="8">
        <v>0</v>
      </c>
      <c r="DU6" s="8">
        <v>0</v>
      </c>
      <c r="DV6" s="8">
        <v>0</v>
      </c>
      <c r="DW6" s="8">
        <v>10</v>
      </c>
      <c r="DX6" s="8">
        <v>21</v>
      </c>
      <c r="DY6" s="8">
        <v>31</v>
      </c>
      <c r="DZ6" s="8">
        <v>31</v>
      </c>
      <c r="EA6" s="8">
        <v>53</v>
      </c>
      <c r="EB6" s="8">
        <v>0</v>
      </c>
      <c r="EC6" s="8">
        <v>0</v>
      </c>
      <c r="ED6" s="8">
        <v>0</v>
      </c>
      <c r="EE6" s="8">
        <v>0</v>
      </c>
      <c r="EF6" s="8">
        <v>0</v>
      </c>
      <c r="EG6" s="8">
        <v>1</v>
      </c>
      <c r="EH6" s="8">
        <v>0</v>
      </c>
      <c r="EI6" s="8">
        <v>0</v>
      </c>
      <c r="EJ6" s="8">
        <v>0</v>
      </c>
      <c r="EK6" s="8">
        <v>0</v>
      </c>
      <c r="EL6" s="8">
        <v>0</v>
      </c>
      <c r="EM6" s="8">
        <v>0</v>
      </c>
      <c r="EN6" s="8">
        <v>0</v>
      </c>
      <c r="EO6" s="8">
        <v>0</v>
      </c>
      <c r="EP6" s="8">
        <v>0</v>
      </c>
      <c r="EQ6" s="8">
        <v>0</v>
      </c>
      <c r="ER6" s="8">
        <v>0</v>
      </c>
      <c r="ES6" s="8">
        <v>0</v>
      </c>
      <c r="ET6" s="8">
        <v>0</v>
      </c>
      <c r="EU6" s="8">
        <v>1</v>
      </c>
      <c r="EV6" s="8">
        <v>0</v>
      </c>
      <c r="EW6" s="8">
        <v>0</v>
      </c>
      <c r="EX6" s="8">
        <v>0</v>
      </c>
      <c r="EY6" s="8">
        <v>0</v>
      </c>
      <c r="EZ6" s="8">
        <v>31</v>
      </c>
      <c r="FA6" s="8">
        <v>55</v>
      </c>
      <c r="FB6" s="8">
        <v>86</v>
      </c>
      <c r="FC6" s="8">
        <v>15</v>
      </c>
      <c r="FD6" s="8">
        <v>12</v>
      </c>
      <c r="FE6" s="8">
        <v>2</v>
      </c>
      <c r="FF6" s="8">
        <v>5</v>
      </c>
      <c r="FG6" s="8">
        <v>0</v>
      </c>
      <c r="FH6" s="8">
        <v>2</v>
      </c>
      <c r="FI6" s="8">
        <v>3</v>
      </c>
      <c r="FJ6" s="8">
        <v>4</v>
      </c>
      <c r="FK6" s="8">
        <v>8</v>
      </c>
      <c r="FL6" s="8">
        <v>14</v>
      </c>
      <c r="FM6" s="8">
        <v>28</v>
      </c>
      <c r="FN6" s="8">
        <v>37</v>
      </c>
      <c r="FO6" s="8">
        <v>65</v>
      </c>
      <c r="FP6" s="8">
        <v>0</v>
      </c>
      <c r="FQ6" s="8">
        <v>2</v>
      </c>
      <c r="FR6" s="8">
        <v>10</v>
      </c>
      <c r="FS6" s="8">
        <v>9</v>
      </c>
      <c r="FT6" s="8">
        <v>16</v>
      </c>
      <c r="FU6" s="8">
        <v>25</v>
      </c>
      <c r="FV6" s="8">
        <v>37</v>
      </c>
      <c r="FW6" s="8">
        <v>24</v>
      </c>
      <c r="FX6" s="8">
        <v>19</v>
      </c>
      <c r="FY6" s="8">
        <v>4</v>
      </c>
      <c r="FZ6" s="8">
        <v>11</v>
      </c>
      <c r="GA6" s="8">
        <v>4</v>
      </c>
      <c r="GB6" s="8">
        <v>93</v>
      </c>
      <c r="GC6" s="8">
        <v>68</v>
      </c>
      <c r="GD6" s="8">
        <v>161</v>
      </c>
      <c r="GE6" s="8">
        <v>8</v>
      </c>
      <c r="GF6" s="8">
        <v>12</v>
      </c>
      <c r="GG6" s="8">
        <v>22</v>
      </c>
      <c r="GH6" s="8">
        <v>47</v>
      </c>
      <c r="GI6" s="8">
        <v>24</v>
      </c>
      <c r="GJ6" s="8">
        <v>18</v>
      </c>
      <c r="GK6" s="8">
        <v>7</v>
      </c>
      <c r="GL6" s="8">
        <v>3</v>
      </c>
      <c r="GM6" s="8">
        <v>4</v>
      </c>
      <c r="GN6" s="8">
        <v>3</v>
      </c>
      <c r="GO6" s="8">
        <v>2</v>
      </c>
      <c r="GP6" s="8">
        <v>2</v>
      </c>
      <c r="GQ6" s="8">
        <v>67</v>
      </c>
      <c r="GR6" s="8">
        <v>85</v>
      </c>
      <c r="GS6" s="8">
        <v>152</v>
      </c>
      <c r="GT6" s="8">
        <v>0</v>
      </c>
      <c r="GU6" s="8">
        <v>0</v>
      </c>
      <c r="GV6" s="8">
        <v>2</v>
      </c>
      <c r="GW6" s="8">
        <v>2</v>
      </c>
      <c r="GX6" s="8">
        <v>4</v>
      </c>
      <c r="GY6" s="8">
        <v>13</v>
      </c>
      <c r="GZ6" s="8">
        <v>2</v>
      </c>
      <c r="HA6" s="8">
        <v>5</v>
      </c>
      <c r="HB6" s="8">
        <v>1</v>
      </c>
      <c r="HC6" s="8">
        <v>1</v>
      </c>
      <c r="HD6" s="8">
        <v>1</v>
      </c>
      <c r="HE6" s="8">
        <v>0</v>
      </c>
      <c r="HF6" s="8">
        <v>10</v>
      </c>
      <c r="HG6" s="8">
        <v>21</v>
      </c>
      <c r="HH6" s="8">
        <v>31</v>
      </c>
      <c r="HI6" s="8">
        <v>1</v>
      </c>
      <c r="HJ6" s="8">
        <v>3</v>
      </c>
      <c r="HK6" s="8">
        <v>10</v>
      </c>
      <c r="HL6" s="8">
        <v>19</v>
      </c>
      <c r="HM6" s="8">
        <v>5</v>
      </c>
      <c r="HN6" s="8">
        <v>22</v>
      </c>
      <c r="HO6" s="8">
        <v>6</v>
      </c>
      <c r="HP6" s="8">
        <v>6</v>
      </c>
      <c r="HQ6" s="8">
        <v>0</v>
      </c>
      <c r="HR6" s="8">
        <v>2</v>
      </c>
      <c r="HS6" s="8">
        <v>0</v>
      </c>
      <c r="HT6" s="8">
        <v>0</v>
      </c>
      <c r="HU6" s="8">
        <v>22</v>
      </c>
      <c r="HV6" s="8">
        <v>52</v>
      </c>
      <c r="HW6" s="8">
        <v>74</v>
      </c>
      <c r="HX6" s="8">
        <v>7</v>
      </c>
      <c r="HY6" s="8">
        <v>31</v>
      </c>
      <c r="HZ6" s="8">
        <v>40</v>
      </c>
      <c r="IA6" s="8">
        <v>69</v>
      </c>
      <c r="IB6" s="8">
        <v>12</v>
      </c>
      <c r="IC6" s="8">
        <v>23</v>
      </c>
      <c r="ID6" s="8">
        <v>3</v>
      </c>
      <c r="IE6" s="8">
        <v>10</v>
      </c>
      <c r="IF6" s="8">
        <v>0</v>
      </c>
      <c r="IG6" s="8">
        <v>3</v>
      </c>
      <c r="IH6" s="8">
        <v>2</v>
      </c>
      <c r="II6" s="8">
        <v>2</v>
      </c>
      <c r="IJ6" s="8">
        <v>64</v>
      </c>
      <c r="IK6" s="8">
        <v>138</v>
      </c>
      <c r="IL6" s="8">
        <v>202</v>
      </c>
      <c r="IM6" s="8">
        <v>12</v>
      </c>
      <c r="IN6" s="8">
        <v>8</v>
      </c>
      <c r="IO6" s="8">
        <v>9</v>
      </c>
      <c r="IP6" s="8">
        <v>3</v>
      </c>
      <c r="IQ6" s="8">
        <v>0</v>
      </c>
      <c r="IR6" s="8">
        <v>0</v>
      </c>
      <c r="IS6" s="8">
        <v>2</v>
      </c>
      <c r="IT6" s="8">
        <v>4</v>
      </c>
      <c r="IU6" s="8">
        <v>78</v>
      </c>
      <c r="IV6" s="8">
        <v>50</v>
      </c>
      <c r="IW6" s="8">
        <v>101</v>
      </c>
      <c r="IX6" s="8">
        <v>65</v>
      </c>
      <c r="IY6" s="8">
        <v>166</v>
      </c>
      <c r="IZ6" s="8">
        <v>6</v>
      </c>
      <c r="JA6" s="8">
        <v>7</v>
      </c>
      <c r="JB6" s="8">
        <v>1</v>
      </c>
      <c r="JC6" s="8">
        <v>2</v>
      </c>
      <c r="JD6" s="8">
        <v>0</v>
      </c>
      <c r="JE6" s="8">
        <v>0</v>
      </c>
      <c r="JF6" s="8">
        <v>0</v>
      </c>
      <c r="JG6" s="8">
        <v>1</v>
      </c>
      <c r="JH6" s="8">
        <v>45</v>
      </c>
      <c r="JI6" s="8">
        <v>64</v>
      </c>
      <c r="JJ6" s="8">
        <v>52</v>
      </c>
      <c r="JK6" s="8">
        <v>74</v>
      </c>
      <c r="JL6" s="8">
        <v>126</v>
      </c>
      <c r="JM6" s="8">
        <v>0</v>
      </c>
      <c r="JN6" s="8">
        <v>4</v>
      </c>
      <c r="JO6" s="8">
        <v>0</v>
      </c>
      <c r="JP6" s="8">
        <v>1</v>
      </c>
      <c r="JQ6" s="8">
        <v>0</v>
      </c>
      <c r="JR6" s="8">
        <v>0</v>
      </c>
      <c r="JS6" s="8">
        <v>1</v>
      </c>
      <c r="JT6" s="8">
        <v>2</v>
      </c>
      <c r="JU6" s="8">
        <v>10</v>
      </c>
      <c r="JV6" s="8">
        <v>13</v>
      </c>
      <c r="JW6" s="8">
        <v>11</v>
      </c>
      <c r="JX6" s="8">
        <v>20</v>
      </c>
      <c r="JY6" s="8">
        <v>31</v>
      </c>
      <c r="JZ6" s="8">
        <v>6</v>
      </c>
      <c r="KA6" s="8">
        <v>5</v>
      </c>
      <c r="KB6" s="8">
        <v>1</v>
      </c>
      <c r="KC6" s="8">
        <v>5</v>
      </c>
      <c r="KD6" s="8">
        <v>0</v>
      </c>
      <c r="KE6" s="8">
        <v>0</v>
      </c>
      <c r="KF6" s="8">
        <v>1</v>
      </c>
      <c r="KG6" s="8">
        <v>1</v>
      </c>
      <c r="KH6" s="8">
        <v>18</v>
      </c>
      <c r="KI6" s="8">
        <v>41</v>
      </c>
      <c r="KJ6" s="8">
        <v>26</v>
      </c>
      <c r="KK6" s="8">
        <v>52</v>
      </c>
      <c r="KL6" s="8">
        <v>78</v>
      </c>
      <c r="KM6" s="8">
        <v>16</v>
      </c>
      <c r="KN6" s="8">
        <v>5</v>
      </c>
      <c r="KO6" s="8">
        <v>15</v>
      </c>
      <c r="KP6" s="8">
        <v>1</v>
      </c>
      <c r="KQ6" s="8">
        <v>41</v>
      </c>
      <c r="KR6" s="8">
        <v>28</v>
      </c>
      <c r="KS6" s="8">
        <v>13</v>
      </c>
      <c r="KT6" s="8">
        <v>16</v>
      </c>
      <c r="KU6" s="8">
        <v>30</v>
      </c>
      <c r="KV6" s="8">
        <v>25</v>
      </c>
      <c r="KW6" s="8">
        <v>10</v>
      </c>
      <c r="KX6" s="8">
        <v>29</v>
      </c>
      <c r="KY6" s="8">
        <v>192</v>
      </c>
      <c r="KZ6" s="8">
        <v>8</v>
      </c>
      <c r="LA6" s="8">
        <v>1</v>
      </c>
      <c r="LB6" s="8">
        <v>1</v>
      </c>
      <c r="LC6" s="8">
        <v>59</v>
      </c>
      <c r="LD6" s="8">
        <v>69</v>
      </c>
    </row>
    <row r="7" spans="1:318" s="8" customFormat="1" x14ac:dyDescent="0.2">
      <c r="A7" s="7" t="s">
        <v>195</v>
      </c>
      <c r="B7" s="8">
        <v>33</v>
      </c>
      <c r="C7" s="8">
        <v>0</v>
      </c>
      <c r="D7" s="8">
        <v>0</v>
      </c>
      <c r="E7" s="8">
        <v>0</v>
      </c>
      <c r="F7" s="8">
        <v>0</v>
      </c>
      <c r="G7" s="8">
        <v>0</v>
      </c>
      <c r="H7" s="8">
        <v>0</v>
      </c>
      <c r="I7" s="8">
        <v>0</v>
      </c>
      <c r="J7" s="8">
        <v>5636208</v>
      </c>
      <c r="K7" s="8">
        <v>0</v>
      </c>
      <c r="L7" s="8">
        <v>0</v>
      </c>
      <c r="M7" s="8">
        <v>0</v>
      </c>
      <c r="N7" s="8">
        <v>0</v>
      </c>
      <c r="O7" s="8">
        <v>10</v>
      </c>
      <c r="P7" s="8">
        <v>5</v>
      </c>
      <c r="Q7" s="8">
        <v>1</v>
      </c>
      <c r="R7" s="8">
        <v>6</v>
      </c>
      <c r="S7" s="8">
        <v>31</v>
      </c>
      <c r="T7" s="8">
        <v>46</v>
      </c>
      <c r="U7" s="8">
        <v>2</v>
      </c>
      <c r="V7" s="8">
        <v>13</v>
      </c>
      <c r="W7" s="8">
        <v>53</v>
      </c>
      <c r="X7" s="8">
        <v>55</v>
      </c>
      <c r="Y7" s="8">
        <v>92</v>
      </c>
      <c r="Z7" s="8">
        <v>141</v>
      </c>
      <c r="AA7" s="8">
        <v>189</v>
      </c>
      <c r="AB7" s="8">
        <v>266</v>
      </c>
      <c r="AC7" s="8">
        <v>455</v>
      </c>
      <c r="AD7" s="8">
        <v>806</v>
      </c>
      <c r="AE7" s="8">
        <v>1029</v>
      </c>
      <c r="AF7" s="8">
        <v>15</v>
      </c>
      <c r="AG7" s="8">
        <v>55</v>
      </c>
      <c r="AH7" s="8">
        <v>86</v>
      </c>
      <c r="AI7" s="8">
        <v>98</v>
      </c>
      <c r="AJ7" s="8">
        <v>907</v>
      </c>
      <c r="AK7" s="8">
        <v>1182</v>
      </c>
      <c r="AL7" s="8">
        <v>2089</v>
      </c>
      <c r="AM7" s="8">
        <v>613</v>
      </c>
      <c r="AN7" s="8">
        <v>956</v>
      </c>
      <c r="AO7" s="8">
        <v>1569</v>
      </c>
      <c r="AP7" s="8">
        <v>25888</v>
      </c>
      <c r="AQ7" s="8">
        <v>129</v>
      </c>
      <c r="AR7" s="8">
        <v>115</v>
      </c>
      <c r="AS7" s="8">
        <v>0</v>
      </c>
      <c r="AT7" s="8">
        <v>0</v>
      </c>
      <c r="AU7" s="8">
        <v>0</v>
      </c>
      <c r="AV7" s="8">
        <v>0</v>
      </c>
      <c r="AW7" s="8">
        <v>2</v>
      </c>
      <c r="AX7" s="8">
        <v>1</v>
      </c>
      <c r="AY7" s="8">
        <v>0</v>
      </c>
      <c r="AZ7" s="8">
        <v>0</v>
      </c>
      <c r="BA7" s="8">
        <v>0</v>
      </c>
      <c r="BB7" s="8">
        <v>1</v>
      </c>
      <c r="BC7" s="8">
        <v>0</v>
      </c>
      <c r="BD7" s="8">
        <v>0</v>
      </c>
      <c r="BE7" s="8">
        <v>0</v>
      </c>
      <c r="BF7" s="8">
        <v>0</v>
      </c>
      <c r="BG7" s="8">
        <v>1</v>
      </c>
      <c r="BH7" s="8">
        <v>1</v>
      </c>
      <c r="BI7" s="8">
        <v>0</v>
      </c>
      <c r="BJ7" s="8">
        <v>0</v>
      </c>
      <c r="BK7" s="8">
        <v>0</v>
      </c>
      <c r="BL7" s="8">
        <v>0</v>
      </c>
      <c r="BM7" s="8">
        <v>0</v>
      </c>
      <c r="BN7" s="8">
        <v>0</v>
      </c>
      <c r="BO7" s="8">
        <v>10</v>
      </c>
      <c r="BP7" s="8">
        <v>3</v>
      </c>
      <c r="BQ7" s="8">
        <v>142</v>
      </c>
      <c r="BR7" s="8">
        <v>121</v>
      </c>
      <c r="BS7" s="8">
        <v>263</v>
      </c>
      <c r="BT7" s="8">
        <v>627</v>
      </c>
      <c r="BU7" s="8">
        <v>671</v>
      </c>
      <c r="BV7" s="8">
        <v>0</v>
      </c>
      <c r="BW7" s="8">
        <v>1</v>
      </c>
      <c r="BX7" s="8">
        <v>0</v>
      </c>
      <c r="BY7" s="8">
        <v>0</v>
      </c>
      <c r="BZ7" s="8">
        <v>0</v>
      </c>
      <c r="CA7" s="8">
        <v>3</v>
      </c>
      <c r="CB7" s="8">
        <v>1</v>
      </c>
      <c r="CC7" s="8">
        <v>0</v>
      </c>
      <c r="CD7" s="8">
        <v>0</v>
      </c>
      <c r="CE7" s="8">
        <v>0</v>
      </c>
      <c r="CF7" s="8">
        <v>0</v>
      </c>
      <c r="CG7" s="8">
        <v>0</v>
      </c>
      <c r="CH7" s="8">
        <v>0</v>
      </c>
      <c r="CI7" s="8">
        <v>1</v>
      </c>
      <c r="CJ7" s="8">
        <v>4</v>
      </c>
      <c r="CK7" s="8">
        <v>3</v>
      </c>
      <c r="CL7" s="8">
        <v>1</v>
      </c>
      <c r="CM7" s="8">
        <v>0</v>
      </c>
      <c r="CN7" s="8">
        <v>2</v>
      </c>
      <c r="CO7" s="8">
        <v>9</v>
      </c>
      <c r="CP7" s="8">
        <v>9</v>
      </c>
      <c r="CQ7" s="8">
        <v>12</v>
      </c>
      <c r="CR7" s="8">
        <v>132</v>
      </c>
      <c r="CS7" s="8">
        <v>245</v>
      </c>
      <c r="CT7" s="8">
        <v>776</v>
      </c>
      <c r="CU7" s="8">
        <v>945</v>
      </c>
      <c r="CV7" s="8">
        <v>1721</v>
      </c>
      <c r="CW7" s="8">
        <v>44</v>
      </c>
      <c r="CX7" s="8">
        <v>103</v>
      </c>
      <c r="CY7" s="8">
        <v>0</v>
      </c>
      <c r="CZ7" s="8">
        <v>0</v>
      </c>
      <c r="DA7" s="8">
        <v>0</v>
      </c>
      <c r="DB7" s="8">
        <v>0</v>
      </c>
      <c r="DC7" s="8">
        <v>1</v>
      </c>
      <c r="DD7" s="8">
        <v>2</v>
      </c>
      <c r="DE7" s="8">
        <v>0</v>
      </c>
      <c r="DF7" s="8">
        <v>0</v>
      </c>
      <c r="DG7" s="8">
        <v>0</v>
      </c>
      <c r="DH7" s="8">
        <v>0</v>
      </c>
      <c r="DI7" s="8">
        <v>0</v>
      </c>
      <c r="DJ7" s="8">
        <v>0</v>
      </c>
      <c r="DK7" s="8">
        <v>0</v>
      </c>
      <c r="DL7" s="8">
        <v>0</v>
      </c>
      <c r="DM7" s="8">
        <v>0</v>
      </c>
      <c r="DN7" s="8">
        <v>0</v>
      </c>
      <c r="DO7" s="8">
        <v>0</v>
      </c>
      <c r="DP7" s="8">
        <v>0</v>
      </c>
      <c r="DQ7" s="8">
        <v>0</v>
      </c>
      <c r="DR7" s="8">
        <v>0</v>
      </c>
      <c r="DS7" s="8">
        <v>0</v>
      </c>
      <c r="DT7" s="8">
        <v>2</v>
      </c>
      <c r="DU7" s="8">
        <v>4</v>
      </c>
      <c r="DV7" s="8">
        <v>4</v>
      </c>
      <c r="DW7" s="8">
        <v>49</v>
      </c>
      <c r="DX7" s="8">
        <v>111</v>
      </c>
      <c r="DY7" s="8">
        <v>160</v>
      </c>
      <c r="DZ7" s="8">
        <v>180</v>
      </c>
      <c r="EA7" s="8">
        <v>271</v>
      </c>
      <c r="EB7" s="8">
        <v>0</v>
      </c>
      <c r="EC7" s="8">
        <v>0</v>
      </c>
      <c r="ED7" s="8">
        <v>0</v>
      </c>
      <c r="EE7" s="8">
        <v>0</v>
      </c>
      <c r="EF7" s="8">
        <v>0</v>
      </c>
      <c r="EG7" s="8">
        <v>0</v>
      </c>
      <c r="EH7" s="8">
        <v>0</v>
      </c>
      <c r="EI7" s="8">
        <v>0</v>
      </c>
      <c r="EJ7" s="8">
        <v>0</v>
      </c>
      <c r="EK7" s="8">
        <v>0</v>
      </c>
      <c r="EL7" s="8">
        <v>0</v>
      </c>
      <c r="EM7" s="8">
        <v>0</v>
      </c>
      <c r="EN7" s="8">
        <v>0</v>
      </c>
      <c r="EO7" s="8">
        <v>0</v>
      </c>
      <c r="EP7" s="8">
        <v>1</v>
      </c>
      <c r="EQ7" s="8">
        <v>1</v>
      </c>
      <c r="ER7" s="8">
        <v>0</v>
      </c>
      <c r="ES7" s="8">
        <v>0</v>
      </c>
      <c r="ET7" s="8">
        <v>2</v>
      </c>
      <c r="EU7" s="8">
        <v>0</v>
      </c>
      <c r="EV7" s="8">
        <v>1</v>
      </c>
      <c r="EW7" s="8">
        <v>1</v>
      </c>
      <c r="EX7" s="8">
        <v>9</v>
      </c>
      <c r="EY7" s="8">
        <v>22</v>
      </c>
      <c r="EZ7" s="8">
        <v>193</v>
      </c>
      <c r="FA7" s="8">
        <v>295</v>
      </c>
      <c r="FB7" s="8">
        <v>488</v>
      </c>
      <c r="FC7" s="8">
        <v>15</v>
      </c>
      <c r="FD7" s="8">
        <v>14</v>
      </c>
      <c r="FE7" s="8">
        <v>7</v>
      </c>
      <c r="FF7" s="8">
        <v>3</v>
      </c>
      <c r="FG7" s="8">
        <v>1</v>
      </c>
      <c r="FH7" s="8">
        <v>3</v>
      </c>
      <c r="FI7" s="8">
        <v>7</v>
      </c>
      <c r="FJ7" s="8">
        <v>10</v>
      </c>
      <c r="FK7" s="8">
        <v>38</v>
      </c>
      <c r="FL7" s="8">
        <v>41</v>
      </c>
      <c r="FM7" s="8">
        <v>68</v>
      </c>
      <c r="FN7" s="8">
        <v>71</v>
      </c>
      <c r="FO7" s="8">
        <v>139</v>
      </c>
      <c r="FP7" s="8">
        <v>4</v>
      </c>
      <c r="FQ7" s="8">
        <v>1</v>
      </c>
      <c r="FR7" s="8">
        <v>10</v>
      </c>
      <c r="FS7" s="8">
        <v>13</v>
      </c>
      <c r="FT7" s="8">
        <v>28</v>
      </c>
      <c r="FU7" s="8">
        <v>30</v>
      </c>
      <c r="FV7" s="8">
        <v>40</v>
      </c>
      <c r="FW7" s="8">
        <v>42</v>
      </c>
      <c r="FX7" s="8">
        <v>28</v>
      </c>
      <c r="FY7" s="8">
        <v>22</v>
      </c>
      <c r="FZ7" s="8">
        <v>14</v>
      </c>
      <c r="GA7" s="8">
        <v>5</v>
      </c>
      <c r="GB7" s="8">
        <v>124</v>
      </c>
      <c r="GC7" s="8">
        <v>113</v>
      </c>
      <c r="GD7" s="8">
        <v>237</v>
      </c>
      <c r="GE7" s="8">
        <v>96</v>
      </c>
      <c r="GF7" s="8">
        <v>113</v>
      </c>
      <c r="GG7" s="8">
        <v>191</v>
      </c>
      <c r="GH7" s="8">
        <v>235</v>
      </c>
      <c r="GI7" s="8">
        <v>206</v>
      </c>
      <c r="GJ7" s="8">
        <v>273</v>
      </c>
      <c r="GK7" s="8">
        <v>127</v>
      </c>
      <c r="GL7" s="8">
        <v>155</v>
      </c>
      <c r="GM7" s="8">
        <v>53</v>
      </c>
      <c r="GN7" s="8">
        <v>71</v>
      </c>
      <c r="GO7" s="8">
        <v>21</v>
      </c>
      <c r="GP7" s="8">
        <v>27</v>
      </c>
      <c r="GQ7" s="8">
        <v>694</v>
      </c>
      <c r="GR7" s="8">
        <v>874</v>
      </c>
      <c r="GS7" s="8">
        <v>1568</v>
      </c>
      <c r="GT7" s="8">
        <v>0</v>
      </c>
      <c r="GU7" s="8">
        <v>6</v>
      </c>
      <c r="GV7" s="8">
        <v>16</v>
      </c>
      <c r="GW7" s="8">
        <v>41</v>
      </c>
      <c r="GX7" s="8">
        <v>8</v>
      </c>
      <c r="GY7" s="8">
        <v>36</v>
      </c>
      <c r="GZ7" s="8">
        <v>20</v>
      </c>
      <c r="HA7" s="8">
        <v>18</v>
      </c>
      <c r="HB7" s="8">
        <v>5</v>
      </c>
      <c r="HC7" s="8">
        <v>4</v>
      </c>
      <c r="HD7" s="8">
        <v>1</v>
      </c>
      <c r="HE7" s="8">
        <v>0</v>
      </c>
      <c r="HF7" s="8">
        <v>50</v>
      </c>
      <c r="HG7" s="8">
        <v>105</v>
      </c>
      <c r="HH7" s="8">
        <v>155</v>
      </c>
      <c r="HI7" s="8">
        <v>25</v>
      </c>
      <c r="HJ7" s="8">
        <v>45</v>
      </c>
      <c r="HK7" s="8">
        <v>75</v>
      </c>
      <c r="HL7" s="8">
        <v>98</v>
      </c>
      <c r="HM7" s="8">
        <v>51</v>
      </c>
      <c r="HN7" s="8">
        <v>77</v>
      </c>
      <c r="HO7" s="8">
        <v>26</v>
      </c>
      <c r="HP7" s="8">
        <v>40</v>
      </c>
      <c r="HQ7" s="8">
        <v>13</v>
      </c>
      <c r="HR7" s="8">
        <v>10</v>
      </c>
      <c r="HS7" s="8">
        <v>2</v>
      </c>
      <c r="HT7" s="8">
        <v>8</v>
      </c>
      <c r="HU7" s="8">
        <v>192</v>
      </c>
      <c r="HV7" s="8">
        <v>278</v>
      </c>
      <c r="HW7" s="8">
        <v>470</v>
      </c>
      <c r="HX7" s="8">
        <v>106</v>
      </c>
      <c r="HY7" s="8">
        <v>146</v>
      </c>
      <c r="HZ7" s="8">
        <v>109</v>
      </c>
      <c r="IA7" s="8">
        <v>152</v>
      </c>
      <c r="IB7" s="8">
        <v>93</v>
      </c>
      <c r="IC7" s="8">
        <v>113</v>
      </c>
      <c r="ID7" s="8">
        <v>53</v>
      </c>
      <c r="IE7" s="8">
        <v>74</v>
      </c>
      <c r="IF7" s="8">
        <v>53</v>
      </c>
      <c r="IG7" s="8">
        <v>51</v>
      </c>
      <c r="IH7" s="8">
        <v>25</v>
      </c>
      <c r="II7" s="8">
        <v>25</v>
      </c>
      <c r="IJ7" s="8">
        <v>439</v>
      </c>
      <c r="IK7" s="8">
        <v>561</v>
      </c>
      <c r="IL7" s="8">
        <v>1000</v>
      </c>
      <c r="IM7" s="8">
        <v>33</v>
      </c>
      <c r="IN7" s="8">
        <v>37</v>
      </c>
      <c r="IO7" s="8">
        <v>18</v>
      </c>
      <c r="IP7" s="8">
        <v>18</v>
      </c>
      <c r="IQ7" s="8">
        <v>3</v>
      </c>
      <c r="IR7" s="8">
        <v>3</v>
      </c>
      <c r="IS7" s="8">
        <v>5</v>
      </c>
      <c r="IT7" s="8">
        <v>7</v>
      </c>
      <c r="IU7" s="8">
        <v>80</v>
      </c>
      <c r="IV7" s="8">
        <v>59</v>
      </c>
      <c r="IW7" s="8">
        <v>139</v>
      </c>
      <c r="IX7" s="8">
        <v>124</v>
      </c>
      <c r="IY7" s="8">
        <v>263</v>
      </c>
      <c r="IZ7" s="8">
        <v>32</v>
      </c>
      <c r="JA7" s="8">
        <v>53</v>
      </c>
      <c r="JB7" s="8">
        <v>18</v>
      </c>
      <c r="JC7" s="8">
        <v>38</v>
      </c>
      <c r="JD7" s="8">
        <v>5</v>
      </c>
      <c r="JE7" s="8">
        <v>8</v>
      </c>
      <c r="JF7" s="8">
        <v>7</v>
      </c>
      <c r="JG7" s="8">
        <v>8</v>
      </c>
      <c r="JH7" s="8">
        <v>683</v>
      </c>
      <c r="JI7" s="8">
        <v>795</v>
      </c>
      <c r="JJ7" s="8">
        <v>745</v>
      </c>
      <c r="JK7" s="8">
        <v>902</v>
      </c>
      <c r="JL7" s="8">
        <v>1647</v>
      </c>
      <c r="JM7" s="8">
        <v>18</v>
      </c>
      <c r="JN7" s="8">
        <v>24</v>
      </c>
      <c r="JO7" s="8">
        <v>7</v>
      </c>
      <c r="JP7" s="8">
        <v>9</v>
      </c>
      <c r="JQ7" s="8">
        <v>1</v>
      </c>
      <c r="JR7" s="8">
        <v>1</v>
      </c>
      <c r="JS7" s="8">
        <v>2</v>
      </c>
      <c r="JT7" s="8">
        <v>8</v>
      </c>
      <c r="JU7" s="8">
        <v>20</v>
      </c>
      <c r="JV7" s="8">
        <v>64</v>
      </c>
      <c r="JW7" s="8">
        <v>48</v>
      </c>
      <c r="JX7" s="8">
        <v>106</v>
      </c>
      <c r="JY7" s="8">
        <v>154</v>
      </c>
      <c r="JZ7" s="8">
        <v>60</v>
      </c>
      <c r="KA7" s="8">
        <v>101</v>
      </c>
      <c r="KB7" s="8">
        <v>24</v>
      </c>
      <c r="KC7" s="8">
        <v>49</v>
      </c>
      <c r="KD7" s="8">
        <v>1</v>
      </c>
      <c r="KE7" s="8">
        <v>0</v>
      </c>
      <c r="KF7" s="8">
        <v>2</v>
      </c>
      <c r="KG7" s="8">
        <v>4</v>
      </c>
      <c r="KH7" s="8">
        <v>176</v>
      </c>
      <c r="KI7" s="8">
        <v>337</v>
      </c>
      <c r="KJ7" s="8">
        <v>263</v>
      </c>
      <c r="KK7" s="8">
        <v>491</v>
      </c>
      <c r="KL7" s="8">
        <v>754</v>
      </c>
      <c r="KM7" s="8">
        <v>23</v>
      </c>
      <c r="KN7" s="8">
        <v>9</v>
      </c>
      <c r="KO7" s="8">
        <v>22</v>
      </c>
      <c r="KP7" s="8">
        <v>0</v>
      </c>
      <c r="KQ7" s="8">
        <v>75</v>
      </c>
      <c r="KR7" s="8">
        <v>123</v>
      </c>
      <c r="KS7" s="8">
        <v>86</v>
      </c>
      <c r="KT7" s="8">
        <v>31</v>
      </c>
      <c r="KU7" s="8">
        <v>72</v>
      </c>
      <c r="KV7" s="8">
        <v>61</v>
      </c>
      <c r="KW7" s="8">
        <v>193</v>
      </c>
      <c r="KX7" s="8">
        <v>58</v>
      </c>
      <c r="KY7" s="8">
        <v>699</v>
      </c>
      <c r="KZ7" s="8">
        <v>23</v>
      </c>
      <c r="LA7" s="8">
        <v>5</v>
      </c>
      <c r="LB7" s="8">
        <v>298</v>
      </c>
      <c r="LC7" s="8">
        <v>195</v>
      </c>
      <c r="LD7" s="8">
        <v>521</v>
      </c>
    </row>
    <row r="8" spans="1:318" s="8" customFormat="1" x14ac:dyDescent="0.2">
      <c r="A8" s="7" t="s">
        <v>196</v>
      </c>
      <c r="B8" s="8">
        <v>5</v>
      </c>
      <c r="C8" s="8">
        <v>0</v>
      </c>
      <c r="D8" s="8">
        <v>0</v>
      </c>
      <c r="E8" s="8">
        <v>0</v>
      </c>
      <c r="F8" s="8">
        <v>0</v>
      </c>
      <c r="G8" s="8">
        <v>0</v>
      </c>
      <c r="H8" s="8">
        <v>0</v>
      </c>
      <c r="I8" s="8">
        <v>0</v>
      </c>
      <c r="J8" s="8">
        <v>471749</v>
      </c>
      <c r="K8" s="8">
        <v>0</v>
      </c>
      <c r="L8" s="8">
        <v>0</v>
      </c>
      <c r="M8" s="8">
        <v>0</v>
      </c>
      <c r="N8" s="8">
        <v>0</v>
      </c>
      <c r="O8" s="8">
        <v>3</v>
      </c>
      <c r="P8" s="8">
        <v>1</v>
      </c>
      <c r="Q8" s="8">
        <v>3</v>
      </c>
      <c r="R8" s="8">
        <v>1</v>
      </c>
      <c r="S8" s="8">
        <v>1</v>
      </c>
      <c r="T8" s="8">
        <v>3</v>
      </c>
      <c r="U8" s="8">
        <v>1</v>
      </c>
      <c r="V8" s="8">
        <v>1</v>
      </c>
      <c r="W8" s="8">
        <v>1</v>
      </c>
      <c r="X8" s="8">
        <v>3</v>
      </c>
      <c r="Y8" s="8">
        <v>1</v>
      </c>
      <c r="Z8" s="8">
        <v>4</v>
      </c>
      <c r="AA8" s="8">
        <v>10</v>
      </c>
      <c r="AB8" s="8">
        <v>13</v>
      </c>
      <c r="AC8" s="8">
        <v>23</v>
      </c>
      <c r="AD8" s="8">
        <v>5</v>
      </c>
      <c r="AE8" s="8">
        <v>7</v>
      </c>
      <c r="AF8" s="8">
        <v>0</v>
      </c>
      <c r="AG8" s="8">
        <v>1</v>
      </c>
      <c r="AH8" s="8">
        <v>2</v>
      </c>
      <c r="AI8" s="8">
        <v>6</v>
      </c>
      <c r="AJ8" s="8">
        <v>7</v>
      </c>
      <c r="AK8" s="8">
        <v>14</v>
      </c>
      <c r="AL8" s="8">
        <v>21</v>
      </c>
      <c r="AM8" s="8">
        <v>16</v>
      </c>
      <c r="AN8" s="8">
        <v>29</v>
      </c>
      <c r="AO8" s="8">
        <v>45</v>
      </c>
      <c r="AP8" s="8">
        <v>1996</v>
      </c>
      <c r="AQ8" s="8">
        <v>19</v>
      </c>
      <c r="AR8" s="8">
        <v>7</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6</v>
      </c>
      <c r="BP8" s="8">
        <v>5</v>
      </c>
      <c r="BQ8" s="8">
        <v>25</v>
      </c>
      <c r="BR8" s="8">
        <v>12</v>
      </c>
      <c r="BS8" s="8">
        <v>37</v>
      </c>
      <c r="BT8" s="8">
        <v>6</v>
      </c>
      <c r="BU8" s="8">
        <v>7</v>
      </c>
      <c r="BV8" s="8">
        <v>0</v>
      </c>
      <c r="BW8" s="8">
        <v>0</v>
      </c>
      <c r="BX8" s="8">
        <v>0</v>
      </c>
      <c r="BY8" s="8">
        <v>0</v>
      </c>
      <c r="BZ8" s="8">
        <v>0</v>
      </c>
      <c r="CA8" s="8">
        <v>0</v>
      </c>
      <c r="CB8" s="8">
        <v>0</v>
      </c>
      <c r="CC8" s="8">
        <v>0</v>
      </c>
      <c r="CD8" s="8">
        <v>0</v>
      </c>
      <c r="CE8" s="8">
        <v>0</v>
      </c>
      <c r="CF8" s="8">
        <v>0</v>
      </c>
      <c r="CG8" s="8">
        <v>0</v>
      </c>
      <c r="CH8" s="8">
        <v>0</v>
      </c>
      <c r="CI8" s="8">
        <v>0</v>
      </c>
      <c r="CJ8" s="8">
        <v>0</v>
      </c>
      <c r="CK8" s="8">
        <v>0</v>
      </c>
      <c r="CL8" s="8">
        <v>0</v>
      </c>
      <c r="CM8" s="8">
        <v>0</v>
      </c>
      <c r="CN8" s="8">
        <v>0</v>
      </c>
      <c r="CO8" s="8">
        <v>0</v>
      </c>
      <c r="CP8" s="8">
        <v>0</v>
      </c>
      <c r="CQ8" s="8">
        <v>0</v>
      </c>
      <c r="CR8" s="8">
        <v>0</v>
      </c>
      <c r="CS8" s="8">
        <v>0</v>
      </c>
      <c r="CT8" s="8">
        <v>6</v>
      </c>
      <c r="CU8" s="8">
        <v>7</v>
      </c>
      <c r="CV8" s="8">
        <v>13</v>
      </c>
      <c r="CW8" s="8">
        <v>1</v>
      </c>
      <c r="CX8" s="8">
        <v>3</v>
      </c>
      <c r="CY8" s="8">
        <v>0</v>
      </c>
      <c r="CZ8" s="8">
        <v>0</v>
      </c>
      <c r="DA8" s="8">
        <v>0</v>
      </c>
      <c r="DB8" s="8">
        <v>0</v>
      </c>
      <c r="DC8" s="8">
        <v>0</v>
      </c>
      <c r="DD8" s="8">
        <v>0</v>
      </c>
      <c r="DE8" s="8">
        <v>0</v>
      </c>
      <c r="DF8" s="8">
        <v>0</v>
      </c>
      <c r="DG8" s="8">
        <v>0</v>
      </c>
      <c r="DH8" s="8">
        <v>0</v>
      </c>
      <c r="DI8" s="8">
        <v>0</v>
      </c>
      <c r="DJ8" s="8">
        <v>0</v>
      </c>
      <c r="DK8" s="8">
        <v>0</v>
      </c>
      <c r="DL8" s="8">
        <v>0</v>
      </c>
      <c r="DM8" s="8">
        <v>0</v>
      </c>
      <c r="DN8" s="8">
        <v>0</v>
      </c>
      <c r="DO8" s="8">
        <v>0</v>
      </c>
      <c r="DP8" s="8">
        <v>0</v>
      </c>
      <c r="DQ8" s="8">
        <v>0</v>
      </c>
      <c r="DR8" s="8">
        <v>0</v>
      </c>
      <c r="DS8" s="8">
        <v>0</v>
      </c>
      <c r="DT8" s="8">
        <v>0</v>
      </c>
      <c r="DU8" s="8">
        <v>0</v>
      </c>
      <c r="DV8" s="8">
        <v>1</v>
      </c>
      <c r="DW8" s="8">
        <v>1</v>
      </c>
      <c r="DX8" s="8">
        <v>4</v>
      </c>
      <c r="DY8" s="8">
        <v>5</v>
      </c>
      <c r="DZ8" s="8">
        <v>4</v>
      </c>
      <c r="EA8" s="8">
        <v>5</v>
      </c>
      <c r="EB8" s="8">
        <v>0</v>
      </c>
      <c r="EC8" s="8">
        <v>0</v>
      </c>
      <c r="ED8" s="8">
        <v>0</v>
      </c>
      <c r="EE8" s="8">
        <v>0</v>
      </c>
      <c r="EF8" s="8">
        <v>0</v>
      </c>
      <c r="EG8" s="8">
        <v>0</v>
      </c>
      <c r="EH8" s="8">
        <v>0</v>
      </c>
      <c r="EI8" s="8">
        <v>0</v>
      </c>
      <c r="EJ8" s="8">
        <v>0</v>
      </c>
      <c r="EK8" s="8">
        <v>0</v>
      </c>
      <c r="EL8" s="8">
        <v>0</v>
      </c>
      <c r="EM8" s="8">
        <v>0</v>
      </c>
      <c r="EN8" s="8">
        <v>0</v>
      </c>
      <c r="EO8" s="8">
        <v>0</v>
      </c>
      <c r="EP8" s="8">
        <v>0</v>
      </c>
      <c r="EQ8" s="8">
        <v>0</v>
      </c>
      <c r="ER8" s="8">
        <v>0</v>
      </c>
      <c r="ES8" s="8">
        <v>0</v>
      </c>
      <c r="ET8" s="8">
        <v>0</v>
      </c>
      <c r="EU8" s="8">
        <v>0</v>
      </c>
      <c r="EV8" s="8">
        <v>0</v>
      </c>
      <c r="EW8" s="8">
        <v>0</v>
      </c>
      <c r="EX8" s="8">
        <v>1</v>
      </c>
      <c r="EY8" s="8">
        <v>5</v>
      </c>
      <c r="EZ8" s="8">
        <v>5</v>
      </c>
      <c r="FA8" s="8">
        <v>10</v>
      </c>
      <c r="FB8" s="8">
        <v>15</v>
      </c>
      <c r="FC8" s="8">
        <v>5</v>
      </c>
      <c r="FD8" s="8">
        <v>1</v>
      </c>
      <c r="FE8" s="8">
        <v>5</v>
      </c>
      <c r="FF8" s="8">
        <v>0</v>
      </c>
      <c r="FG8" s="8">
        <v>0</v>
      </c>
      <c r="FH8" s="8">
        <v>0</v>
      </c>
      <c r="FI8" s="8">
        <v>1</v>
      </c>
      <c r="FJ8" s="8">
        <v>1</v>
      </c>
      <c r="FK8" s="8">
        <v>3</v>
      </c>
      <c r="FL8" s="8">
        <v>5</v>
      </c>
      <c r="FM8" s="8">
        <v>14</v>
      </c>
      <c r="FN8" s="8">
        <v>7</v>
      </c>
      <c r="FO8" s="8">
        <v>21</v>
      </c>
      <c r="FP8" s="8">
        <v>0</v>
      </c>
      <c r="FQ8" s="8">
        <v>0</v>
      </c>
      <c r="FR8" s="8">
        <v>0</v>
      </c>
      <c r="FS8" s="8">
        <v>1</v>
      </c>
      <c r="FT8" s="8">
        <v>0</v>
      </c>
      <c r="FU8" s="8">
        <v>0</v>
      </c>
      <c r="FV8" s="8">
        <v>9</v>
      </c>
      <c r="FW8" s="8">
        <v>8</v>
      </c>
      <c r="FX8" s="8">
        <v>9</v>
      </c>
      <c r="FY8" s="8">
        <v>1</v>
      </c>
      <c r="FZ8" s="8">
        <v>7</v>
      </c>
      <c r="GA8" s="8">
        <v>2</v>
      </c>
      <c r="GB8" s="8">
        <v>25</v>
      </c>
      <c r="GC8" s="8">
        <v>12</v>
      </c>
      <c r="GD8" s="8">
        <v>37</v>
      </c>
      <c r="GE8" s="8">
        <v>0</v>
      </c>
      <c r="GF8" s="8">
        <v>0</v>
      </c>
      <c r="GG8" s="8">
        <v>0</v>
      </c>
      <c r="GH8" s="8">
        <v>0</v>
      </c>
      <c r="GI8" s="8">
        <v>4</v>
      </c>
      <c r="GJ8" s="8">
        <v>3</v>
      </c>
      <c r="GK8" s="8">
        <v>0</v>
      </c>
      <c r="GL8" s="8">
        <v>4</v>
      </c>
      <c r="GM8" s="8">
        <v>1</v>
      </c>
      <c r="GN8" s="8">
        <v>0</v>
      </c>
      <c r="GO8" s="8">
        <v>1</v>
      </c>
      <c r="GP8" s="8">
        <v>0</v>
      </c>
      <c r="GQ8" s="8">
        <v>6</v>
      </c>
      <c r="GR8" s="8">
        <v>7</v>
      </c>
      <c r="GS8" s="8">
        <v>13</v>
      </c>
      <c r="GT8" s="8">
        <v>0</v>
      </c>
      <c r="GU8" s="8">
        <v>0</v>
      </c>
      <c r="GV8" s="8">
        <v>0</v>
      </c>
      <c r="GW8" s="8">
        <v>2</v>
      </c>
      <c r="GX8" s="8">
        <v>1</v>
      </c>
      <c r="GY8" s="8">
        <v>1</v>
      </c>
      <c r="GZ8" s="8">
        <v>0</v>
      </c>
      <c r="HA8" s="8">
        <v>1</v>
      </c>
      <c r="HB8" s="8">
        <v>0</v>
      </c>
      <c r="HC8" s="8">
        <v>0</v>
      </c>
      <c r="HD8" s="8">
        <v>0</v>
      </c>
      <c r="HE8" s="8">
        <v>0</v>
      </c>
      <c r="HF8" s="8">
        <v>1</v>
      </c>
      <c r="HG8" s="8">
        <v>4</v>
      </c>
      <c r="HH8" s="8">
        <v>5</v>
      </c>
      <c r="HI8" s="8">
        <v>0</v>
      </c>
      <c r="HJ8" s="8">
        <v>0</v>
      </c>
      <c r="HK8" s="8">
        <v>1</v>
      </c>
      <c r="HL8" s="8">
        <v>2</v>
      </c>
      <c r="HM8" s="8">
        <v>3</v>
      </c>
      <c r="HN8" s="8">
        <v>5</v>
      </c>
      <c r="HO8" s="8">
        <v>0</v>
      </c>
      <c r="HP8" s="8">
        <v>1</v>
      </c>
      <c r="HQ8" s="8">
        <v>1</v>
      </c>
      <c r="HR8" s="8">
        <v>1</v>
      </c>
      <c r="HS8" s="8">
        <v>0</v>
      </c>
      <c r="HT8" s="8">
        <v>0</v>
      </c>
      <c r="HU8" s="8">
        <v>5</v>
      </c>
      <c r="HV8" s="8">
        <v>9</v>
      </c>
      <c r="HW8" s="8">
        <v>14</v>
      </c>
      <c r="HX8" s="8">
        <v>1</v>
      </c>
      <c r="HY8" s="8">
        <v>2</v>
      </c>
      <c r="HZ8" s="8">
        <v>2</v>
      </c>
      <c r="IA8" s="8">
        <v>3</v>
      </c>
      <c r="IB8" s="8">
        <v>1</v>
      </c>
      <c r="IC8" s="8">
        <v>2</v>
      </c>
      <c r="ID8" s="8">
        <v>0</v>
      </c>
      <c r="IE8" s="8">
        <v>13</v>
      </c>
      <c r="IF8" s="8">
        <v>1</v>
      </c>
      <c r="IG8" s="8">
        <v>0</v>
      </c>
      <c r="IH8" s="8">
        <v>1</v>
      </c>
      <c r="II8" s="8">
        <v>4</v>
      </c>
      <c r="IJ8" s="8">
        <v>6</v>
      </c>
      <c r="IK8" s="8">
        <v>24</v>
      </c>
      <c r="IL8" s="8">
        <v>30</v>
      </c>
      <c r="IM8" s="8">
        <v>4</v>
      </c>
      <c r="IN8" s="8">
        <v>2</v>
      </c>
      <c r="IO8" s="8">
        <v>2</v>
      </c>
      <c r="IP8" s="8">
        <v>0</v>
      </c>
      <c r="IQ8" s="8">
        <v>0</v>
      </c>
      <c r="IR8" s="8">
        <v>0</v>
      </c>
      <c r="IS8" s="8">
        <v>0</v>
      </c>
      <c r="IT8" s="8">
        <v>0</v>
      </c>
      <c r="IU8" s="8">
        <v>13</v>
      </c>
      <c r="IV8" s="8">
        <v>5</v>
      </c>
      <c r="IW8" s="8">
        <v>19</v>
      </c>
      <c r="IX8" s="8">
        <v>7</v>
      </c>
      <c r="IY8" s="8">
        <v>26</v>
      </c>
      <c r="IZ8" s="8">
        <v>1</v>
      </c>
      <c r="JA8" s="8">
        <v>4</v>
      </c>
      <c r="JB8" s="8">
        <v>0</v>
      </c>
      <c r="JC8" s="8">
        <v>3</v>
      </c>
      <c r="JD8" s="8">
        <v>0</v>
      </c>
      <c r="JE8" s="8">
        <v>0</v>
      </c>
      <c r="JF8" s="8">
        <v>0</v>
      </c>
      <c r="JG8" s="8">
        <v>0</v>
      </c>
      <c r="JH8" s="8">
        <v>5</v>
      </c>
      <c r="JI8" s="8">
        <v>0</v>
      </c>
      <c r="JJ8" s="8">
        <v>6</v>
      </c>
      <c r="JK8" s="8">
        <v>7</v>
      </c>
      <c r="JL8" s="8">
        <v>13</v>
      </c>
      <c r="JM8" s="8">
        <v>1</v>
      </c>
      <c r="JN8" s="8">
        <v>2</v>
      </c>
      <c r="JO8" s="8">
        <v>0</v>
      </c>
      <c r="JP8" s="8">
        <v>0</v>
      </c>
      <c r="JQ8" s="8">
        <v>0</v>
      </c>
      <c r="JR8" s="8">
        <v>0</v>
      </c>
      <c r="JS8" s="8">
        <v>0</v>
      </c>
      <c r="JT8" s="8">
        <v>0</v>
      </c>
      <c r="JU8" s="8">
        <v>1</v>
      </c>
      <c r="JV8" s="8">
        <v>1</v>
      </c>
      <c r="JW8" s="8">
        <v>2</v>
      </c>
      <c r="JX8" s="8">
        <v>3</v>
      </c>
      <c r="JY8" s="8">
        <v>5</v>
      </c>
      <c r="JZ8" s="8">
        <v>3</v>
      </c>
      <c r="KA8" s="8">
        <v>3</v>
      </c>
      <c r="KB8" s="8">
        <v>0</v>
      </c>
      <c r="KC8" s="8">
        <v>0</v>
      </c>
      <c r="KD8" s="8">
        <v>0</v>
      </c>
      <c r="KE8" s="8">
        <v>0</v>
      </c>
      <c r="KF8" s="8">
        <v>0</v>
      </c>
      <c r="KG8" s="8">
        <v>0</v>
      </c>
      <c r="KH8" s="8">
        <v>1</v>
      </c>
      <c r="KI8" s="8">
        <v>2</v>
      </c>
      <c r="KJ8" s="8">
        <v>4</v>
      </c>
      <c r="KK8" s="8">
        <v>5</v>
      </c>
      <c r="KL8" s="8">
        <v>9</v>
      </c>
      <c r="KM8" s="8">
        <v>3</v>
      </c>
      <c r="KN8" s="8">
        <v>1</v>
      </c>
      <c r="KO8" s="8">
        <v>3</v>
      </c>
      <c r="KP8" s="8">
        <v>0</v>
      </c>
      <c r="KQ8" s="8">
        <v>0</v>
      </c>
      <c r="KR8" s="8">
        <v>0</v>
      </c>
      <c r="KS8" s="8">
        <v>0</v>
      </c>
      <c r="KT8" s="8">
        <v>2</v>
      </c>
      <c r="KU8" s="8">
        <v>5</v>
      </c>
      <c r="KV8" s="8">
        <v>1</v>
      </c>
      <c r="KW8" s="8">
        <v>0</v>
      </c>
      <c r="KX8" s="8">
        <v>14</v>
      </c>
      <c r="KY8" s="8">
        <v>22</v>
      </c>
      <c r="KZ8" s="8">
        <v>0</v>
      </c>
      <c r="LA8" s="8">
        <v>1</v>
      </c>
      <c r="LB8" s="8">
        <v>1</v>
      </c>
      <c r="LC8" s="8">
        <v>11</v>
      </c>
      <c r="LD8" s="8">
        <v>13</v>
      </c>
    </row>
    <row r="9" spans="1:318" s="8" customFormat="1" x14ac:dyDescent="0.2">
      <c r="A9" s="7" t="s">
        <v>197</v>
      </c>
      <c r="B9" s="8">
        <v>15</v>
      </c>
      <c r="C9" s="8">
        <v>0</v>
      </c>
      <c r="D9" s="8">
        <v>0</v>
      </c>
      <c r="E9" s="8">
        <v>0</v>
      </c>
      <c r="F9" s="8">
        <v>0</v>
      </c>
      <c r="G9" s="8">
        <v>0</v>
      </c>
      <c r="H9" s="8">
        <v>0</v>
      </c>
      <c r="I9" s="8">
        <v>0</v>
      </c>
      <c r="J9" s="8">
        <v>3278022</v>
      </c>
      <c r="K9" s="8">
        <v>0</v>
      </c>
      <c r="L9" s="8">
        <v>0</v>
      </c>
      <c r="M9" s="8">
        <v>0</v>
      </c>
      <c r="N9" s="8">
        <v>0</v>
      </c>
      <c r="O9" s="8">
        <v>36</v>
      </c>
      <c r="P9" s="8">
        <v>21</v>
      </c>
      <c r="Q9" s="8">
        <v>1</v>
      </c>
      <c r="R9" s="8">
        <v>1</v>
      </c>
      <c r="S9" s="8">
        <v>16</v>
      </c>
      <c r="T9" s="8">
        <v>14</v>
      </c>
      <c r="U9" s="8">
        <v>0</v>
      </c>
      <c r="V9" s="8">
        <v>5</v>
      </c>
      <c r="W9" s="8">
        <v>24</v>
      </c>
      <c r="X9" s="8">
        <v>10</v>
      </c>
      <c r="Y9" s="8">
        <v>8</v>
      </c>
      <c r="Z9" s="8">
        <v>7</v>
      </c>
      <c r="AA9" s="8">
        <v>85</v>
      </c>
      <c r="AB9" s="8">
        <v>58</v>
      </c>
      <c r="AC9" s="8">
        <v>143</v>
      </c>
      <c r="AD9" s="8">
        <v>382</v>
      </c>
      <c r="AE9" s="8">
        <v>264</v>
      </c>
      <c r="AF9" s="8">
        <v>4</v>
      </c>
      <c r="AG9" s="8">
        <v>5</v>
      </c>
      <c r="AH9" s="8">
        <v>49</v>
      </c>
      <c r="AI9" s="8">
        <v>52</v>
      </c>
      <c r="AJ9" s="8">
        <v>435</v>
      </c>
      <c r="AK9" s="8">
        <v>321</v>
      </c>
      <c r="AL9" s="8">
        <v>756</v>
      </c>
      <c r="AM9" s="8">
        <v>115</v>
      </c>
      <c r="AN9" s="8">
        <v>139</v>
      </c>
      <c r="AO9" s="8">
        <v>254</v>
      </c>
      <c r="AP9" s="8">
        <v>9018</v>
      </c>
      <c r="AQ9" s="8">
        <v>62</v>
      </c>
      <c r="AR9" s="8">
        <v>37</v>
      </c>
      <c r="AS9" s="8">
        <v>0</v>
      </c>
      <c r="AT9" s="8">
        <v>0</v>
      </c>
      <c r="AU9" s="8">
        <v>0</v>
      </c>
      <c r="AV9" s="8">
        <v>0</v>
      </c>
      <c r="AW9" s="8">
        <v>1</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63</v>
      </c>
      <c r="BR9" s="8">
        <v>37</v>
      </c>
      <c r="BS9" s="8">
        <v>100</v>
      </c>
      <c r="BT9" s="8">
        <v>113</v>
      </c>
      <c r="BU9" s="8">
        <v>76</v>
      </c>
      <c r="BV9" s="8">
        <v>0</v>
      </c>
      <c r="BW9" s="8">
        <v>0</v>
      </c>
      <c r="BX9" s="8">
        <v>1</v>
      </c>
      <c r="BY9" s="8">
        <v>1</v>
      </c>
      <c r="BZ9" s="8">
        <v>0</v>
      </c>
      <c r="CA9" s="8">
        <v>0</v>
      </c>
      <c r="CB9" s="8">
        <v>0</v>
      </c>
      <c r="CC9" s="8">
        <v>0</v>
      </c>
      <c r="CD9" s="8">
        <v>0</v>
      </c>
      <c r="CE9" s="8">
        <v>0</v>
      </c>
      <c r="CF9" s="8">
        <v>0</v>
      </c>
      <c r="CG9" s="8">
        <v>0</v>
      </c>
      <c r="CH9" s="8">
        <v>0</v>
      </c>
      <c r="CI9" s="8">
        <v>0</v>
      </c>
      <c r="CJ9" s="8">
        <v>0</v>
      </c>
      <c r="CK9" s="8">
        <v>0</v>
      </c>
      <c r="CL9" s="8">
        <v>0</v>
      </c>
      <c r="CM9" s="8">
        <v>0</v>
      </c>
      <c r="CN9" s="8">
        <v>1</v>
      </c>
      <c r="CO9" s="8">
        <v>1</v>
      </c>
      <c r="CP9" s="8">
        <v>4</v>
      </c>
      <c r="CQ9" s="8">
        <v>1</v>
      </c>
      <c r="CR9" s="8">
        <v>60</v>
      </c>
      <c r="CS9" s="8">
        <v>48</v>
      </c>
      <c r="CT9" s="8">
        <v>179</v>
      </c>
      <c r="CU9" s="8">
        <v>127</v>
      </c>
      <c r="CV9" s="8">
        <v>306</v>
      </c>
      <c r="CW9" s="8">
        <v>20</v>
      </c>
      <c r="CX9" s="8">
        <v>21</v>
      </c>
      <c r="CY9" s="8">
        <v>0</v>
      </c>
      <c r="CZ9" s="8">
        <v>0</v>
      </c>
      <c r="DA9" s="8">
        <v>0</v>
      </c>
      <c r="DB9" s="8">
        <v>0</v>
      </c>
      <c r="DC9" s="8">
        <v>0</v>
      </c>
      <c r="DD9" s="8">
        <v>0</v>
      </c>
      <c r="DE9" s="8">
        <v>0</v>
      </c>
      <c r="DF9" s="8">
        <v>0</v>
      </c>
      <c r="DG9" s="8">
        <v>0</v>
      </c>
      <c r="DH9" s="8">
        <v>0</v>
      </c>
      <c r="DI9" s="8">
        <v>0</v>
      </c>
      <c r="DJ9" s="8">
        <v>0</v>
      </c>
      <c r="DK9" s="8">
        <v>0</v>
      </c>
      <c r="DL9" s="8">
        <v>0</v>
      </c>
      <c r="DM9" s="8">
        <v>0</v>
      </c>
      <c r="DN9" s="8">
        <v>0</v>
      </c>
      <c r="DO9" s="8">
        <v>0</v>
      </c>
      <c r="DP9" s="8">
        <v>0</v>
      </c>
      <c r="DQ9" s="8">
        <v>0</v>
      </c>
      <c r="DR9" s="8">
        <v>0</v>
      </c>
      <c r="DS9" s="8">
        <v>0</v>
      </c>
      <c r="DT9" s="8">
        <v>0</v>
      </c>
      <c r="DU9" s="8">
        <v>0</v>
      </c>
      <c r="DV9" s="8">
        <v>0</v>
      </c>
      <c r="DW9" s="8">
        <v>20</v>
      </c>
      <c r="DX9" s="8">
        <v>21</v>
      </c>
      <c r="DY9" s="8">
        <v>41</v>
      </c>
      <c r="DZ9" s="8">
        <v>34</v>
      </c>
      <c r="EA9" s="8">
        <v>24</v>
      </c>
      <c r="EB9" s="8">
        <v>0</v>
      </c>
      <c r="EC9" s="8">
        <v>0</v>
      </c>
      <c r="ED9" s="8">
        <v>0</v>
      </c>
      <c r="EE9" s="8">
        <v>0</v>
      </c>
      <c r="EF9" s="8">
        <v>0</v>
      </c>
      <c r="EG9" s="8">
        <v>0</v>
      </c>
      <c r="EH9" s="8">
        <v>0</v>
      </c>
      <c r="EI9" s="8">
        <v>0</v>
      </c>
      <c r="EJ9" s="8">
        <v>0</v>
      </c>
      <c r="EK9" s="8">
        <v>0</v>
      </c>
      <c r="EL9" s="8">
        <v>0</v>
      </c>
      <c r="EM9" s="8">
        <v>0</v>
      </c>
      <c r="EN9" s="8">
        <v>0</v>
      </c>
      <c r="EO9" s="8">
        <v>0</v>
      </c>
      <c r="EP9" s="8">
        <v>0</v>
      </c>
      <c r="EQ9" s="8">
        <v>0</v>
      </c>
      <c r="ER9" s="8">
        <v>0</v>
      </c>
      <c r="ES9" s="8">
        <v>0</v>
      </c>
      <c r="ET9" s="8">
        <v>0</v>
      </c>
      <c r="EU9" s="8">
        <v>0</v>
      </c>
      <c r="EV9" s="8">
        <v>0</v>
      </c>
      <c r="EW9" s="8">
        <v>0</v>
      </c>
      <c r="EX9" s="8">
        <v>6</v>
      </c>
      <c r="EY9" s="8">
        <v>8</v>
      </c>
      <c r="EZ9" s="8">
        <v>40</v>
      </c>
      <c r="FA9" s="8">
        <v>32</v>
      </c>
      <c r="FB9" s="8">
        <v>72</v>
      </c>
      <c r="FC9" s="8">
        <v>4</v>
      </c>
      <c r="FD9" s="8">
        <v>6</v>
      </c>
      <c r="FE9" s="8">
        <v>13</v>
      </c>
      <c r="FF9" s="8">
        <v>6</v>
      </c>
      <c r="FG9" s="8">
        <v>3</v>
      </c>
      <c r="FH9" s="8">
        <v>0</v>
      </c>
      <c r="FI9" s="8">
        <v>2</v>
      </c>
      <c r="FJ9" s="8">
        <v>2</v>
      </c>
      <c r="FK9" s="8">
        <v>7</v>
      </c>
      <c r="FL9" s="8">
        <v>9</v>
      </c>
      <c r="FM9" s="8">
        <v>29</v>
      </c>
      <c r="FN9" s="8">
        <v>23</v>
      </c>
      <c r="FO9" s="8">
        <v>52</v>
      </c>
      <c r="FP9" s="8">
        <v>1</v>
      </c>
      <c r="FQ9" s="8">
        <v>1</v>
      </c>
      <c r="FR9" s="8">
        <v>3</v>
      </c>
      <c r="FS9" s="8">
        <v>7</v>
      </c>
      <c r="FT9" s="8">
        <v>8</v>
      </c>
      <c r="FU9" s="8">
        <v>8</v>
      </c>
      <c r="FV9" s="8">
        <v>14</v>
      </c>
      <c r="FW9" s="8">
        <v>4</v>
      </c>
      <c r="FX9" s="8">
        <v>27</v>
      </c>
      <c r="FY9" s="8">
        <v>14</v>
      </c>
      <c r="FZ9" s="8">
        <v>10</v>
      </c>
      <c r="GA9" s="8">
        <v>3</v>
      </c>
      <c r="GB9" s="8">
        <v>63</v>
      </c>
      <c r="GC9" s="8">
        <v>37</v>
      </c>
      <c r="GD9" s="8">
        <v>100</v>
      </c>
      <c r="GE9" s="8">
        <v>8</v>
      </c>
      <c r="GF9" s="8">
        <v>6</v>
      </c>
      <c r="GG9" s="8">
        <v>37</v>
      </c>
      <c r="GH9" s="8">
        <v>29</v>
      </c>
      <c r="GI9" s="8">
        <v>45</v>
      </c>
      <c r="GJ9" s="8">
        <v>28</v>
      </c>
      <c r="GK9" s="8">
        <v>21</v>
      </c>
      <c r="GL9" s="8">
        <v>12</v>
      </c>
      <c r="GM9" s="8">
        <v>20</v>
      </c>
      <c r="GN9" s="8">
        <v>6</v>
      </c>
      <c r="GO9" s="8">
        <v>3</v>
      </c>
      <c r="GP9" s="8">
        <v>0</v>
      </c>
      <c r="GQ9" s="8">
        <v>134</v>
      </c>
      <c r="GR9" s="8">
        <v>81</v>
      </c>
      <c r="GS9" s="8">
        <v>215</v>
      </c>
      <c r="GT9" s="8">
        <v>0</v>
      </c>
      <c r="GU9" s="8">
        <v>0</v>
      </c>
      <c r="GV9" s="8">
        <v>1</v>
      </c>
      <c r="GW9" s="8">
        <v>6</v>
      </c>
      <c r="GX9" s="8">
        <v>9</v>
      </c>
      <c r="GY9" s="8">
        <v>9</v>
      </c>
      <c r="GZ9" s="8">
        <v>8</v>
      </c>
      <c r="HA9" s="8">
        <v>4</v>
      </c>
      <c r="HB9" s="8">
        <v>2</v>
      </c>
      <c r="HC9" s="8">
        <v>2</v>
      </c>
      <c r="HD9" s="8">
        <v>1</v>
      </c>
      <c r="HE9" s="8">
        <v>0</v>
      </c>
      <c r="HF9" s="8">
        <v>21</v>
      </c>
      <c r="HG9" s="8">
        <v>21</v>
      </c>
      <c r="HH9" s="8">
        <v>42</v>
      </c>
      <c r="HI9" s="8">
        <v>0</v>
      </c>
      <c r="HJ9" s="8">
        <v>0</v>
      </c>
      <c r="HK9" s="8">
        <v>4</v>
      </c>
      <c r="HL9" s="8">
        <v>3</v>
      </c>
      <c r="HM9" s="8">
        <v>0</v>
      </c>
      <c r="HN9" s="8">
        <v>3</v>
      </c>
      <c r="HO9" s="8">
        <v>3</v>
      </c>
      <c r="HP9" s="8">
        <v>3</v>
      </c>
      <c r="HQ9" s="8">
        <v>4</v>
      </c>
      <c r="HR9" s="8">
        <v>2</v>
      </c>
      <c r="HS9" s="8">
        <v>0</v>
      </c>
      <c r="HT9" s="8">
        <v>1</v>
      </c>
      <c r="HU9" s="8">
        <v>11</v>
      </c>
      <c r="HV9" s="8">
        <v>12</v>
      </c>
      <c r="HW9" s="8">
        <v>23</v>
      </c>
      <c r="HX9" s="8">
        <v>20</v>
      </c>
      <c r="HY9" s="8">
        <v>26</v>
      </c>
      <c r="HZ9" s="8">
        <v>16</v>
      </c>
      <c r="IA9" s="8">
        <v>17</v>
      </c>
      <c r="IB9" s="8">
        <v>7</v>
      </c>
      <c r="IC9" s="8">
        <v>8</v>
      </c>
      <c r="ID9" s="8">
        <v>8</v>
      </c>
      <c r="IE9" s="8">
        <v>7</v>
      </c>
      <c r="IF9" s="8">
        <v>8</v>
      </c>
      <c r="IG9" s="8">
        <v>9</v>
      </c>
      <c r="IH9" s="8">
        <v>2</v>
      </c>
      <c r="II9" s="8">
        <v>2</v>
      </c>
      <c r="IJ9" s="8">
        <v>61</v>
      </c>
      <c r="IK9" s="8">
        <v>69</v>
      </c>
      <c r="IL9" s="8">
        <v>130</v>
      </c>
      <c r="IM9" s="8">
        <v>9</v>
      </c>
      <c r="IN9" s="8">
        <v>4</v>
      </c>
      <c r="IO9" s="8">
        <v>4</v>
      </c>
      <c r="IP9" s="8">
        <v>9</v>
      </c>
      <c r="IQ9" s="8">
        <v>0</v>
      </c>
      <c r="IR9" s="8">
        <v>0</v>
      </c>
      <c r="IS9" s="8">
        <v>0</v>
      </c>
      <c r="IT9" s="8">
        <v>0</v>
      </c>
      <c r="IU9" s="8">
        <v>43</v>
      </c>
      <c r="IV9" s="8">
        <v>22</v>
      </c>
      <c r="IW9" s="8">
        <v>56</v>
      </c>
      <c r="IX9" s="8">
        <v>35</v>
      </c>
      <c r="IY9" s="8">
        <v>91</v>
      </c>
      <c r="IZ9" s="8">
        <v>33</v>
      </c>
      <c r="JA9" s="8">
        <v>15</v>
      </c>
      <c r="JB9" s="8">
        <v>22</v>
      </c>
      <c r="JC9" s="8">
        <v>11</v>
      </c>
      <c r="JD9" s="8">
        <v>1</v>
      </c>
      <c r="JE9" s="8">
        <v>0</v>
      </c>
      <c r="JF9" s="8">
        <v>0</v>
      </c>
      <c r="JG9" s="8">
        <v>0</v>
      </c>
      <c r="JH9" s="8">
        <v>124</v>
      </c>
      <c r="JI9" s="8">
        <v>94</v>
      </c>
      <c r="JJ9" s="8">
        <v>180</v>
      </c>
      <c r="JK9" s="8">
        <v>120</v>
      </c>
      <c r="JL9" s="8">
        <v>300</v>
      </c>
      <c r="JM9" s="8">
        <v>2</v>
      </c>
      <c r="JN9" s="8">
        <v>7</v>
      </c>
      <c r="JO9" s="8">
        <v>3</v>
      </c>
      <c r="JP9" s="8">
        <v>3</v>
      </c>
      <c r="JQ9" s="8">
        <v>0</v>
      </c>
      <c r="JR9" s="8">
        <v>0</v>
      </c>
      <c r="JS9" s="8">
        <v>0</v>
      </c>
      <c r="JT9" s="8">
        <v>0</v>
      </c>
      <c r="JU9" s="8">
        <v>14</v>
      </c>
      <c r="JV9" s="8">
        <v>10</v>
      </c>
      <c r="JW9" s="8">
        <v>19</v>
      </c>
      <c r="JX9" s="8">
        <v>20</v>
      </c>
      <c r="JY9" s="8">
        <v>39</v>
      </c>
      <c r="JZ9" s="8">
        <v>5</v>
      </c>
      <c r="KA9" s="8">
        <v>2</v>
      </c>
      <c r="KB9" s="8">
        <v>2</v>
      </c>
      <c r="KC9" s="8">
        <v>1</v>
      </c>
      <c r="KD9" s="8">
        <v>0</v>
      </c>
      <c r="KE9" s="8">
        <v>0</v>
      </c>
      <c r="KF9" s="8">
        <v>0</v>
      </c>
      <c r="KG9" s="8">
        <v>0</v>
      </c>
      <c r="KH9" s="8">
        <v>32</v>
      </c>
      <c r="KI9" s="8">
        <v>27</v>
      </c>
      <c r="KJ9" s="8">
        <v>39</v>
      </c>
      <c r="KK9" s="8">
        <v>30</v>
      </c>
      <c r="KL9" s="8">
        <v>69</v>
      </c>
      <c r="KM9" s="8">
        <v>5</v>
      </c>
      <c r="KN9" s="8">
        <v>10</v>
      </c>
      <c r="KO9" s="8">
        <v>4</v>
      </c>
      <c r="KP9" s="8">
        <v>0</v>
      </c>
      <c r="KQ9" s="8">
        <v>19</v>
      </c>
      <c r="KR9" s="8">
        <v>11</v>
      </c>
      <c r="KS9" s="8">
        <v>0</v>
      </c>
      <c r="KT9" s="8">
        <v>0</v>
      </c>
      <c r="KU9" s="8">
        <v>39</v>
      </c>
      <c r="KV9" s="8">
        <v>4</v>
      </c>
      <c r="KW9" s="8">
        <v>24</v>
      </c>
      <c r="KX9" s="8">
        <v>8</v>
      </c>
      <c r="KY9" s="8">
        <v>105</v>
      </c>
      <c r="KZ9" s="8">
        <v>3</v>
      </c>
      <c r="LA9" s="8">
        <v>0</v>
      </c>
      <c r="LB9" s="8">
        <v>0</v>
      </c>
      <c r="LC9" s="8">
        <v>49</v>
      </c>
      <c r="LD9" s="8">
        <v>52</v>
      </c>
    </row>
    <row r="10" spans="1:318" s="8" customFormat="1" x14ac:dyDescent="0.2">
      <c r="A10" s="7" t="s">
        <v>198</v>
      </c>
      <c r="B10" s="8">
        <v>13</v>
      </c>
      <c r="C10" s="8">
        <v>0</v>
      </c>
      <c r="D10" s="8">
        <v>0</v>
      </c>
      <c r="E10" s="8">
        <v>0</v>
      </c>
      <c r="F10" s="8">
        <v>0</v>
      </c>
      <c r="G10" s="8">
        <v>0</v>
      </c>
      <c r="H10" s="8">
        <v>0</v>
      </c>
      <c r="I10" s="8">
        <v>0</v>
      </c>
      <c r="J10" s="8">
        <v>594125</v>
      </c>
      <c r="K10" s="8">
        <v>0</v>
      </c>
      <c r="L10" s="8">
        <v>0</v>
      </c>
      <c r="M10" s="8">
        <v>0</v>
      </c>
      <c r="N10" s="8">
        <v>0</v>
      </c>
      <c r="O10" s="8">
        <v>4</v>
      </c>
      <c r="P10" s="8">
        <v>7</v>
      </c>
      <c r="Q10" s="8">
        <v>0</v>
      </c>
      <c r="R10" s="8">
        <v>0</v>
      </c>
      <c r="S10" s="8">
        <v>7</v>
      </c>
      <c r="T10" s="8">
        <v>4</v>
      </c>
      <c r="U10" s="8">
        <v>1</v>
      </c>
      <c r="V10" s="8">
        <v>1</v>
      </c>
      <c r="W10" s="8">
        <v>11</v>
      </c>
      <c r="X10" s="8">
        <v>13</v>
      </c>
      <c r="Y10" s="8">
        <v>5</v>
      </c>
      <c r="Z10" s="8">
        <v>25</v>
      </c>
      <c r="AA10" s="8">
        <v>28</v>
      </c>
      <c r="AB10" s="8">
        <v>50</v>
      </c>
      <c r="AC10" s="8">
        <v>78</v>
      </c>
      <c r="AD10" s="8">
        <v>385</v>
      </c>
      <c r="AE10" s="8">
        <v>324</v>
      </c>
      <c r="AF10" s="8">
        <v>4</v>
      </c>
      <c r="AG10" s="8">
        <v>0</v>
      </c>
      <c r="AH10" s="8">
        <v>34</v>
      </c>
      <c r="AI10" s="8">
        <v>11</v>
      </c>
      <c r="AJ10" s="8">
        <v>423</v>
      </c>
      <c r="AK10" s="8">
        <v>335</v>
      </c>
      <c r="AL10" s="8">
        <v>758</v>
      </c>
      <c r="AM10" s="8">
        <v>120</v>
      </c>
      <c r="AN10" s="8">
        <v>131</v>
      </c>
      <c r="AO10" s="8">
        <v>251</v>
      </c>
      <c r="AP10" s="8">
        <v>10452</v>
      </c>
      <c r="AQ10" s="8">
        <v>91</v>
      </c>
      <c r="AR10" s="8">
        <v>49</v>
      </c>
      <c r="AS10" s="8">
        <v>0</v>
      </c>
      <c r="AT10" s="8">
        <v>0</v>
      </c>
      <c r="AU10" s="8">
        <v>0</v>
      </c>
      <c r="AV10" s="8">
        <v>0</v>
      </c>
      <c r="AW10" s="8">
        <v>0</v>
      </c>
      <c r="AX10" s="8">
        <v>1</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P10" s="8">
        <v>0</v>
      </c>
      <c r="BQ10" s="8">
        <v>91</v>
      </c>
      <c r="BR10" s="8">
        <v>50</v>
      </c>
      <c r="BS10" s="8">
        <v>141</v>
      </c>
      <c r="BT10" s="8">
        <v>160.5</v>
      </c>
      <c r="BU10" s="8">
        <v>105</v>
      </c>
      <c r="BV10" s="8">
        <v>0</v>
      </c>
      <c r="BW10" s="8">
        <v>0</v>
      </c>
      <c r="BX10" s="8">
        <v>0</v>
      </c>
      <c r="BY10" s="8">
        <v>0</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v>0</v>
      </c>
      <c r="CR10" s="8">
        <v>224</v>
      </c>
      <c r="CS10" s="8">
        <v>224</v>
      </c>
      <c r="CT10" s="8">
        <v>384.5</v>
      </c>
      <c r="CU10" s="8">
        <v>329</v>
      </c>
      <c r="CV10" s="8">
        <v>713.5</v>
      </c>
      <c r="CW10" s="8">
        <v>8.5</v>
      </c>
      <c r="CX10" s="8">
        <v>5</v>
      </c>
      <c r="CY10" s="8">
        <v>0</v>
      </c>
      <c r="CZ10" s="8">
        <v>0</v>
      </c>
      <c r="DA10" s="8">
        <v>0</v>
      </c>
      <c r="DB10" s="8">
        <v>0</v>
      </c>
      <c r="DC10" s="8">
        <v>0</v>
      </c>
      <c r="DD10" s="8">
        <v>0</v>
      </c>
      <c r="DE10" s="8">
        <v>0</v>
      </c>
      <c r="DF10" s="8">
        <v>0</v>
      </c>
      <c r="DG10" s="8">
        <v>0</v>
      </c>
      <c r="DH10" s="8">
        <v>0</v>
      </c>
      <c r="DI10" s="8">
        <v>0</v>
      </c>
      <c r="DJ10" s="8">
        <v>0</v>
      </c>
      <c r="DK10" s="8">
        <v>0</v>
      </c>
      <c r="DL10" s="8">
        <v>0</v>
      </c>
      <c r="DM10" s="8">
        <v>0</v>
      </c>
      <c r="DN10" s="8">
        <v>0</v>
      </c>
      <c r="DO10" s="8">
        <v>0</v>
      </c>
      <c r="DP10" s="8">
        <v>0</v>
      </c>
      <c r="DQ10" s="8">
        <v>0</v>
      </c>
      <c r="DR10" s="8">
        <v>0</v>
      </c>
      <c r="DS10" s="8">
        <v>0</v>
      </c>
      <c r="DT10" s="8">
        <v>0</v>
      </c>
      <c r="DU10" s="8">
        <v>0</v>
      </c>
      <c r="DV10" s="8">
        <v>0</v>
      </c>
      <c r="DW10" s="8">
        <v>8.5</v>
      </c>
      <c r="DX10" s="8">
        <v>5</v>
      </c>
      <c r="DY10" s="8">
        <v>13.5</v>
      </c>
      <c r="DZ10" s="8">
        <v>25</v>
      </c>
      <c r="EA10" s="8">
        <v>40</v>
      </c>
      <c r="EB10" s="8">
        <v>0</v>
      </c>
      <c r="EC10" s="8">
        <v>0</v>
      </c>
      <c r="ED10" s="8">
        <v>0</v>
      </c>
      <c r="EE10" s="8">
        <v>0</v>
      </c>
      <c r="EF10" s="8">
        <v>0</v>
      </c>
      <c r="EG10" s="8">
        <v>0</v>
      </c>
      <c r="EH10" s="8">
        <v>0</v>
      </c>
      <c r="EI10" s="8">
        <v>0</v>
      </c>
      <c r="EJ10" s="8">
        <v>0</v>
      </c>
      <c r="EK10" s="8">
        <v>0</v>
      </c>
      <c r="EL10" s="8">
        <v>0</v>
      </c>
      <c r="EM10" s="8">
        <v>0</v>
      </c>
      <c r="EN10" s="8">
        <v>0</v>
      </c>
      <c r="EO10" s="8">
        <v>1</v>
      </c>
      <c r="EP10" s="8">
        <v>0</v>
      </c>
      <c r="EQ10" s="8">
        <v>0</v>
      </c>
      <c r="ER10" s="8">
        <v>0</v>
      </c>
      <c r="ES10" s="8">
        <v>0</v>
      </c>
      <c r="ET10" s="8">
        <v>0</v>
      </c>
      <c r="EU10" s="8">
        <v>0</v>
      </c>
      <c r="EV10" s="8">
        <v>0</v>
      </c>
      <c r="EW10" s="8">
        <v>0</v>
      </c>
      <c r="EX10" s="8">
        <v>0</v>
      </c>
      <c r="EY10" s="8">
        <v>0</v>
      </c>
      <c r="EZ10" s="8">
        <v>25</v>
      </c>
      <c r="FA10" s="8">
        <v>41</v>
      </c>
      <c r="FB10" s="8">
        <v>66</v>
      </c>
      <c r="FC10" s="8">
        <v>22</v>
      </c>
      <c r="FD10" s="8">
        <v>3</v>
      </c>
      <c r="FE10" s="8">
        <v>0</v>
      </c>
      <c r="FF10" s="8">
        <v>0</v>
      </c>
      <c r="FG10" s="8">
        <v>1</v>
      </c>
      <c r="FH10" s="8">
        <v>0</v>
      </c>
      <c r="FI10" s="8">
        <v>0</v>
      </c>
      <c r="FJ10" s="8">
        <v>0</v>
      </c>
      <c r="FK10" s="8">
        <v>6</v>
      </c>
      <c r="FL10" s="8">
        <v>0</v>
      </c>
      <c r="FM10" s="8">
        <v>29</v>
      </c>
      <c r="FN10" s="8">
        <v>3</v>
      </c>
      <c r="FO10" s="8">
        <v>32</v>
      </c>
      <c r="FP10" s="8">
        <v>2</v>
      </c>
      <c r="FQ10" s="8">
        <v>1</v>
      </c>
      <c r="FR10" s="8">
        <v>4</v>
      </c>
      <c r="FS10" s="8">
        <v>3</v>
      </c>
      <c r="FT10" s="8">
        <v>13</v>
      </c>
      <c r="FU10" s="8">
        <v>18</v>
      </c>
      <c r="FV10" s="8">
        <v>23</v>
      </c>
      <c r="FW10" s="8">
        <v>12</v>
      </c>
      <c r="FX10" s="8">
        <v>23</v>
      </c>
      <c r="FY10" s="8">
        <v>9</v>
      </c>
      <c r="FZ10" s="8">
        <v>26</v>
      </c>
      <c r="GA10" s="8">
        <v>7</v>
      </c>
      <c r="GB10" s="8">
        <v>91</v>
      </c>
      <c r="GC10" s="8">
        <v>50</v>
      </c>
      <c r="GD10" s="8">
        <v>141</v>
      </c>
      <c r="GE10" s="8">
        <v>32</v>
      </c>
      <c r="GF10" s="8">
        <v>11</v>
      </c>
      <c r="GG10" s="8">
        <v>50</v>
      </c>
      <c r="GH10" s="8">
        <v>37</v>
      </c>
      <c r="GI10" s="8">
        <v>39</v>
      </c>
      <c r="GJ10" s="8">
        <v>23</v>
      </c>
      <c r="GK10" s="8">
        <v>37</v>
      </c>
      <c r="GL10" s="8">
        <v>23</v>
      </c>
      <c r="GM10" s="8">
        <v>9</v>
      </c>
      <c r="GN10" s="8">
        <v>1</v>
      </c>
      <c r="GO10" s="8">
        <v>3.5</v>
      </c>
      <c r="GP10" s="8">
        <v>0</v>
      </c>
      <c r="GQ10" s="8">
        <v>170.5</v>
      </c>
      <c r="GR10" s="8">
        <v>95</v>
      </c>
      <c r="GS10" s="8">
        <v>265.5</v>
      </c>
      <c r="GT10" s="8">
        <v>0</v>
      </c>
      <c r="GU10" s="8">
        <v>0</v>
      </c>
      <c r="GV10" s="8">
        <v>0</v>
      </c>
      <c r="GW10" s="8">
        <v>2</v>
      </c>
      <c r="GX10" s="8">
        <v>4</v>
      </c>
      <c r="GY10" s="8">
        <v>0</v>
      </c>
      <c r="GZ10" s="8">
        <v>2</v>
      </c>
      <c r="HA10" s="8">
        <v>2</v>
      </c>
      <c r="HB10" s="8">
        <v>2</v>
      </c>
      <c r="HC10" s="8">
        <v>1</v>
      </c>
      <c r="HD10" s="8">
        <v>0.5</v>
      </c>
      <c r="HE10" s="8">
        <v>0</v>
      </c>
      <c r="HF10" s="8">
        <v>8.5</v>
      </c>
      <c r="HG10" s="8">
        <v>5</v>
      </c>
      <c r="HH10" s="8">
        <v>13.5</v>
      </c>
      <c r="HI10" s="8">
        <v>4</v>
      </c>
      <c r="HJ10" s="8">
        <v>10</v>
      </c>
      <c r="HK10" s="8">
        <v>9</v>
      </c>
      <c r="HL10" s="8">
        <v>17</v>
      </c>
      <c r="HM10" s="8">
        <v>2</v>
      </c>
      <c r="HN10" s="8">
        <v>7</v>
      </c>
      <c r="HO10" s="8">
        <v>3</v>
      </c>
      <c r="HP10" s="8">
        <v>7</v>
      </c>
      <c r="HQ10" s="8">
        <v>3</v>
      </c>
      <c r="HR10" s="8">
        <v>1</v>
      </c>
      <c r="HS10" s="8">
        <v>0</v>
      </c>
      <c r="HT10" s="8">
        <v>0</v>
      </c>
      <c r="HU10" s="8">
        <v>21</v>
      </c>
      <c r="HV10" s="8">
        <v>42</v>
      </c>
      <c r="HW10" s="8">
        <v>63</v>
      </c>
      <c r="HX10" s="8">
        <v>5</v>
      </c>
      <c r="HY10" s="8">
        <v>8</v>
      </c>
      <c r="HZ10" s="8">
        <v>3</v>
      </c>
      <c r="IA10" s="8">
        <v>6</v>
      </c>
      <c r="IB10" s="8">
        <v>12</v>
      </c>
      <c r="IC10" s="8">
        <v>12</v>
      </c>
      <c r="ID10" s="8">
        <v>7</v>
      </c>
      <c r="IE10" s="8">
        <v>19</v>
      </c>
      <c r="IF10" s="8">
        <v>6</v>
      </c>
      <c r="IG10" s="8">
        <v>7</v>
      </c>
      <c r="IH10" s="8">
        <v>1</v>
      </c>
      <c r="II10" s="8">
        <v>1</v>
      </c>
      <c r="IJ10" s="8">
        <v>34</v>
      </c>
      <c r="IK10" s="8">
        <v>53</v>
      </c>
      <c r="IL10" s="8">
        <v>87</v>
      </c>
      <c r="IM10" s="8">
        <v>14</v>
      </c>
      <c r="IN10" s="8">
        <v>9</v>
      </c>
      <c r="IO10" s="8">
        <v>18</v>
      </c>
      <c r="IP10" s="8">
        <v>10</v>
      </c>
      <c r="IQ10" s="8">
        <v>0</v>
      </c>
      <c r="IR10" s="8">
        <v>1</v>
      </c>
      <c r="IS10" s="8">
        <v>1</v>
      </c>
      <c r="IT10" s="8">
        <v>3</v>
      </c>
      <c r="IU10" s="8">
        <v>41</v>
      </c>
      <c r="IV10" s="8">
        <v>20</v>
      </c>
      <c r="IW10" s="8">
        <v>74</v>
      </c>
      <c r="IX10" s="8">
        <v>43</v>
      </c>
      <c r="IY10" s="8">
        <v>117</v>
      </c>
      <c r="IZ10" s="8">
        <v>31</v>
      </c>
      <c r="JA10" s="8">
        <v>29</v>
      </c>
      <c r="JB10" s="8">
        <v>3</v>
      </c>
      <c r="JC10" s="8">
        <v>2</v>
      </c>
      <c r="JD10" s="8">
        <v>0</v>
      </c>
      <c r="JE10" s="8">
        <v>0</v>
      </c>
      <c r="JF10" s="8">
        <v>6</v>
      </c>
      <c r="JG10" s="8">
        <v>0</v>
      </c>
      <c r="JH10" s="8">
        <v>338</v>
      </c>
      <c r="JI10" s="8">
        <v>293</v>
      </c>
      <c r="JJ10" s="8">
        <v>378</v>
      </c>
      <c r="JK10" s="8">
        <v>324</v>
      </c>
      <c r="JL10" s="8">
        <v>702</v>
      </c>
      <c r="JM10" s="8">
        <v>1</v>
      </c>
      <c r="JN10" s="8">
        <v>1</v>
      </c>
      <c r="JO10" s="8">
        <v>2</v>
      </c>
      <c r="JP10" s="8">
        <v>0</v>
      </c>
      <c r="JQ10" s="8">
        <v>0</v>
      </c>
      <c r="JR10" s="8">
        <v>0</v>
      </c>
      <c r="JS10" s="8">
        <v>2</v>
      </c>
      <c r="JT10" s="8">
        <v>1</v>
      </c>
      <c r="JU10" s="8">
        <v>3</v>
      </c>
      <c r="JV10" s="8">
        <v>2</v>
      </c>
      <c r="JW10" s="8">
        <v>8</v>
      </c>
      <c r="JX10" s="8">
        <v>4</v>
      </c>
      <c r="JY10" s="8">
        <v>12</v>
      </c>
      <c r="JZ10" s="8">
        <v>8</v>
      </c>
      <c r="KA10" s="8">
        <v>12</v>
      </c>
      <c r="KB10" s="8">
        <v>5</v>
      </c>
      <c r="KC10" s="8">
        <v>1</v>
      </c>
      <c r="KD10" s="8">
        <v>0</v>
      </c>
      <c r="KE10" s="8">
        <v>1</v>
      </c>
      <c r="KF10" s="8">
        <v>0</v>
      </c>
      <c r="KG10" s="8">
        <v>1</v>
      </c>
      <c r="KH10" s="8">
        <v>9</v>
      </c>
      <c r="KI10" s="8">
        <v>26</v>
      </c>
      <c r="KJ10" s="8">
        <v>22</v>
      </c>
      <c r="KK10" s="8">
        <v>41</v>
      </c>
      <c r="KL10" s="8">
        <v>63</v>
      </c>
      <c r="KM10" s="8">
        <v>6</v>
      </c>
      <c r="KN10" s="8">
        <v>6</v>
      </c>
      <c r="KO10" s="8">
        <v>6</v>
      </c>
      <c r="KP10" s="8">
        <v>0</v>
      </c>
      <c r="KQ10" s="8">
        <v>15</v>
      </c>
      <c r="KR10" s="8">
        <v>5</v>
      </c>
      <c r="KS10" s="8">
        <v>0</v>
      </c>
      <c r="KT10" s="8">
        <v>3</v>
      </c>
      <c r="KU10" s="8">
        <v>40</v>
      </c>
      <c r="KV10" s="8">
        <v>13</v>
      </c>
      <c r="KW10" s="8">
        <v>17</v>
      </c>
      <c r="KX10" s="8">
        <v>44</v>
      </c>
      <c r="KY10" s="8">
        <v>137</v>
      </c>
      <c r="KZ10" s="8">
        <v>7</v>
      </c>
      <c r="LA10" s="8">
        <v>0</v>
      </c>
      <c r="LB10" s="8">
        <v>1</v>
      </c>
      <c r="LC10" s="8">
        <v>12</v>
      </c>
      <c r="LD10" s="8">
        <v>20</v>
      </c>
    </row>
    <row r="11" spans="1:318" s="8" customFormat="1" x14ac:dyDescent="0.2">
      <c r="A11" s="7" t="s">
        <v>199</v>
      </c>
      <c r="B11" s="8">
        <v>5</v>
      </c>
      <c r="C11" s="8">
        <v>0</v>
      </c>
      <c r="D11" s="8">
        <v>0</v>
      </c>
      <c r="E11" s="8">
        <v>0</v>
      </c>
      <c r="F11" s="8">
        <v>0</v>
      </c>
      <c r="G11" s="8">
        <v>0</v>
      </c>
      <c r="H11" s="8">
        <v>0</v>
      </c>
      <c r="I11" s="8">
        <v>0</v>
      </c>
      <c r="J11" s="8">
        <v>341053</v>
      </c>
      <c r="K11" s="8">
        <v>0</v>
      </c>
      <c r="L11" s="8">
        <v>0</v>
      </c>
      <c r="M11" s="8">
        <v>0</v>
      </c>
      <c r="N11" s="8">
        <v>0</v>
      </c>
      <c r="O11" s="8">
        <v>2</v>
      </c>
      <c r="P11" s="8">
        <v>0</v>
      </c>
      <c r="Q11" s="8">
        <v>0</v>
      </c>
      <c r="R11" s="8">
        <v>2</v>
      </c>
      <c r="S11" s="8">
        <v>1</v>
      </c>
      <c r="T11" s="8">
        <v>3</v>
      </c>
      <c r="U11" s="8">
        <v>0</v>
      </c>
      <c r="V11" s="8">
        <v>2</v>
      </c>
      <c r="W11" s="8">
        <v>1</v>
      </c>
      <c r="X11" s="8">
        <v>1</v>
      </c>
      <c r="Y11" s="8">
        <v>0</v>
      </c>
      <c r="Z11" s="8">
        <v>2</v>
      </c>
      <c r="AA11" s="8">
        <v>4</v>
      </c>
      <c r="AB11" s="8">
        <v>10</v>
      </c>
      <c r="AC11" s="8">
        <v>14</v>
      </c>
      <c r="AD11" s="8">
        <v>54</v>
      </c>
      <c r="AE11" s="8">
        <v>79</v>
      </c>
      <c r="AF11" s="8">
        <v>2</v>
      </c>
      <c r="AG11" s="8">
        <v>2</v>
      </c>
      <c r="AH11" s="8">
        <v>10</v>
      </c>
      <c r="AI11" s="8">
        <v>9</v>
      </c>
      <c r="AJ11" s="8">
        <v>66</v>
      </c>
      <c r="AK11" s="8">
        <v>90</v>
      </c>
      <c r="AL11" s="8">
        <v>156</v>
      </c>
      <c r="AM11" s="8">
        <v>14</v>
      </c>
      <c r="AN11" s="8">
        <v>81</v>
      </c>
      <c r="AO11" s="8">
        <v>95</v>
      </c>
      <c r="AP11" s="8">
        <v>5350</v>
      </c>
      <c r="AQ11" s="8">
        <v>7</v>
      </c>
      <c r="AR11" s="8">
        <v>17</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4</v>
      </c>
      <c r="BP11" s="8">
        <v>2</v>
      </c>
      <c r="BQ11" s="8">
        <v>11</v>
      </c>
      <c r="BR11" s="8">
        <v>19</v>
      </c>
      <c r="BS11" s="8">
        <v>30</v>
      </c>
      <c r="BT11" s="8">
        <v>29</v>
      </c>
      <c r="BU11" s="8">
        <v>35</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1</v>
      </c>
      <c r="CN11" s="8">
        <v>1</v>
      </c>
      <c r="CO11" s="8">
        <v>0</v>
      </c>
      <c r="CP11" s="8">
        <v>0</v>
      </c>
      <c r="CQ11" s="8">
        <v>1</v>
      </c>
      <c r="CR11" s="8">
        <v>10</v>
      </c>
      <c r="CS11" s="8">
        <v>13</v>
      </c>
      <c r="CT11" s="8">
        <v>40</v>
      </c>
      <c r="CU11" s="8">
        <v>50</v>
      </c>
      <c r="CV11" s="8">
        <v>90</v>
      </c>
      <c r="CW11" s="8">
        <v>2</v>
      </c>
      <c r="CX11" s="8">
        <v>6</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1</v>
      </c>
      <c r="DW11" s="8">
        <v>2</v>
      </c>
      <c r="DX11" s="8">
        <v>7</v>
      </c>
      <c r="DY11" s="8">
        <v>9</v>
      </c>
      <c r="DZ11" s="8">
        <v>9</v>
      </c>
      <c r="EA11" s="8">
        <v>8</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20</v>
      </c>
      <c r="EY11" s="8">
        <v>32</v>
      </c>
      <c r="EZ11" s="8">
        <v>29</v>
      </c>
      <c r="FA11" s="8">
        <v>40</v>
      </c>
      <c r="FB11" s="8">
        <v>69</v>
      </c>
      <c r="FC11" s="8">
        <v>0</v>
      </c>
      <c r="FD11" s="8">
        <v>0</v>
      </c>
      <c r="FE11" s="8">
        <v>0</v>
      </c>
      <c r="FF11" s="8">
        <v>2</v>
      </c>
      <c r="FG11" s="8">
        <v>0</v>
      </c>
      <c r="FH11" s="8">
        <v>0</v>
      </c>
      <c r="FI11" s="8">
        <v>1</v>
      </c>
      <c r="FJ11" s="8">
        <v>0</v>
      </c>
      <c r="FK11" s="8">
        <v>0</v>
      </c>
      <c r="FL11" s="8">
        <v>0</v>
      </c>
      <c r="FM11" s="8">
        <v>1</v>
      </c>
      <c r="FN11" s="8">
        <v>2</v>
      </c>
      <c r="FO11" s="8">
        <v>3</v>
      </c>
      <c r="FP11" s="8">
        <v>0</v>
      </c>
      <c r="FQ11" s="8">
        <v>0</v>
      </c>
      <c r="FR11" s="8">
        <v>0</v>
      </c>
      <c r="FS11" s="8">
        <v>1</v>
      </c>
      <c r="FT11" s="8">
        <v>4</v>
      </c>
      <c r="FU11" s="8">
        <v>9</v>
      </c>
      <c r="FV11" s="8">
        <v>5</v>
      </c>
      <c r="FW11" s="8">
        <v>5</v>
      </c>
      <c r="FX11" s="8">
        <v>2</v>
      </c>
      <c r="FY11" s="8">
        <v>3</v>
      </c>
      <c r="FZ11" s="8">
        <v>0</v>
      </c>
      <c r="GA11" s="8">
        <v>1</v>
      </c>
      <c r="GB11" s="8">
        <v>11</v>
      </c>
      <c r="GC11" s="8">
        <v>19</v>
      </c>
      <c r="GD11" s="8">
        <v>30</v>
      </c>
      <c r="GE11" s="8">
        <v>3</v>
      </c>
      <c r="GF11" s="8">
        <v>6</v>
      </c>
      <c r="GG11" s="8">
        <v>19</v>
      </c>
      <c r="GH11" s="8">
        <v>26</v>
      </c>
      <c r="GI11" s="8">
        <v>12</v>
      </c>
      <c r="GJ11" s="8">
        <v>11</v>
      </c>
      <c r="GK11" s="8">
        <v>5</v>
      </c>
      <c r="GL11" s="8">
        <v>5</v>
      </c>
      <c r="GM11" s="8">
        <v>0</v>
      </c>
      <c r="GN11" s="8">
        <v>1</v>
      </c>
      <c r="GO11" s="8">
        <v>0</v>
      </c>
      <c r="GP11" s="8">
        <v>1</v>
      </c>
      <c r="GQ11" s="8">
        <v>39</v>
      </c>
      <c r="GR11" s="8">
        <v>50</v>
      </c>
      <c r="GS11" s="8">
        <v>89</v>
      </c>
      <c r="GT11" s="8">
        <v>0</v>
      </c>
      <c r="GU11" s="8">
        <v>0</v>
      </c>
      <c r="GV11" s="8">
        <v>1</v>
      </c>
      <c r="GW11" s="8">
        <v>0</v>
      </c>
      <c r="GX11" s="8">
        <v>0</v>
      </c>
      <c r="GY11" s="8">
        <v>3</v>
      </c>
      <c r="GZ11" s="8">
        <v>0</v>
      </c>
      <c r="HA11" s="8">
        <v>2</v>
      </c>
      <c r="HB11" s="8">
        <v>0</v>
      </c>
      <c r="HC11" s="8">
        <v>0</v>
      </c>
      <c r="HD11" s="8">
        <v>0</v>
      </c>
      <c r="HE11" s="8">
        <v>0</v>
      </c>
      <c r="HF11" s="8">
        <v>1</v>
      </c>
      <c r="HG11" s="8">
        <v>5</v>
      </c>
      <c r="HH11" s="8">
        <v>6</v>
      </c>
      <c r="HI11" s="8">
        <v>1</v>
      </c>
      <c r="HJ11" s="8">
        <v>0</v>
      </c>
      <c r="HK11" s="8">
        <v>3</v>
      </c>
      <c r="HL11" s="8">
        <v>2</v>
      </c>
      <c r="HM11" s="8">
        <v>4</v>
      </c>
      <c r="HN11" s="8">
        <v>3</v>
      </c>
      <c r="HO11" s="8">
        <v>2</v>
      </c>
      <c r="HP11" s="8">
        <v>2</v>
      </c>
      <c r="HQ11" s="8">
        <v>0</v>
      </c>
      <c r="HR11" s="8">
        <v>2</v>
      </c>
      <c r="HS11" s="8">
        <v>0</v>
      </c>
      <c r="HT11" s="8">
        <v>0</v>
      </c>
      <c r="HU11" s="8">
        <v>10</v>
      </c>
      <c r="HV11" s="8">
        <v>9</v>
      </c>
      <c r="HW11" s="8">
        <v>19</v>
      </c>
      <c r="HX11" s="8">
        <v>3</v>
      </c>
      <c r="HY11" s="8">
        <v>4</v>
      </c>
      <c r="HZ11" s="8">
        <v>4</v>
      </c>
      <c r="IA11" s="8">
        <v>12</v>
      </c>
      <c r="IB11" s="8">
        <v>0</v>
      </c>
      <c r="IC11" s="8">
        <v>24</v>
      </c>
      <c r="ID11" s="8">
        <v>0</v>
      </c>
      <c r="IE11" s="8">
        <v>1</v>
      </c>
      <c r="IF11" s="8">
        <v>0</v>
      </c>
      <c r="IG11" s="8">
        <v>0</v>
      </c>
      <c r="IH11" s="8">
        <v>0</v>
      </c>
      <c r="II11" s="8">
        <v>0</v>
      </c>
      <c r="IJ11" s="8">
        <v>7</v>
      </c>
      <c r="IK11" s="8">
        <v>41</v>
      </c>
      <c r="IL11" s="8">
        <v>48</v>
      </c>
      <c r="IM11" s="8">
        <v>0</v>
      </c>
      <c r="IN11" s="8">
        <v>0</v>
      </c>
      <c r="IO11" s="8">
        <v>0</v>
      </c>
      <c r="IP11" s="8">
        <v>0</v>
      </c>
      <c r="IQ11" s="8">
        <v>0</v>
      </c>
      <c r="IR11" s="8">
        <v>0</v>
      </c>
      <c r="IS11" s="8">
        <v>0</v>
      </c>
      <c r="IT11" s="8">
        <v>0</v>
      </c>
      <c r="IU11" s="8">
        <v>11</v>
      </c>
      <c r="IV11" s="8">
        <v>19</v>
      </c>
      <c r="IW11" s="8">
        <v>11</v>
      </c>
      <c r="IX11" s="8">
        <v>19</v>
      </c>
      <c r="IY11" s="8">
        <v>30</v>
      </c>
      <c r="IZ11" s="8">
        <v>0</v>
      </c>
      <c r="JA11" s="8">
        <v>0</v>
      </c>
      <c r="JB11" s="8">
        <v>0</v>
      </c>
      <c r="JC11" s="8">
        <v>0</v>
      </c>
      <c r="JD11" s="8">
        <v>0</v>
      </c>
      <c r="JE11" s="8">
        <v>0</v>
      </c>
      <c r="JF11" s="8">
        <v>0</v>
      </c>
      <c r="JG11" s="8">
        <v>0</v>
      </c>
      <c r="JH11" s="8">
        <v>40</v>
      </c>
      <c r="JI11" s="8">
        <v>50</v>
      </c>
      <c r="JJ11" s="8">
        <v>40</v>
      </c>
      <c r="JK11" s="8">
        <v>50</v>
      </c>
      <c r="JL11" s="8">
        <v>90</v>
      </c>
      <c r="JM11" s="8">
        <v>0</v>
      </c>
      <c r="JN11" s="8">
        <v>0</v>
      </c>
      <c r="JO11" s="8">
        <v>0</v>
      </c>
      <c r="JP11" s="8">
        <v>0</v>
      </c>
      <c r="JQ11" s="8">
        <v>0</v>
      </c>
      <c r="JR11" s="8">
        <v>0</v>
      </c>
      <c r="JS11" s="8">
        <v>0</v>
      </c>
      <c r="JT11" s="8">
        <v>0</v>
      </c>
      <c r="JU11" s="8">
        <v>2</v>
      </c>
      <c r="JV11" s="8">
        <v>5</v>
      </c>
      <c r="JW11" s="8">
        <v>2</v>
      </c>
      <c r="JX11" s="8">
        <v>5</v>
      </c>
      <c r="JY11" s="8">
        <v>7</v>
      </c>
      <c r="JZ11" s="8">
        <v>0</v>
      </c>
      <c r="KA11" s="8">
        <v>0</v>
      </c>
      <c r="KB11" s="8">
        <v>0</v>
      </c>
      <c r="KC11" s="8">
        <v>0</v>
      </c>
      <c r="KD11" s="8">
        <v>0</v>
      </c>
      <c r="KE11" s="8">
        <v>0</v>
      </c>
      <c r="KF11" s="8">
        <v>0</v>
      </c>
      <c r="KG11" s="8">
        <v>0</v>
      </c>
      <c r="KH11" s="8">
        <v>27</v>
      </c>
      <c r="KI11" s="8">
        <v>38</v>
      </c>
      <c r="KJ11" s="8">
        <v>27</v>
      </c>
      <c r="KK11" s="8">
        <v>38</v>
      </c>
      <c r="KL11" s="8">
        <v>65</v>
      </c>
      <c r="KM11" s="8">
        <v>4</v>
      </c>
      <c r="KN11" s="8">
        <v>1</v>
      </c>
      <c r="KO11" s="8">
        <v>4</v>
      </c>
      <c r="KP11" s="8">
        <v>0</v>
      </c>
      <c r="KQ11" s="8">
        <v>7</v>
      </c>
      <c r="KR11" s="8">
        <v>3</v>
      </c>
      <c r="KS11" s="8">
        <v>0</v>
      </c>
      <c r="KT11" s="8">
        <v>2</v>
      </c>
      <c r="KU11" s="8">
        <v>0</v>
      </c>
      <c r="KV11" s="8">
        <v>7</v>
      </c>
      <c r="KW11" s="8">
        <v>8</v>
      </c>
      <c r="KX11" s="8">
        <v>2</v>
      </c>
      <c r="KY11" s="8">
        <v>29</v>
      </c>
      <c r="KZ11" s="8">
        <v>1</v>
      </c>
      <c r="LA11" s="8">
        <v>2</v>
      </c>
      <c r="LB11" s="8">
        <v>1</v>
      </c>
      <c r="LC11" s="8">
        <v>8</v>
      </c>
      <c r="LD11" s="8">
        <v>12</v>
      </c>
    </row>
    <row r="12" spans="1:318" s="8" customFormat="1" x14ac:dyDescent="0.2">
      <c r="A12" s="7" t="s">
        <v>200</v>
      </c>
      <c r="B12" s="8">
        <v>16</v>
      </c>
      <c r="C12" s="8">
        <v>0</v>
      </c>
      <c r="D12" s="8">
        <v>0</v>
      </c>
      <c r="E12" s="8">
        <v>0</v>
      </c>
      <c r="F12" s="8">
        <v>0</v>
      </c>
      <c r="G12" s="8">
        <v>0</v>
      </c>
      <c r="H12" s="8">
        <v>0</v>
      </c>
      <c r="I12" s="8">
        <v>0</v>
      </c>
      <c r="J12" s="8">
        <v>2372182</v>
      </c>
      <c r="K12" s="8">
        <v>0</v>
      </c>
      <c r="L12" s="8">
        <v>0</v>
      </c>
      <c r="M12" s="8">
        <v>0</v>
      </c>
      <c r="N12" s="8">
        <v>0</v>
      </c>
      <c r="O12" s="8">
        <v>4</v>
      </c>
      <c r="P12" s="8">
        <v>11</v>
      </c>
      <c r="Q12" s="8">
        <v>1</v>
      </c>
      <c r="R12" s="8">
        <v>2</v>
      </c>
      <c r="S12" s="8">
        <v>6</v>
      </c>
      <c r="T12" s="8">
        <v>19</v>
      </c>
      <c r="U12" s="8">
        <v>1</v>
      </c>
      <c r="V12" s="8">
        <v>5</v>
      </c>
      <c r="W12" s="8">
        <v>11</v>
      </c>
      <c r="X12" s="8">
        <v>14</v>
      </c>
      <c r="Y12" s="8">
        <v>15</v>
      </c>
      <c r="Z12" s="8">
        <v>29</v>
      </c>
      <c r="AA12" s="8">
        <v>38</v>
      </c>
      <c r="AB12" s="8">
        <v>80</v>
      </c>
      <c r="AC12" s="8">
        <v>118</v>
      </c>
      <c r="AD12" s="8">
        <v>270</v>
      </c>
      <c r="AE12" s="8">
        <v>260</v>
      </c>
      <c r="AF12" s="8">
        <v>3</v>
      </c>
      <c r="AG12" s="8">
        <v>10</v>
      </c>
      <c r="AH12" s="8">
        <v>22</v>
      </c>
      <c r="AI12" s="8">
        <v>31</v>
      </c>
      <c r="AJ12" s="8">
        <v>295</v>
      </c>
      <c r="AK12" s="8">
        <v>301</v>
      </c>
      <c r="AL12" s="8">
        <v>596</v>
      </c>
      <c r="AM12" s="8">
        <v>225</v>
      </c>
      <c r="AN12" s="8">
        <v>500</v>
      </c>
      <c r="AO12" s="8">
        <v>725</v>
      </c>
      <c r="AP12" s="8">
        <v>22209</v>
      </c>
      <c r="AQ12" s="8">
        <v>49</v>
      </c>
      <c r="AR12" s="8">
        <v>61</v>
      </c>
      <c r="AS12" s="8">
        <v>0</v>
      </c>
      <c r="AT12" s="8">
        <v>0</v>
      </c>
      <c r="AU12" s="8">
        <v>0</v>
      </c>
      <c r="AV12" s="8">
        <v>0</v>
      </c>
      <c r="AW12" s="8">
        <v>0</v>
      </c>
      <c r="AX12" s="8">
        <v>2</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49</v>
      </c>
      <c r="BR12" s="8">
        <v>63</v>
      </c>
      <c r="BS12" s="8">
        <v>112</v>
      </c>
      <c r="BT12" s="8">
        <v>125</v>
      </c>
      <c r="BU12" s="8">
        <v>139</v>
      </c>
      <c r="BV12" s="8">
        <v>0</v>
      </c>
      <c r="BW12" s="8">
        <v>0</v>
      </c>
      <c r="BX12" s="8">
        <v>0</v>
      </c>
      <c r="BY12" s="8">
        <v>0</v>
      </c>
      <c r="BZ12" s="8">
        <v>1</v>
      </c>
      <c r="CA12" s="8">
        <v>0</v>
      </c>
      <c r="CB12" s="8">
        <v>0</v>
      </c>
      <c r="CC12" s="8">
        <v>0</v>
      </c>
      <c r="CD12" s="8">
        <v>0</v>
      </c>
      <c r="CE12" s="8">
        <v>0</v>
      </c>
      <c r="CF12" s="8">
        <v>0</v>
      </c>
      <c r="CG12" s="8">
        <v>0</v>
      </c>
      <c r="CH12" s="8">
        <v>0</v>
      </c>
      <c r="CI12" s="8">
        <v>0</v>
      </c>
      <c r="CJ12" s="8">
        <v>0</v>
      </c>
      <c r="CK12" s="8">
        <v>0</v>
      </c>
      <c r="CL12" s="8">
        <v>0</v>
      </c>
      <c r="CM12" s="8">
        <v>0</v>
      </c>
      <c r="CN12" s="8">
        <v>0</v>
      </c>
      <c r="CO12" s="8">
        <v>1</v>
      </c>
      <c r="CP12" s="8">
        <v>2</v>
      </c>
      <c r="CQ12" s="8">
        <v>3</v>
      </c>
      <c r="CR12" s="8">
        <v>46</v>
      </c>
      <c r="CS12" s="8">
        <v>42</v>
      </c>
      <c r="CT12" s="8">
        <v>174</v>
      </c>
      <c r="CU12" s="8">
        <v>185</v>
      </c>
      <c r="CV12" s="8">
        <v>359</v>
      </c>
      <c r="CW12" s="8">
        <v>9</v>
      </c>
      <c r="CX12" s="8">
        <v>27</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9</v>
      </c>
      <c r="DX12" s="8">
        <v>27</v>
      </c>
      <c r="DY12" s="8">
        <v>36</v>
      </c>
      <c r="DZ12" s="8">
        <v>64</v>
      </c>
      <c r="EA12" s="8">
        <v>66</v>
      </c>
      <c r="EB12" s="8">
        <v>0</v>
      </c>
      <c r="EC12" s="8">
        <v>0</v>
      </c>
      <c r="ED12" s="8">
        <v>0</v>
      </c>
      <c r="EE12" s="8">
        <v>0</v>
      </c>
      <c r="EF12" s="8">
        <v>0</v>
      </c>
      <c r="EG12" s="8">
        <v>1</v>
      </c>
      <c r="EH12" s="8">
        <v>0</v>
      </c>
      <c r="EI12" s="8">
        <v>0</v>
      </c>
      <c r="EJ12" s="8">
        <v>0</v>
      </c>
      <c r="EK12" s="8">
        <v>0</v>
      </c>
      <c r="EL12" s="8">
        <v>0</v>
      </c>
      <c r="EM12" s="8">
        <v>0</v>
      </c>
      <c r="EN12" s="8">
        <v>3</v>
      </c>
      <c r="EO12" s="8">
        <v>0</v>
      </c>
      <c r="EP12" s="8">
        <v>0</v>
      </c>
      <c r="EQ12" s="8">
        <v>0</v>
      </c>
      <c r="ER12" s="8">
        <v>0</v>
      </c>
      <c r="ES12" s="8">
        <v>0</v>
      </c>
      <c r="ET12" s="8">
        <v>0</v>
      </c>
      <c r="EU12" s="8">
        <v>1</v>
      </c>
      <c r="EV12" s="8">
        <v>0</v>
      </c>
      <c r="EW12" s="8">
        <v>1</v>
      </c>
      <c r="EX12" s="8">
        <v>36</v>
      </c>
      <c r="EY12" s="8">
        <v>34</v>
      </c>
      <c r="EZ12" s="8">
        <v>103</v>
      </c>
      <c r="FA12" s="8">
        <v>103</v>
      </c>
      <c r="FB12" s="8">
        <v>206</v>
      </c>
      <c r="FC12" s="8">
        <v>2</v>
      </c>
      <c r="FD12" s="8">
        <v>2</v>
      </c>
      <c r="FE12" s="8">
        <v>0</v>
      </c>
      <c r="FF12" s="8">
        <v>2</v>
      </c>
      <c r="FG12" s="8">
        <v>0</v>
      </c>
      <c r="FH12" s="8">
        <v>1</v>
      </c>
      <c r="FI12" s="8">
        <v>0</v>
      </c>
      <c r="FJ12" s="8">
        <v>1</v>
      </c>
      <c r="FK12" s="8">
        <v>6</v>
      </c>
      <c r="FL12" s="8">
        <v>5</v>
      </c>
      <c r="FM12" s="8">
        <v>8</v>
      </c>
      <c r="FN12" s="8">
        <v>11</v>
      </c>
      <c r="FO12" s="8">
        <v>19</v>
      </c>
      <c r="FP12" s="8">
        <v>1</v>
      </c>
      <c r="FQ12" s="8">
        <v>0</v>
      </c>
      <c r="FR12" s="8">
        <v>1</v>
      </c>
      <c r="FS12" s="8">
        <v>6</v>
      </c>
      <c r="FT12" s="8">
        <v>12</v>
      </c>
      <c r="FU12" s="8">
        <v>29</v>
      </c>
      <c r="FV12" s="8">
        <v>20</v>
      </c>
      <c r="FW12" s="8">
        <v>17</v>
      </c>
      <c r="FX12" s="8">
        <v>9</v>
      </c>
      <c r="FY12" s="8">
        <v>7</v>
      </c>
      <c r="FZ12" s="8">
        <v>6</v>
      </c>
      <c r="GA12" s="8">
        <v>0</v>
      </c>
      <c r="GB12" s="8">
        <v>49</v>
      </c>
      <c r="GC12" s="8">
        <v>59</v>
      </c>
      <c r="GD12" s="8">
        <v>108</v>
      </c>
      <c r="GE12" s="8">
        <v>6</v>
      </c>
      <c r="GF12" s="8">
        <v>10</v>
      </c>
      <c r="GG12" s="8">
        <v>28</v>
      </c>
      <c r="GH12" s="8">
        <v>64</v>
      </c>
      <c r="GI12" s="8">
        <v>35</v>
      </c>
      <c r="GJ12" s="8">
        <v>29</v>
      </c>
      <c r="GK12" s="8">
        <v>24</v>
      </c>
      <c r="GL12" s="8">
        <v>15</v>
      </c>
      <c r="GM12" s="8">
        <v>5</v>
      </c>
      <c r="GN12" s="8">
        <v>6</v>
      </c>
      <c r="GO12" s="8">
        <v>2</v>
      </c>
      <c r="GP12" s="8">
        <v>0</v>
      </c>
      <c r="GQ12" s="8">
        <v>100</v>
      </c>
      <c r="GR12" s="8">
        <v>124</v>
      </c>
      <c r="GS12" s="8">
        <v>224</v>
      </c>
      <c r="GT12" s="8">
        <v>0</v>
      </c>
      <c r="GU12" s="8">
        <v>1</v>
      </c>
      <c r="GV12" s="8">
        <v>1</v>
      </c>
      <c r="GW12" s="8">
        <v>11</v>
      </c>
      <c r="GX12" s="8">
        <v>5</v>
      </c>
      <c r="GY12" s="8">
        <v>6</v>
      </c>
      <c r="GZ12" s="8">
        <v>2</v>
      </c>
      <c r="HA12" s="8">
        <v>6</v>
      </c>
      <c r="HB12" s="8">
        <v>0</v>
      </c>
      <c r="HC12" s="8">
        <v>1</v>
      </c>
      <c r="HD12" s="8">
        <v>0</v>
      </c>
      <c r="HE12" s="8">
        <v>1</v>
      </c>
      <c r="HF12" s="8">
        <v>8</v>
      </c>
      <c r="HG12" s="8">
        <v>26</v>
      </c>
      <c r="HH12" s="8">
        <v>34</v>
      </c>
      <c r="HI12" s="8">
        <v>10</v>
      </c>
      <c r="HJ12" s="8">
        <v>12</v>
      </c>
      <c r="HK12" s="8">
        <v>34</v>
      </c>
      <c r="HL12" s="8">
        <v>32</v>
      </c>
      <c r="HM12" s="8">
        <v>21</v>
      </c>
      <c r="HN12" s="8">
        <v>26</v>
      </c>
      <c r="HO12" s="8">
        <v>20</v>
      </c>
      <c r="HP12" s="8">
        <v>25</v>
      </c>
      <c r="HQ12" s="8">
        <v>1</v>
      </c>
      <c r="HR12" s="8">
        <v>7</v>
      </c>
      <c r="HS12" s="8">
        <v>0</v>
      </c>
      <c r="HT12" s="8">
        <v>1</v>
      </c>
      <c r="HU12" s="8">
        <v>86</v>
      </c>
      <c r="HV12" s="8">
        <v>103</v>
      </c>
      <c r="HW12" s="8">
        <v>189</v>
      </c>
      <c r="HX12" s="8">
        <v>109</v>
      </c>
      <c r="HY12" s="8">
        <v>180</v>
      </c>
      <c r="HZ12" s="8">
        <v>18</v>
      </c>
      <c r="IA12" s="8">
        <v>35</v>
      </c>
      <c r="IB12" s="8">
        <v>24</v>
      </c>
      <c r="IC12" s="8">
        <v>87</v>
      </c>
      <c r="ID12" s="8">
        <v>34</v>
      </c>
      <c r="IE12" s="8">
        <v>127</v>
      </c>
      <c r="IF12" s="8">
        <v>11</v>
      </c>
      <c r="IG12" s="8">
        <v>20</v>
      </c>
      <c r="IH12" s="8">
        <v>4</v>
      </c>
      <c r="II12" s="8">
        <v>7</v>
      </c>
      <c r="IJ12" s="8">
        <v>200</v>
      </c>
      <c r="IK12" s="8">
        <v>456</v>
      </c>
      <c r="IL12" s="8">
        <v>656</v>
      </c>
      <c r="IM12" s="8">
        <v>5</v>
      </c>
      <c r="IN12" s="8">
        <v>5</v>
      </c>
      <c r="IO12" s="8">
        <v>3</v>
      </c>
      <c r="IP12" s="8">
        <v>5</v>
      </c>
      <c r="IQ12" s="8">
        <v>0</v>
      </c>
      <c r="IR12" s="8">
        <v>0</v>
      </c>
      <c r="IS12" s="8">
        <v>0</v>
      </c>
      <c r="IT12" s="8">
        <v>0</v>
      </c>
      <c r="IU12" s="8">
        <v>41</v>
      </c>
      <c r="IV12" s="8">
        <v>53</v>
      </c>
      <c r="IW12" s="8">
        <v>49</v>
      </c>
      <c r="IX12" s="8">
        <v>63</v>
      </c>
      <c r="IY12" s="8">
        <v>112</v>
      </c>
      <c r="IZ12" s="8">
        <v>12</v>
      </c>
      <c r="JA12" s="8">
        <v>20</v>
      </c>
      <c r="JB12" s="8">
        <v>5</v>
      </c>
      <c r="JC12" s="8">
        <v>10</v>
      </c>
      <c r="JD12" s="8">
        <v>0</v>
      </c>
      <c r="JE12" s="8">
        <v>0</v>
      </c>
      <c r="JF12" s="8">
        <v>0</v>
      </c>
      <c r="JG12" s="8">
        <v>4</v>
      </c>
      <c r="JH12" s="8">
        <v>113</v>
      </c>
      <c r="JI12" s="8">
        <v>114</v>
      </c>
      <c r="JJ12" s="8">
        <v>130</v>
      </c>
      <c r="JK12" s="8">
        <v>148</v>
      </c>
      <c r="JL12" s="8">
        <v>278</v>
      </c>
      <c r="JM12" s="8">
        <v>4</v>
      </c>
      <c r="JN12" s="8">
        <v>5</v>
      </c>
      <c r="JO12" s="8">
        <v>3</v>
      </c>
      <c r="JP12" s="8">
        <v>5</v>
      </c>
      <c r="JQ12" s="8">
        <v>1</v>
      </c>
      <c r="JR12" s="8">
        <v>0</v>
      </c>
      <c r="JS12" s="8">
        <v>0</v>
      </c>
      <c r="JT12" s="8">
        <v>2</v>
      </c>
      <c r="JU12" s="8">
        <v>1</v>
      </c>
      <c r="JV12" s="8">
        <v>13</v>
      </c>
      <c r="JW12" s="8">
        <v>9</v>
      </c>
      <c r="JX12" s="8">
        <v>25</v>
      </c>
      <c r="JY12" s="8">
        <v>34</v>
      </c>
      <c r="JZ12" s="8">
        <v>19</v>
      </c>
      <c r="KA12" s="8">
        <v>23</v>
      </c>
      <c r="KB12" s="8">
        <v>9</v>
      </c>
      <c r="KC12" s="8">
        <v>22</v>
      </c>
      <c r="KD12" s="8">
        <v>0</v>
      </c>
      <c r="KE12" s="8">
        <v>4</v>
      </c>
      <c r="KF12" s="8">
        <v>0</v>
      </c>
      <c r="KG12" s="8">
        <v>0</v>
      </c>
      <c r="KH12" s="8">
        <v>62</v>
      </c>
      <c r="KI12" s="8">
        <v>59</v>
      </c>
      <c r="KJ12" s="8">
        <v>90</v>
      </c>
      <c r="KK12" s="8">
        <v>108</v>
      </c>
      <c r="KL12" s="8">
        <v>198</v>
      </c>
      <c r="KM12" s="8">
        <v>8</v>
      </c>
      <c r="KN12" s="8">
        <v>8</v>
      </c>
      <c r="KO12" s="8">
        <v>8</v>
      </c>
      <c r="KP12" s="8">
        <v>0</v>
      </c>
      <c r="KQ12" s="8">
        <v>34</v>
      </c>
      <c r="KR12" s="8">
        <v>19</v>
      </c>
      <c r="KS12" s="8">
        <v>0</v>
      </c>
      <c r="KT12" s="8">
        <v>3</v>
      </c>
      <c r="KU12" s="8">
        <v>82</v>
      </c>
      <c r="KV12" s="8">
        <v>2</v>
      </c>
      <c r="KW12" s="8">
        <v>39</v>
      </c>
      <c r="KX12" s="8">
        <v>60</v>
      </c>
      <c r="KY12" s="8">
        <v>239</v>
      </c>
      <c r="KZ12" s="8">
        <v>12</v>
      </c>
      <c r="LA12" s="8">
        <v>10</v>
      </c>
      <c r="LB12" s="8">
        <v>8</v>
      </c>
      <c r="LC12" s="8">
        <v>60</v>
      </c>
      <c r="LD12" s="8">
        <v>90</v>
      </c>
    </row>
    <row r="13" spans="1:318" s="77" customFormat="1" x14ac:dyDescent="0.2">
      <c r="A13" s="77" t="s">
        <v>180</v>
      </c>
      <c r="B13" s="77">
        <v>68</v>
      </c>
      <c r="C13" s="77">
        <v>0</v>
      </c>
      <c r="D13" s="77">
        <v>0</v>
      </c>
      <c r="E13" s="77">
        <v>0</v>
      </c>
      <c r="F13" s="77">
        <v>0</v>
      </c>
      <c r="G13" s="77">
        <v>0</v>
      </c>
      <c r="H13" s="77">
        <v>0</v>
      </c>
      <c r="I13" s="77">
        <v>0</v>
      </c>
      <c r="J13" s="77">
        <v>10981467</v>
      </c>
      <c r="K13" s="77">
        <v>0</v>
      </c>
      <c r="L13" s="77">
        <v>0</v>
      </c>
      <c r="M13" s="77">
        <v>0</v>
      </c>
      <c r="N13" s="77">
        <v>0</v>
      </c>
      <c r="O13" s="77">
        <v>53</v>
      </c>
      <c r="P13" s="77">
        <v>33</v>
      </c>
      <c r="Q13" s="77">
        <v>4</v>
      </c>
      <c r="R13" s="77">
        <v>7</v>
      </c>
      <c r="S13" s="77">
        <v>35</v>
      </c>
      <c r="T13" s="77">
        <v>67</v>
      </c>
      <c r="U13" s="77">
        <v>8</v>
      </c>
      <c r="V13" s="77">
        <v>31</v>
      </c>
      <c r="W13" s="77">
        <v>57</v>
      </c>
      <c r="X13" s="77">
        <v>66</v>
      </c>
      <c r="Y13" s="77">
        <v>95</v>
      </c>
      <c r="Z13" s="77">
        <v>166</v>
      </c>
      <c r="AA13" s="77">
        <v>252</v>
      </c>
      <c r="AB13" s="77">
        <v>370</v>
      </c>
      <c r="AC13" s="77">
        <v>622</v>
      </c>
      <c r="AD13" s="77">
        <v>1358</v>
      </c>
      <c r="AE13" s="77">
        <v>1408</v>
      </c>
      <c r="AF13" s="77">
        <v>23</v>
      </c>
      <c r="AG13" s="77">
        <v>73</v>
      </c>
      <c r="AH13" s="77">
        <v>186</v>
      </c>
      <c r="AI13" s="77">
        <v>194</v>
      </c>
      <c r="AJ13" s="77">
        <v>1567</v>
      </c>
      <c r="AK13" s="77">
        <v>1675</v>
      </c>
      <c r="AL13" s="77">
        <v>3242</v>
      </c>
      <c r="AM13" s="77">
        <v>890</v>
      </c>
      <c r="AN13" s="77">
        <v>1570</v>
      </c>
      <c r="AO13" s="77">
        <v>2460</v>
      </c>
      <c r="AP13" s="77">
        <v>59418</v>
      </c>
      <c r="AQ13" s="77">
        <v>265</v>
      </c>
      <c r="AR13" s="77">
        <v>232</v>
      </c>
      <c r="AS13" s="77">
        <v>0</v>
      </c>
      <c r="AT13" s="77">
        <v>0</v>
      </c>
      <c r="AU13" s="77">
        <v>0</v>
      </c>
      <c r="AV13" s="77">
        <v>0</v>
      </c>
      <c r="AW13" s="77">
        <v>3</v>
      </c>
      <c r="AX13" s="77">
        <v>4</v>
      </c>
      <c r="AY13" s="77">
        <v>0</v>
      </c>
      <c r="AZ13" s="77">
        <v>0</v>
      </c>
      <c r="BA13" s="77">
        <v>0</v>
      </c>
      <c r="BB13" s="77">
        <v>1</v>
      </c>
      <c r="BC13" s="77">
        <v>0</v>
      </c>
      <c r="BD13" s="77">
        <v>0</v>
      </c>
      <c r="BE13" s="77">
        <v>0</v>
      </c>
      <c r="BF13" s="77">
        <v>0</v>
      </c>
      <c r="BG13" s="77">
        <v>1</v>
      </c>
      <c r="BH13" s="77">
        <v>0</v>
      </c>
      <c r="BI13" s="77">
        <v>0</v>
      </c>
      <c r="BJ13" s="77">
        <v>0</v>
      </c>
      <c r="BK13" s="77">
        <v>0</v>
      </c>
      <c r="BL13" s="77">
        <v>0</v>
      </c>
      <c r="BM13" s="77">
        <v>1</v>
      </c>
      <c r="BN13" s="77">
        <v>0</v>
      </c>
      <c r="BO13" s="77">
        <v>15</v>
      </c>
      <c r="BP13" s="77">
        <v>5</v>
      </c>
      <c r="BQ13" s="77">
        <v>285</v>
      </c>
      <c r="BR13" s="77">
        <v>242</v>
      </c>
      <c r="BS13" s="77">
        <v>527</v>
      </c>
      <c r="BT13" s="77">
        <v>826</v>
      </c>
      <c r="BU13" s="77">
        <v>787</v>
      </c>
      <c r="BV13" s="77">
        <v>0</v>
      </c>
      <c r="BW13" s="77">
        <v>0</v>
      </c>
      <c r="BX13" s="77">
        <v>0</v>
      </c>
      <c r="BY13" s="77">
        <v>0</v>
      </c>
      <c r="BZ13" s="77">
        <v>1</v>
      </c>
      <c r="CA13" s="77">
        <v>4</v>
      </c>
      <c r="CB13" s="77">
        <v>1</v>
      </c>
      <c r="CC13" s="77">
        <v>0</v>
      </c>
      <c r="CD13" s="77">
        <v>0</v>
      </c>
      <c r="CE13" s="77">
        <v>0</v>
      </c>
      <c r="CF13" s="77">
        <v>0</v>
      </c>
      <c r="CG13" s="77">
        <v>0</v>
      </c>
      <c r="CH13" s="77">
        <v>0</v>
      </c>
      <c r="CI13" s="77">
        <v>1</v>
      </c>
      <c r="CJ13" s="77">
        <v>4</v>
      </c>
      <c r="CK13" s="77">
        <v>3</v>
      </c>
      <c r="CL13" s="77">
        <v>2</v>
      </c>
      <c r="CM13" s="77">
        <v>1</v>
      </c>
      <c r="CN13" s="77">
        <v>1</v>
      </c>
      <c r="CO13" s="77">
        <v>8</v>
      </c>
      <c r="CP13" s="77">
        <v>12</v>
      </c>
      <c r="CQ13" s="77">
        <v>17</v>
      </c>
      <c r="CR13" s="77">
        <v>204</v>
      </c>
      <c r="CS13" s="77">
        <v>306</v>
      </c>
      <c r="CT13" s="77">
        <v>1051</v>
      </c>
      <c r="CU13" s="77">
        <v>1127</v>
      </c>
      <c r="CV13" s="77">
        <v>2178</v>
      </c>
      <c r="CW13" s="77">
        <v>56</v>
      </c>
      <c r="CX13" s="77">
        <v>142</v>
      </c>
      <c r="CY13" s="77">
        <v>0</v>
      </c>
      <c r="CZ13" s="77">
        <v>0</v>
      </c>
      <c r="DA13" s="77">
        <v>0</v>
      </c>
      <c r="DB13" s="77">
        <v>0</v>
      </c>
      <c r="DC13" s="77">
        <v>1</v>
      </c>
      <c r="DD13" s="77">
        <v>2</v>
      </c>
      <c r="DE13" s="77">
        <v>0</v>
      </c>
      <c r="DF13" s="77">
        <v>0</v>
      </c>
      <c r="DG13" s="77">
        <v>0</v>
      </c>
      <c r="DH13" s="77">
        <v>0</v>
      </c>
      <c r="DI13" s="77">
        <v>0</v>
      </c>
      <c r="DJ13" s="77">
        <v>0</v>
      </c>
      <c r="DK13" s="77">
        <v>0</v>
      </c>
      <c r="DL13" s="77">
        <v>0</v>
      </c>
      <c r="DM13" s="77">
        <v>0</v>
      </c>
      <c r="DN13" s="77">
        <v>0</v>
      </c>
      <c r="DO13" s="77">
        <v>0</v>
      </c>
      <c r="DP13" s="77">
        <v>0</v>
      </c>
      <c r="DQ13" s="77">
        <v>0</v>
      </c>
      <c r="DR13" s="77">
        <v>0</v>
      </c>
      <c r="DS13" s="77">
        <v>0</v>
      </c>
      <c r="DT13" s="77">
        <v>2</v>
      </c>
      <c r="DU13" s="77">
        <v>4</v>
      </c>
      <c r="DV13" s="77">
        <v>5</v>
      </c>
      <c r="DW13" s="77">
        <v>61</v>
      </c>
      <c r="DX13" s="77">
        <v>151</v>
      </c>
      <c r="DY13" s="77">
        <v>212</v>
      </c>
      <c r="DZ13" s="77">
        <v>244</v>
      </c>
      <c r="EA13" s="77">
        <v>331</v>
      </c>
      <c r="EB13" s="77">
        <v>0</v>
      </c>
      <c r="EC13" s="77">
        <v>0</v>
      </c>
      <c r="ED13" s="77">
        <v>0</v>
      </c>
      <c r="EE13" s="77">
        <v>0</v>
      </c>
      <c r="EF13" s="77">
        <v>0</v>
      </c>
      <c r="EG13" s="77">
        <v>2</v>
      </c>
      <c r="EH13" s="77">
        <v>0</v>
      </c>
      <c r="EI13" s="77">
        <v>0</v>
      </c>
      <c r="EJ13" s="77">
        <v>0</v>
      </c>
      <c r="EK13" s="77">
        <v>0</v>
      </c>
      <c r="EL13" s="77">
        <v>0</v>
      </c>
      <c r="EM13" s="77">
        <v>0</v>
      </c>
      <c r="EN13" s="77">
        <v>3</v>
      </c>
      <c r="EO13" s="77">
        <v>0</v>
      </c>
      <c r="EP13" s="77">
        <v>0</v>
      </c>
      <c r="EQ13" s="77">
        <v>1</v>
      </c>
      <c r="ER13" s="77">
        <v>0</v>
      </c>
      <c r="ES13" s="77">
        <v>0</v>
      </c>
      <c r="ET13" s="77">
        <v>2</v>
      </c>
      <c r="EU13" s="77">
        <v>2</v>
      </c>
      <c r="EV13" s="77">
        <v>1</v>
      </c>
      <c r="EW13" s="77">
        <v>2</v>
      </c>
      <c r="EX13" s="77">
        <v>24</v>
      </c>
      <c r="EY13" s="77">
        <v>33</v>
      </c>
      <c r="EZ13" s="77">
        <v>274</v>
      </c>
      <c r="FA13" s="77">
        <v>371</v>
      </c>
      <c r="FB13" s="77">
        <v>645</v>
      </c>
      <c r="FC13" s="77">
        <v>36</v>
      </c>
      <c r="FD13" s="77">
        <v>29</v>
      </c>
      <c r="FE13" s="77">
        <v>12</v>
      </c>
      <c r="FF13" s="77">
        <v>10</v>
      </c>
      <c r="FG13" s="77">
        <v>1</v>
      </c>
      <c r="FH13" s="77">
        <v>5</v>
      </c>
      <c r="FI13" s="77">
        <v>9</v>
      </c>
      <c r="FJ13" s="77">
        <v>14</v>
      </c>
      <c r="FK13" s="77">
        <v>54</v>
      </c>
      <c r="FL13" s="77">
        <v>59</v>
      </c>
      <c r="FM13" s="77">
        <v>112</v>
      </c>
      <c r="FN13" s="77">
        <v>117</v>
      </c>
      <c r="FO13" s="77">
        <v>229</v>
      </c>
      <c r="FP13" s="77">
        <v>5</v>
      </c>
      <c r="FQ13" s="77">
        <v>4</v>
      </c>
      <c r="FR13" s="77">
        <v>19</v>
      </c>
      <c r="FS13" s="77">
        <v>31</v>
      </c>
      <c r="FT13" s="77">
        <v>56</v>
      </c>
      <c r="FU13" s="77">
        <v>85</v>
      </c>
      <c r="FV13" s="77">
        <v>91</v>
      </c>
      <c r="FW13" s="77">
        <v>61</v>
      </c>
      <c r="FX13" s="77">
        <v>59</v>
      </c>
      <c r="FY13" s="77">
        <v>33</v>
      </c>
      <c r="FZ13" s="77">
        <v>38</v>
      </c>
      <c r="GA13" s="77">
        <v>10</v>
      </c>
      <c r="GB13" s="77">
        <v>268</v>
      </c>
      <c r="GC13" s="77">
        <v>224</v>
      </c>
      <c r="GD13" s="77">
        <v>492</v>
      </c>
      <c r="GE13" s="77">
        <v>106</v>
      </c>
      <c r="GF13" s="77">
        <v>114</v>
      </c>
      <c r="GG13" s="77">
        <v>253</v>
      </c>
      <c r="GH13" s="77">
        <v>307</v>
      </c>
      <c r="GI13" s="77">
        <v>272</v>
      </c>
      <c r="GJ13" s="77">
        <v>285</v>
      </c>
      <c r="GK13" s="77">
        <v>173</v>
      </c>
      <c r="GL13" s="77">
        <v>173</v>
      </c>
      <c r="GM13" s="77">
        <v>75</v>
      </c>
      <c r="GN13" s="77">
        <v>78</v>
      </c>
      <c r="GO13" s="77">
        <v>27</v>
      </c>
      <c r="GP13" s="77">
        <v>29</v>
      </c>
      <c r="GQ13" s="77">
        <v>906</v>
      </c>
      <c r="GR13" s="77">
        <v>986</v>
      </c>
      <c r="GS13" s="77">
        <v>1892</v>
      </c>
      <c r="GT13" s="77">
        <v>0</v>
      </c>
      <c r="GU13" s="77">
        <v>7</v>
      </c>
      <c r="GV13" s="77">
        <v>20</v>
      </c>
      <c r="GW13" s="77">
        <v>59</v>
      </c>
      <c r="GX13" s="77">
        <v>16</v>
      </c>
      <c r="GY13" s="77">
        <v>45</v>
      </c>
      <c r="GZ13" s="77">
        <v>17</v>
      </c>
      <c r="HA13" s="77">
        <v>26</v>
      </c>
      <c r="HB13" s="77">
        <v>6</v>
      </c>
      <c r="HC13" s="77">
        <v>6</v>
      </c>
      <c r="HD13" s="77">
        <v>3</v>
      </c>
      <c r="HE13" s="77">
        <v>1</v>
      </c>
      <c r="HF13" s="77">
        <v>62</v>
      </c>
      <c r="HG13" s="77">
        <v>144</v>
      </c>
      <c r="HH13" s="77">
        <v>206</v>
      </c>
      <c r="HI13" s="77">
        <v>30</v>
      </c>
      <c r="HJ13" s="77">
        <v>54</v>
      </c>
      <c r="HK13" s="77">
        <v>100</v>
      </c>
      <c r="HL13" s="77">
        <v>133</v>
      </c>
      <c r="HM13" s="77">
        <v>53</v>
      </c>
      <c r="HN13" s="77">
        <v>93</v>
      </c>
      <c r="HO13" s="77">
        <v>44</v>
      </c>
      <c r="HP13" s="77">
        <v>48</v>
      </c>
      <c r="HQ13" s="77">
        <v>14</v>
      </c>
      <c r="HR13" s="77">
        <v>15</v>
      </c>
      <c r="HS13" s="77">
        <v>0</v>
      </c>
      <c r="HT13" s="77">
        <v>6</v>
      </c>
      <c r="HU13" s="77">
        <v>241</v>
      </c>
      <c r="HV13" s="77">
        <v>349</v>
      </c>
      <c r="HW13" s="77">
        <v>590</v>
      </c>
      <c r="HX13" s="77">
        <v>196</v>
      </c>
      <c r="HY13" s="77">
        <v>350</v>
      </c>
      <c r="HZ13" s="77">
        <v>135</v>
      </c>
      <c r="IA13" s="77">
        <v>205</v>
      </c>
      <c r="IB13" s="77">
        <v>115</v>
      </c>
      <c r="IC13" s="77">
        <v>209</v>
      </c>
      <c r="ID13" s="77">
        <v>92</v>
      </c>
      <c r="IE13" s="77">
        <v>208</v>
      </c>
      <c r="IF13" s="77">
        <v>69</v>
      </c>
      <c r="IG13" s="77">
        <v>77</v>
      </c>
      <c r="IH13" s="77">
        <v>32</v>
      </c>
      <c r="II13" s="77">
        <v>36</v>
      </c>
      <c r="IJ13" s="77">
        <v>639</v>
      </c>
      <c r="IK13" s="77">
        <v>1085</v>
      </c>
      <c r="IL13" s="77">
        <v>1724</v>
      </c>
      <c r="IM13" s="77">
        <v>43</v>
      </c>
      <c r="IN13" s="77">
        <v>36</v>
      </c>
      <c r="IO13" s="77">
        <v>31</v>
      </c>
      <c r="IP13" s="77">
        <v>31</v>
      </c>
      <c r="IQ13" s="77">
        <v>0</v>
      </c>
      <c r="IR13" s="77">
        <v>4</v>
      </c>
      <c r="IS13" s="77">
        <v>6</v>
      </c>
      <c r="IT13" s="77">
        <v>14</v>
      </c>
      <c r="IU13" s="77">
        <v>190</v>
      </c>
      <c r="IV13" s="77">
        <v>160</v>
      </c>
      <c r="IW13" s="77">
        <v>270</v>
      </c>
      <c r="IX13" s="77">
        <v>245</v>
      </c>
      <c r="IY13" s="77">
        <v>515</v>
      </c>
      <c r="IZ13" s="77">
        <v>71</v>
      </c>
      <c r="JA13" s="77">
        <v>86</v>
      </c>
      <c r="JB13" s="77">
        <v>33</v>
      </c>
      <c r="JC13" s="77">
        <v>50</v>
      </c>
      <c r="JD13" s="77">
        <v>1</v>
      </c>
      <c r="JE13" s="77">
        <v>5</v>
      </c>
      <c r="JF13" s="77">
        <v>10</v>
      </c>
      <c r="JG13" s="77">
        <v>6</v>
      </c>
      <c r="JH13" s="77">
        <v>851</v>
      </c>
      <c r="JI13" s="77">
        <v>890</v>
      </c>
      <c r="JJ13" s="77">
        <v>966</v>
      </c>
      <c r="JK13" s="77">
        <v>1037</v>
      </c>
      <c r="JL13" s="77">
        <v>2003</v>
      </c>
      <c r="JM13" s="77">
        <v>16</v>
      </c>
      <c r="JN13" s="77">
        <v>27</v>
      </c>
      <c r="JO13" s="77">
        <v>11</v>
      </c>
      <c r="JP13" s="77">
        <v>15</v>
      </c>
      <c r="JQ13" s="77">
        <v>2</v>
      </c>
      <c r="JR13" s="77">
        <v>1</v>
      </c>
      <c r="JS13" s="77">
        <v>4</v>
      </c>
      <c r="JT13" s="77">
        <v>10</v>
      </c>
      <c r="JU13" s="77">
        <v>28</v>
      </c>
      <c r="JV13" s="77">
        <v>90</v>
      </c>
      <c r="JW13" s="77">
        <v>61</v>
      </c>
      <c r="JX13" s="77">
        <v>143</v>
      </c>
      <c r="JY13" s="77">
        <v>204</v>
      </c>
      <c r="JZ13" s="77">
        <v>81</v>
      </c>
      <c r="KA13" s="77">
        <v>118</v>
      </c>
      <c r="KB13" s="77">
        <v>38</v>
      </c>
      <c r="KC13" s="77">
        <v>72</v>
      </c>
      <c r="KD13" s="77">
        <v>1</v>
      </c>
      <c r="KE13" s="77">
        <v>4</v>
      </c>
      <c r="KF13" s="77">
        <v>2</v>
      </c>
      <c r="KG13" s="77">
        <v>6</v>
      </c>
      <c r="KH13" s="77">
        <v>200</v>
      </c>
      <c r="KI13" s="77">
        <v>365</v>
      </c>
      <c r="KJ13" s="77">
        <v>322</v>
      </c>
      <c r="KK13" s="77">
        <v>565</v>
      </c>
      <c r="KL13" s="77">
        <v>887</v>
      </c>
      <c r="KM13" s="77">
        <v>47</v>
      </c>
      <c r="KN13" s="77">
        <v>23</v>
      </c>
      <c r="KO13" s="77">
        <v>45</v>
      </c>
      <c r="KP13" s="77">
        <v>1</v>
      </c>
      <c r="KQ13" s="77">
        <v>137</v>
      </c>
      <c r="KR13" s="77">
        <v>129</v>
      </c>
      <c r="KS13" s="77">
        <v>86</v>
      </c>
      <c r="KT13" s="77">
        <v>35</v>
      </c>
      <c r="KU13" s="77">
        <v>182</v>
      </c>
      <c r="KV13" s="77">
        <v>70</v>
      </c>
      <c r="KW13" s="77">
        <v>222</v>
      </c>
      <c r="KX13" s="77">
        <v>175</v>
      </c>
      <c r="KY13" s="77">
        <v>1036</v>
      </c>
      <c r="KZ13" s="77">
        <v>39</v>
      </c>
      <c r="LA13" s="77">
        <v>8</v>
      </c>
      <c r="LB13" s="77">
        <v>288</v>
      </c>
      <c r="LC13" s="77">
        <v>206</v>
      </c>
      <c r="LD13" s="77">
        <v>541</v>
      </c>
    </row>
    <row r="14" spans="1:318" s="77" customFormat="1" x14ac:dyDescent="0.2">
      <c r="A14" s="77" t="s">
        <v>182</v>
      </c>
      <c r="B14" s="77">
        <v>12</v>
      </c>
      <c r="C14" s="77">
        <v>0</v>
      </c>
      <c r="D14" s="77">
        <v>0</v>
      </c>
      <c r="E14" s="77">
        <v>0</v>
      </c>
      <c r="F14" s="77">
        <v>0</v>
      </c>
      <c r="G14" s="77">
        <v>0</v>
      </c>
      <c r="H14" s="77">
        <v>0</v>
      </c>
      <c r="I14" s="77">
        <v>0</v>
      </c>
      <c r="J14" s="77">
        <v>1835539</v>
      </c>
      <c r="K14" s="77">
        <v>0</v>
      </c>
      <c r="L14" s="77">
        <v>0</v>
      </c>
      <c r="M14" s="77">
        <v>0</v>
      </c>
      <c r="N14" s="77">
        <v>0</v>
      </c>
      <c r="O14" s="77">
        <v>2</v>
      </c>
      <c r="P14" s="77">
        <v>5</v>
      </c>
      <c r="Q14" s="77">
        <v>1</v>
      </c>
      <c r="R14" s="77">
        <v>2</v>
      </c>
      <c r="S14" s="77">
        <v>23</v>
      </c>
      <c r="T14" s="77">
        <v>20</v>
      </c>
      <c r="U14" s="77">
        <v>0</v>
      </c>
      <c r="V14" s="77">
        <v>0</v>
      </c>
      <c r="W14" s="77">
        <v>46</v>
      </c>
      <c r="X14" s="77">
        <v>32</v>
      </c>
      <c r="Y14" s="77">
        <v>36</v>
      </c>
      <c r="Z14" s="77">
        <v>49</v>
      </c>
      <c r="AA14" s="77">
        <v>108</v>
      </c>
      <c r="AB14" s="77">
        <v>108</v>
      </c>
      <c r="AC14" s="77">
        <v>216</v>
      </c>
      <c r="AD14" s="77">
        <v>227</v>
      </c>
      <c r="AE14" s="77">
        <v>296</v>
      </c>
      <c r="AF14" s="77">
        <v>1</v>
      </c>
      <c r="AG14" s="77">
        <v>0</v>
      </c>
      <c r="AH14" s="77">
        <v>41</v>
      </c>
      <c r="AI14" s="77">
        <v>35</v>
      </c>
      <c r="AJ14" s="77">
        <v>269</v>
      </c>
      <c r="AK14" s="77">
        <v>331</v>
      </c>
      <c r="AL14" s="77">
        <v>600</v>
      </c>
      <c r="AM14" s="77">
        <v>153</v>
      </c>
      <c r="AN14" s="77">
        <v>196</v>
      </c>
      <c r="AO14" s="77">
        <v>349</v>
      </c>
      <c r="AP14" s="77">
        <v>13990</v>
      </c>
      <c r="AQ14" s="77">
        <v>69</v>
      </c>
      <c r="AR14" s="77">
        <v>59</v>
      </c>
      <c r="AS14" s="77">
        <v>0</v>
      </c>
      <c r="AT14" s="77">
        <v>0</v>
      </c>
      <c r="AU14" s="77">
        <v>0</v>
      </c>
      <c r="AV14" s="77">
        <v>0</v>
      </c>
      <c r="AW14" s="77">
        <v>0</v>
      </c>
      <c r="AX14" s="77">
        <v>0</v>
      </c>
      <c r="AY14" s="77">
        <v>0</v>
      </c>
      <c r="AZ14" s="77">
        <v>0</v>
      </c>
      <c r="BA14" s="77">
        <v>0</v>
      </c>
      <c r="BB14" s="77">
        <v>0</v>
      </c>
      <c r="BC14" s="77">
        <v>0</v>
      </c>
      <c r="BD14" s="77">
        <v>0</v>
      </c>
      <c r="BE14" s="77">
        <v>0</v>
      </c>
      <c r="BF14" s="77">
        <v>0</v>
      </c>
      <c r="BG14" s="77">
        <v>0</v>
      </c>
      <c r="BH14" s="77">
        <v>1</v>
      </c>
      <c r="BI14" s="77">
        <v>0</v>
      </c>
      <c r="BJ14" s="77">
        <v>0</v>
      </c>
      <c r="BK14" s="77">
        <v>0</v>
      </c>
      <c r="BL14" s="77">
        <v>0</v>
      </c>
      <c r="BM14" s="77">
        <v>0</v>
      </c>
      <c r="BN14" s="77">
        <v>0</v>
      </c>
      <c r="BO14" s="77">
        <v>0</v>
      </c>
      <c r="BP14" s="77">
        <v>0</v>
      </c>
      <c r="BQ14" s="77">
        <v>69</v>
      </c>
      <c r="BR14" s="77">
        <v>60</v>
      </c>
      <c r="BS14" s="77">
        <v>129</v>
      </c>
      <c r="BT14" s="77">
        <v>169</v>
      </c>
      <c r="BU14" s="77">
        <v>210</v>
      </c>
      <c r="BV14" s="77">
        <v>0</v>
      </c>
      <c r="BW14" s="77">
        <v>0</v>
      </c>
      <c r="BX14" s="77">
        <v>0</v>
      </c>
      <c r="BY14" s="77">
        <v>0</v>
      </c>
      <c r="BZ14" s="77">
        <v>0</v>
      </c>
      <c r="CA14" s="77">
        <v>0</v>
      </c>
      <c r="CB14" s="77">
        <v>0</v>
      </c>
      <c r="CC14" s="77">
        <v>0</v>
      </c>
      <c r="CD14" s="77">
        <v>0</v>
      </c>
      <c r="CE14" s="77">
        <v>0</v>
      </c>
      <c r="CF14" s="77">
        <v>0</v>
      </c>
      <c r="CG14" s="77">
        <v>0</v>
      </c>
      <c r="CH14" s="77">
        <v>0</v>
      </c>
      <c r="CI14" s="77">
        <v>0</v>
      </c>
      <c r="CJ14" s="77">
        <v>0</v>
      </c>
      <c r="CK14" s="77">
        <v>0</v>
      </c>
      <c r="CL14" s="77">
        <v>0</v>
      </c>
      <c r="CM14" s="77">
        <v>0</v>
      </c>
      <c r="CN14" s="77">
        <v>1</v>
      </c>
      <c r="CO14" s="77">
        <v>2</v>
      </c>
      <c r="CP14" s="77">
        <v>0</v>
      </c>
      <c r="CQ14" s="77">
        <v>0</v>
      </c>
      <c r="CR14" s="77">
        <v>44</v>
      </c>
      <c r="CS14" s="77">
        <v>42</v>
      </c>
      <c r="CT14" s="77">
        <v>214</v>
      </c>
      <c r="CU14" s="77">
        <v>254</v>
      </c>
      <c r="CV14" s="77">
        <v>468</v>
      </c>
      <c r="CW14" s="77">
        <v>23</v>
      </c>
      <c r="CX14" s="77">
        <v>23</v>
      </c>
      <c r="CY14" s="77">
        <v>0</v>
      </c>
      <c r="CZ14" s="77">
        <v>0</v>
      </c>
      <c r="DA14" s="77">
        <v>0</v>
      </c>
      <c r="DB14" s="77">
        <v>0</v>
      </c>
      <c r="DC14" s="77">
        <v>0</v>
      </c>
      <c r="DD14" s="77">
        <v>0</v>
      </c>
      <c r="DE14" s="77">
        <v>0</v>
      </c>
      <c r="DF14" s="77">
        <v>0</v>
      </c>
      <c r="DG14" s="77">
        <v>0</v>
      </c>
      <c r="DH14" s="77">
        <v>0</v>
      </c>
      <c r="DI14" s="77">
        <v>0</v>
      </c>
      <c r="DJ14" s="77">
        <v>0</v>
      </c>
      <c r="DK14" s="77">
        <v>0</v>
      </c>
      <c r="DL14" s="77">
        <v>0</v>
      </c>
      <c r="DM14" s="77">
        <v>0</v>
      </c>
      <c r="DN14" s="77">
        <v>0</v>
      </c>
      <c r="DO14" s="77">
        <v>0</v>
      </c>
      <c r="DP14" s="77">
        <v>0</v>
      </c>
      <c r="DQ14" s="77">
        <v>0</v>
      </c>
      <c r="DR14" s="77">
        <v>0</v>
      </c>
      <c r="DS14" s="77">
        <v>0</v>
      </c>
      <c r="DT14" s="77">
        <v>0</v>
      </c>
      <c r="DU14" s="77">
        <v>0</v>
      </c>
      <c r="DV14" s="77">
        <v>0</v>
      </c>
      <c r="DW14" s="77">
        <v>23</v>
      </c>
      <c r="DX14" s="77">
        <v>23</v>
      </c>
      <c r="DY14" s="77">
        <v>46</v>
      </c>
      <c r="DZ14" s="77">
        <v>84</v>
      </c>
      <c r="EA14" s="77">
        <v>89</v>
      </c>
      <c r="EB14" s="77">
        <v>0</v>
      </c>
      <c r="EC14" s="77">
        <v>0</v>
      </c>
      <c r="ED14" s="77">
        <v>0</v>
      </c>
      <c r="EE14" s="77">
        <v>0</v>
      </c>
      <c r="EF14" s="77">
        <v>0</v>
      </c>
      <c r="EG14" s="77">
        <v>0</v>
      </c>
      <c r="EH14" s="77">
        <v>0</v>
      </c>
      <c r="EI14" s="77">
        <v>0</v>
      </c>
      <c r="EJ14" s="77">
        <v>0</v>
      </c>
      <c r="EK14" s="77">
        <v>0</v>
      </c>
      <c r="EL14" s="77">
        <v>0</v>
      </c>
      <c r="EM14" s="77">
        <v>0</v>
      </c>
      <c r="EN14" s="77">
        <v>0</v>
      </c>
      <c r="EO14" s="77">
        <v>1</v>
      </c>
      <c r="EP14" s="77">
        <v>1</v>
      </c>
      <c r="EQ14" s="77">
        <v>0</v>
      </c>
      <c r="ER14" s="77">
        <v>0</v>
      </c>
      <c r="ES14" s="77">
        <v>0</v>
      </c>
      <c r="ET14" s="77">
        <v>0</v>
      </c>
      <c r="EU14" s="77">
        <v>0</v>
      </c>
      <c r="EV14" s="77">
        <v>0</v>
      </c>
      <c r="EW14" s="77">
        <v>0</v>
      </c>
      <c r="EX14" s="77">
        <v>24</v>
      </c>
      <c r="EY14" s="77">
        <v>37</v>
      </c>
      <c r="EZ14" s="77">
        <v>109</v>
      </c>
      <c r="FA14" s="77">
        <v>127</v>
      </c>
      <c r="FB14" s="77">
        <v>236</v>
      </c>
      <c r="FC14" s="77">
        <v>0</v>
      </c>
      <c r="FD14" s="77">
        <v>1</v>
      </c>
      <c r="FE14" s="77">
        <v>2</v>
      </c>
      <c r="FF14" s="77">
        <v>1</v>
      </c>
      <c r="FG14" s="77">
        <v>1</v>
      </c>
      <c r="FH14" s="77">
        <v>1</v>
      </c>
      <c r="FI14" s="77">
        <v>2</v>
      </c>
      <c r="FJ14" s="77">
        <v>2</v>
      </c>
      <c r="FK14" s="77">
        <v>2</v>
      </c>
      <c r="FL14" s="77">
        <v>7</v>
      </c>
      <c r="FM14" s="77">
        <v>7</v>
      </c>
      <c r="FN14" s="77">
        <v>12</v>
      </c>
      <c r="FO14" s="77">
        <v>19</v>
      </c>
      <c r="FP14" s="77">
        <v>1</v>
      </c>
      <c r="FQ14" s="77">
        <v>0</v>
      </c>
      <c r="FR14" s="77">
        <v>4</v>
      </c>
      <c r="FS14" s="77">
        <v>4</v>
      </c>
      <c r="FT14" s="77">
        <v>6</v>
      </c>
      <c r="FU14" s="77">
        <v>10</v>
      </c>
      <c r="FV14" s="77">
        <v>27</v>
      </c>
      <c r="FW14" s="77">
        <v>28</v>
      </c>
      <c r="FX14" s="77">
        <v>23</v>
      </c>
      <c r="FY14" s="77">
        <v>14</v>
      </c>
      <c r="FZ14" s="77">
        <v>8</v>
      </c>
      <c r="GA14" s="77">
        <v>5</v>
      </c>
      <c r="GB14" s="77">
        <v>69</v>
      </c>
      <c r="GC14" s="77">
        <v>61</v>
      </c>
      <c r="GD14" s="77">
        <v>130</v>
      </c>
      <c r="GE14" s="77">
        <v>27</v>
      </c>
      <c r="GF14" s="77">
        <v>33</v>
      </c>
      <c r="GG14" s="77">
        <v>47</v>
      </c>
      <c r="GH14" s="77">
        <v>84</v>
      </c>
      <c r="GI14" s="77">
        <v>50</v>
      </c>
      <c r="GJ14" s="77">
        <v>62</v>
      </c>
      <c r="GK14" s="77">
        <v>32</v>
      </c>
      <c r="GL14" s="77">
        <v>24</v>
      </c>
      <c r="GM14" s="77">
        <v>11</v>
      </c>
      <c r="GN14" s="77">
        <v>9</v>
      </c>
      <c r="GO14" s="77">
        <v>2</v>
      </c>
      <c r="GP14" s="77">
        <v>0</v>
      </c>
      <c r="GQ14" s="77">
        <v>169</v>
      </c>
      <c r="GR14" s="77">
        <v>212</v>
      </c>
      <c r="GS14" s="77">
        <v>381</v>
      </c>
      <c r="GT14" s="77">
        <v>0</v>
      </c>
      <c r="GU14" s="77">
        <v>0</v>
      </c>
      <c r="GV14" s="77">
        <v>0</v>
      </c>
      <c r="GW14" s="77">
        <v>4</v>
      </c>
      <c r="GX14" s="77">
        <v>9</v>
      </c>
      <c r="GY14" s="77">
        <v>15</v>
      </c>
      <c r="GZ14" s="77">
        <v>11</v>
      </c>
      <c r="HA14" s="77">
        <v>2</v>
      </c>
      <c r="HB14" s="77">
        <v>3</v>
      </c>
      <c r="HC14" s="77">
        <v>2</v>
      </c>
      <c r="HD14" s="77">
        <v>0</v>
      </c>
      <c r="HE14" s="77">
        <v>0</v>
      </c>
      <c r="HF14" s="77">
        <v>23</v>
      </c>
      <c r="HG14" s="77">
        <v>23</v>
      </c>
      <c r="HH14" s="77">
        <v>46</v>
      </c>
      <c r="HI14" s="77">
        <v>7</v>
      </c>
      <c r="HJ14" s="77">
        <v>14</v>
      </c>
      <c r="HK14" s="77">
        <v>23</v>
      </c>
      <c r="HL14" s="77">
        <v>23</v>
      </c>
      <c r="HM14" s="77">
        <v>17</v>
      </c>
      <c r="HN14" s="77">
        <v>26</v>
      </c>
      <c r="HO14" s="77">
        <v>6</v>
      </c>
      <c r="HP14" s="77">
        <v>9</v>
      </c>
      <c r="HQ14" s="77">
        <v>8</v>
      </c>
      <c r="HR14" s="77">
        <v>2</v>
      </c>
      <c r="HS14" s="77">
        <v>2</v>
      </c>
      <c r="HT14" s="77">
        <v>4</v>
      </c>
      <c r="HU14" s="77">
        <v>63</v>
      </c>
      <c r="HV14" s="77">
        <v>78</v>
      </c>
      <c r="HW14" s="77">
        <v>141</v>
      </c>
      <c r="HX14" s="77">
        <v>39</v>
      </c>
      <c r="HY14" s="77">
        <v>30</v>
      </c>
      <c r="HZ14" s="77">
        <v>23</v>
      </c>
      <c r="IA14" s="77">
        <v>22</v>
      </c>
      <c r="IB14" s="77">
        <v>19</v>
      </c>
      <c r="IC14" s="77">
        <v>15</v>
      </c>
      <c r="ID14" s="77">
        <v>8</v>
      </c>
      <c r="IE14" s="77">
        <v>22</v>
      </c>
      <c r="IF14" s="77">
        <v>7</v>
      </c>
      <c r="IG14" s="77">
        <v>7</v>
      </c>
      <c r="IH14" s="77">
        <v>2</v>
      </c>
      <c r="II14" s="77">
        <v>4</v>
      </c>
      <c r="IJ14" s="77">
        <v>98</v>
      </c>
      <c r="IK14" s="77">
        <v>100</v>
      </c>
      <c r="IL14" s="77">
        <v>198</v>
      </c>
      <c r="IM14" s="77">
        <v>16</v>
      </c>
      <c r="IN14" s="77">
        <v>17</v>
      </c>
      <c r="IO14" s="77">
        <v>4</v>
      </c>
      <c r="IP14" s="77">
        <v>3</v>
      </c>
      <c r="IQ14" s="77">
        <v>2</v>
      </c>
      <c r="IR14" s="77">
        <v>0</v>
      </c>
      <c r="IS14" s="77">
        <v>0</v>
      </c>
      <c r="IT14" s="77">
        <v>0</v>
      </c>
      <c r="IU14" s="77">
        <v>48</v>
      </c>
      <c r="IV14" s="77">
        <v>29</v>
      </c>
      <c r="IW14" s="77">
        <v>70</v>
      </c>
      <c r="IX14" s="77">
        <v>49</v>
      </c>
      <c r="IY14" s="77">
        <v>119</v>
      </c>
      <c r="IZ14" s="77">
        <v>19</v>
      </c>
      <c r="JA14" s="77">
        <v>26</v>
      </c>
      <c r="JB14" s="77">
        <v>3</v>
      </c>
      <c r="JC14" s="77">
        <v>10</v>
      </c>
      <c r="JD14" s="77">
        <v>4</v>
      </c>
      <c r="JE14" s="77">
        <v>2</v>
      </c>
      <c r="JF14" s="77">
        <v>2</v>
      </c>
      <c r="JG14" s="77">
        <v>4</v>
      </c>
      <c r="JH14" s="77">
        <v>186</v>
      </c>
      <c r="JI14" s="77">
        <v>212</v>
      </c>
      <c r="JJ14" s="77">
        <v>214</v>
      </c>
      <c r="JK14" s="77">
        <v>254</v>
      </c>
      <c r="JL14" s="77">
        <v>468</v>
      </c>
      <c r="JM14" s="77">
        <v>6</v>
      </c>
      <c r="JN14" s="77">
        <v>9</v>
      </c>
      <c r="JO14" s="77">
        <v>3</v>
      </c>
      <c r="JP14" s="77">
        <v>1</v>
      </c>
      <c r="JQ14" s="77">
        <v>0</v>
      </c>
      <c r="JR14" s="77">
        <v>0</v>
      </c>
      <c r="JS14" s="77">
        <v>0</v>
      </c>
      <c r="JT14" s="77">
        <v>1</v>
      </c>
      <c r="JU14" s="77">
        <v>14</v>
      </c>
      <c r="JV14" s="77">
        <v>11</v>
      </c>
      <c r="JW14" s="77">
        <v>23</v>
      </c>
      <c r="JX14" s="77">
        <v>22</v>
      </c>
      <c r="JY14" s="77">
        <v>45</v>
      </c>
      <c r="JZ14" s="77">
        <v>19</v>
      </c>
      <c r="KA14" s="77">
        <v>22</v>
      </c>
      <c r="KB14" s="77">
        <v>3</v>
      </c>
      <c r="KC14" s="77">
        <v>4</v>
      </c>
      <c r="KD14" s="77">
        <v>0</v>
      </c>
      <c r="KE14" s="77">
        <v>1</v>
      </c>
      <c r="KF14" s="77">
        <v>1</v>
      </c>
      <c r="KG14" s="77">
        <v>0</v>
      </c>
      <c r="KH14" s="77">
        <v>86</v>
      </c>
      <c r="KI14" s="77">
        <v>101</v>
      </c>
      <c r="KJ14" s="77">
        <v>109</v>
      </c>
      <c r="KK14" s="77">
        <v>128</v>
      </c>
      <c r="KL14" s="77">
        <v>237</v>
      </c>
      <c r="KM14" s="77">
        <v>9</v>
      </c>
      <c r="KN14" s="77">
        <v>5</v>
      </c>
      <c r="KO14" s="77">
        <v>8</v>
      </c>
      <c r="KP14" s="77">
        <v>0</v>
      </c>
      <c r="KQ14" s="77">
        <v>34</v>
      </c>
      <c r="KR14" s="77">
        <v>58</v>
      </c>
      <c r="KS14" s="77">
        <v>13</v>
      </c>
      <c r="KT14" s="77">
        <v>16</v>
      </c>
      <c r="KU14" s="77">
        <v>70</v>
      </c>
      <c r="KV14" s="77">
        <v>31</v>
      </c>
      <c r="KW14" s="77">
        <v>44</v>
      </c>
      <c r="KX14" s="77">
        <v>37</v>
      </c>
      <c r="KY14" s="77">
        <v>303</v>
      </c>
      <c r="KZ14" s="77">
        <v>8</v>
      </c>
      <c r="LA14" s="77">
        <v>2</v>
      </c>
      <c r="LB14" s="77">
        <v>22</v>
      </c>
      <c r="LC14" s="77">
        <v>134</v>
      </c>
      <c r="LD14" s="77">
        <v>166</v>
      </c>
    </row>
    <row r="15" spans="1:318" x14ac:dyDescent="0.2">
      <c r="A15" s="4" t="s">
        <v>759</v>
      </c>
      <c r="I15" s="4">
        <v>0</v>
      </c>
      <c r="J15" s="77">
        <v>1089177</v>
      </c>
      <c r="K15" s="77">
        <v>0</v>
      </c>
      <c r="L15" s="77">
        <v>1095510</v>
      </c>
      <c r="M15" s="77">
        <v>5613375.7000000002</v>
      </c>
      <c r="N15" s="77">
        <v>0</v>
      </c>
      <c r="O15" s="77">
        <v>2</v>
      </c>
      <c r="P15" s="77">
        <v>3</v>
      </c>
      <c r="Q15" s="77">
        <v>1</v>
      </c>
      <c r="R15" s="77">
        <v>5</v>
      </c>
      <c r="S15" s="77">
        <v>7</v>
      </c>
      <c r="T15" s="77">
        <v>9</v>
      </c>
      <c r="U15" s="77">
        <v>1</v>
      </c>
      <c r="V15" s="77">
        <v>2</v>
      </c>
      <c r="W15" s="77">
        <v>1</v>
      </c>
      <c r="X15" s="77">
        <v>2</v>
      </c>
      <c r="Y15" s="77">
        <v>3</v>
      </c>
      <c r="Z15" s="77">
        <v>4</v>
      </c>
      <c r="AA15" s="77">
        <v>15</v>
      </c>
      <c r="AB15" s="77">
        <v>25</v>
      </c>
      <c r="AC15" s="77">
        <v>40</v>
      </c>
      <c r="AD15" s="77">
        <v>417</v>
      </c>
      <c r="AE15" s="77">
        <v>412</v>
      </c>
      <c r="AF15" s="77">
        <v>7</v>
      </c>
      <c r="AG15" s="77">
        <v>5</v>
      </c>
      <c r="AH15" s="77">
        <v>42</v>
      </c>
      <c r="AI15" s="77">
        <v>20</v>
      </c>
      <c r="AJ15" s="77">
        <v>466</v>
      </c>
      <c r="AK15" s="77">
        <v>437</v>
      </c>
      <c r="AL15" s="77">
        <v>903</v>
      </c>
      <c r="AM15" s="77">
        <v>130</v>
      </c>
      <c r="AN15" s="77">
        <v>179</v>
      </c>
      <c r="AO15" s="77">
        <v>309</v>
      </c>
      <c r="AP15" s="77">
        <v>6983</v>
      </c>
      <c r="AQ15" s="77">
        <v>98</v>
      </c>
      <c r="AR15" s="77">
        <v>52</v>
      </c>
      <c r="AS15" s="77">
        <v>0</v>
      </c>
      <c r="AT15" s="77">
        <v>0</v>
      </c>
      <c r="AU15" s="77">
        <v>0</v>
      </c>
      <c r="AV15" s="77">
        <v>0</v>
      </c>
      <c r="AW15" s="77">
        <v>0</v>
      </c>
      <c r="AX15" s="77">
        <v>0</v>
      </c>
      <c r="AY15" s="77">
        <v>0</v>
      </c>
      <c r="AZ15" s="77">
        <v>0</v>
      </c>
      <c r="BA15" s="77">
        <v>0</v>
      </c>
      <c r="BB15" s="77">
        <v>0</v>
      </c>
      <c r="BC15" s="77">
        <v>0</v>
      </c>
      <c r="BD15" s="77">
        <v>0</v>
      </c>
      <c r="BE15" s="77">
        <v>0</v>
      </c>
      <c r="BF15" s="77">
        <v>0</v>
      </c>
      <c r="BG15" s="77">
        <v>0</v>
      </c>
      <c r="BH15" s="77">
        <v>0</v>
      </c>
      <c r="BI15" s="77">
        <v>0</v>
      </c>
      <c r="BJ15" s="77">
        <v>0</v>
      </c>
      <c r="BK15" s="77">
        <v>0</v>
      </c>
      <c r="BL15" s="77">
        <v>0</v>
      </c>
      <c r="BM15" s="77">
        <v>0</v>
      </c>
      <c r="BN15" s="77">
        <v>0</v>
      </c>
      <c r="BO15" s="77">
        <v>0</v>
      </c>
      <c r="BP15" s="77">
        <v>0</v>
      </c>
      <c r="BQ15" s="77">
        <v>98</v>
      </c>
      <c r="BR15" s="77">
        <v>52</v>
      </c>
      <c r="BS15" s="77">
        <v>150</v>
      </c>
      <c r="BT15" s="77">
        <v>119</v>
      </c>
      <c r="BU15" s="77">
        <v>110</v>
      </c>
      <c r="BV15" s="77">
        <v>0</v>
      </c>
      <c r="BW15" s="77">
        <v>1</v>
      </c>
      <c r="BX15" s="77">
        <v>1</v>
      </c>
      <c r="BY15" s="77">
        <v>1</v>
      </c>
      <c r="BZ15" s="77">
        <v>0</v>
      </c>
      <c r="CA15" s="77">
        <v>0</v>
      </c>
      <c r="CB15" s="77">
        <v>0</v>
      </c>
      <c r="CC15" s="77">
        <v>0</v>
      </c>
      <c r="CD15" s="77">
        <v>0</v>
      </c>
      <c r="CE15" s="77">
        <v>0</v>
      </c>
      <c r="CF15" s="77">
        <v>0</v>
      </c>
      <c r="CG15" s="77">
        <v>0</v>
      </c>
      <c r="CH15" s="77">
        <v>0</v>
      </c>
      <c r="CI15" s="77">
        <v>0</v>
      </c>
      <c r="CJ15" s="77">
        <v>0</v>
      </c>
      <c r="CK15" s="77">
        <v>0</v>
      </c>
      <c r="CL15" s="77">
        <v>0</v>
      </c>
      <c r="CM15" s="77">
        <v>0</v>
      </c>
      <c r="CN15" s="77">
        <v>2</v>
      </c>
      <c r="CO15" s="77">
        <v>1</v>
      </c>
      <c r="CP15" s="77">
        <v>3</v>
      </c>
      <c r="CQ15" s="77">
        <v>1</v>
      </c>
      <c r="CR15" s="77">
        <v>224</v>
      </c>
      <c r="CS15" s="77">
        <v>224</v>
      </c>
      <c r="CT15" s="77">
        <v>349</v>
      </c>
      <c r="CU15" s="77">
        <v>338</v>
      </c>
      <c r="CV15" s="77">
        <v>687</v>
      </c>
      <c r="CW15" s="77">
        <v>11</v>
      </c>
      <c r="CX15" s="77">
        <v>15</v>
      </c>
      <c r="CY15" s="77">
        <v>0</v>
      </c>
      <c r="CZ15" s="77">
        <v>0</v>
      </c>
      <c r="DA15" s="77">
        <v>0</v>
      </c>
      <c r="DB15" s="77">
        <v>0</v>
      </c>
      <c r="DC15" s="77">
        <v>0</v>
      </c>
      <c r="DD15" s="77">
        <v>0</v>
      </c>
      <c r="DE15" s="77">
        <v>0</v>
      </c>
      <c r="DF15" s="77">
        <v>0</v>
      </c>
      <c r="DG15" s="77">
        <v>0</v>
      </c>
      <c r="DH15" s="77">
        <v>0</v>
      </c>
      <c r="DI15" s="77">
        <v>0</v>
      </c>
      <c r="DJ15" s="77">
        <v>0</v>
      </c>
      <c r="DK15" s="77">
        <v>0</v>
      </c>
      <c r="DL15" s="77">
        <v>0</v>
      </c>
      <c r="DM15" s="77">
        <v>0</v>
      </c>
      <c r="DN15" s="77">
        <v>0</v>
      </c>
      <c r="DO15" s="77">
        <v>0</v>
      </c>
      <c r="DP15" s="77">
        <v>0</v>
      </c>
      <c r="DQ15" s="77">
        <v>0</v>
      </c>
      <c r="DR15" s="77">
        <v>0</v>
      </c>
      <c r="DS15" s="77">
        <v>0</v>
      </c>
      <c r="DT15" s="77">
        <v>0</v>
      </c>
      <c r="DU15" s="77">
        <v>0</v>
      </c>
      <c r="DV15" s="77">
        <v>0</v>
      </c>
      <c r="DW15" s="77">
        <v>11</v>
      </c>
      <c r="DX15" s="77">
        <v>15</v>
      </c>
      <c r="DY15" s="77">
        <v>26</v>
      </c>
      <c r="DZ15" s="77">
        <v>17</v>
      </c>
      <c r="EA15" s="77">
        <v>34</v>
      </c>
      <c r="EB15" s="77">
        <v>0</v>
      </c>
      <c r="EC15" s="77">
        <v>0</v>
      </c>
      <c r="ED15" s="77">
        <v>0</v>
      </c>
      <c r="EE15" s="77">
        <v>0</v>
      </c>
      <c r="EF15" s="77">
        <v>0</v>
      </c>
      <c r="EG15" s="77">
        <v>0</v>
      </c>
      <c r="EH15" s="77">
        <v>0</v>
      </c>
      <c r="EI15" s="77">
        <v>0</v>
      </c>
      <c r="EJ15" s="77">
        <v>0</v>
      </c>
      <c r="EK15" s="77">
        <v>0</v>
      </c>
      <c r="EL15" s="77">
        <v>0</v>
      </c>
      <c r="EM15" s="77">
        <v>0</v>
      </c>
      <c r="EN15" s="77">
        <v>0</v>
      </c>
      <c r="EO15" s="77">
        <v>0</v>
      </c>
      <c r="EP15" s="77">
        <v>0</v>
      </c>
      <c r="EQ15" s="77">
        <v>0</v>
      </c>
      <c r="ER15" s="77">
        <v>0</v>
      </c>
      <c r="ES15" s="77">
        <v>0</v>
      </c>
      <c r="ET15" s="77">
        <v>0</v>
      </c>
      <c r="EU15" s="77">
        <v>0</v>
      </c>
      <c r="EV15" s="77">
        <v>0</v>
      </c>
      <c r="EW15" s="77">
        <v>0</v>
      </c>
      <c r="EX15" s="77">
        <v>23</v>
      </c>
      <c r="EY15" s="77">
        <v>26</v>
      </c>
      <c r="EZ15" s="77">
        <v>40</v>
      </c>
      <c r="FA15" s="77">
        <v>60</v>
      </c>
      <c r="FB15" s="77">
        <v>100</v>
      </c>
      <c r="FC15" s="77">
        <v>27</v>
      </c>
      <c r="FD15" s="77">
        <v>8</v>
      </c>
      <c r="FE15" s="77">
        <v>13</v>
      </c>
      <c r="FF15" s="77">
        <v>7</v>
      </c>
      <c r="FG15" s="77">
        <v>3</v>
      </c>
      <c r="FH15" s="77">
        <v>0</v>
      </c>
      <c r="FI15" s="77">
        <v>2</v>
      </c>
      <c r="FJ15" s="77">
        <v>2</v>
      </c>
      <c r="FK15" s="77">
        <v>12</v>
      </c>
      <c r="FL15" s="77">
        <v>8</v>
      </c>
      <c r="FM15" s="77">
        <v>57</v>
      </c>
      <c r="FN15" s="77">
        <v>25</v>
      </c>
      <c r="FO15" s="77">
        <v>82</v>
      </c>
      <c r="FP15" s="77">
        <v>2</v>
      </c>
      <c r="FQ15" s="77">
        <v>1</v>
      </c>
      <c r="FR15" s="77">
        <v>3</v>
      </c>
      <c r="FS15" s="77">
        <v>4</v>
      </c>
      <c r="FT15" s="77">
        <v>15</v>
      </c>
      <c r="FU15" s="77">
        <v>18</v>
      </c>
      <c r="FV15" s="77">
        <v>19</v>
      </c>
      <c r="FW15" s="77">
        <v>11</v>
      </c>
      <c r="FX15" s="77">
        <v>32</v>
      </c>
      <c r="FY15" s="77">
        <v>12</v>
      </c>
      <c r="FZ15" s="77">
        <v>26</v>
      </c>
      <c r="GA15" s="77">
        <v>6</v>
      </c>
      <c r="GB15" s="77">
        <v>97</v>
      </c>
      <c r="GC15" s="77">
        <v>52</v>
      </c>
      <c r="GD15" s="77">
        <v>149</v>
      </c>
      <c r="GE15" s="77">
        <v>19</v>
      </c>
      <c r="GF15" s="77">
        <v>11</v>
      </c>
      <c r="GG15" s="77">
        <v>44</v>
      </c>
      <c r="GH15" s="77">
        <v>45</v>
      </c>
      <c r="GI15" s="77">
        <v>41</v>
      </c>
      <c r="GJ15" s="77">
        <v>35</v>
      </c>
      <c r="GK15" s="77">
        <v>15</v>
      </c>
      <c r="GL15" s="77">
        <v>18</v>
      </c>
      <c r="GM15" s="77">
        <v>6</v>
      </c>
      <c r="GN15" s="77">
        <v>1</v>
      </c>
      <c r="GO15" s="77">
        <v>2</v>
      </c>
      <c r="GP15" s="77">
        <v>1</v>
      </c>
      <c r="GQ15" s="77">
        <v>127</v>
      </c>
      <c r="GR15" s="77">
        <v>111</v>
      </c>
      <c r="GS15" s="77">
        <v>238</v>
      </c>
      <c r="GT15" s="77">
        <v>0</v>
      </c>
      <c r="GU15" s="77">
        <v>0</v>
      </c>
      <c r="GV15" s="77">
        <v>1</v>
      </c>
      <c r="GW15" s="77">
        <v>1</v>
      </c>
      <c r="GX15" s="77">
        <v>4</v>
      </c>
      <c r="GY15" s="77">
        <v>6</v>
      </c>
      <c r="GZ15" s="77">
        <v>6</v>
      </c>
      <c r="HA15" s="77">
        <v>5</v>
      </c>
      <c r="HB15" s="77">
        <v>0</v>
      </c>
      <c r="HC15" s="77">
        <v>1</v>
      </c>
      <c r="HD15" s="77">
        <v>0</v>
      </c>
      <c r="HE15" s="77">
        <v>0</v>
      </c>
      <c r="HF15" s="77">
        <v>11</v>
      </c>
      <c r="HG15" s="77">
        <v>13</v>
      </c>
      <c r="HH15" s="77">
        <v>24</v>
      </c>
      <c r="HI15" s="77">
        <v>4</v>
      </c>
      <c r="HJ15" s="77">
        <v>2</v>
      </c>
      <c r="HK15" s="77">
        <v>12</v>
      </c>
      <c r="HL15" s="77">
        <v>15</v>
      </c>
      <c r="HM15" s="77">
        <v>14</v>
      </c>
      <c r="HN15" s="77">
        <v>20</v>
      </c>
      <c r="HO15" s="77">
        <v>9</v>
      </c>
      <c r="HP15" s="77">
        <v>18</v>
      </c>
      <c r="HQ15" s="77">
        <v>0</v>
      </c>
      <c r="HR15" s="77">
        <v>6</v>
      </c>
      <c r="HS15" s="77">
        <v>0</v>
      </c>
      <c r="HT15" s="77">
        <v>0</v>
      </c>
      <c r="HU15" s="77">
        <v>39</v>
      </c>
      <c r="HV15" s="77">
        <v>61</v>
      </c>
      <c r="HW15" s="77">
        <v>100</v>
      </c>
      <c r="HX15" s="77">
        <v>16</v>
      </c>
      <c r="HY15" s="77">
        <v>17</v>
      </c>
      <c r="HZ15" s="77">
        <v>8</v>
      </c>
      <c r="IA15" s="77">
        <v>16</v>
      </c>
      <c r="IB15" s="77">
        <v>9</v>
      </c>
      <c r="IC15" s="77">
        <v>35</v>
      </c>
      <c r="ID15" s="77">
        <v>5</v>
      </c>
      <c r="IE15" s="77">
        <v>17</v>
      </c>
      <c r="IF15" s="77">
        <v>3</v>
      </c>
      <c r="IG15" s="77">
        <v>6</v>
      </c>
      <c r="IH15" s="77">
        <v>0</v>
      </c>
      <c r="II15" s="77">
        <v>0</v>
      </c>
      <c r="IJ15" s="77">
        <v>41</v>
      </c>
      <c r="IK15" s="77">
        <v>91</v>
      </c>
      <c r="IL15" s="77">
        <v>132</v>
      </c>
      <c r="IM15" s="77">
        <v>17</v>
      </c>
      <c r="IN15" s="77">
        <v>8</v>
      </c>
      <c r="IO15" s="77">
        <v>18</v>
      </c>
      <c r="IP15" s="77">
        <v>10</v>
      </c>
      <c r="IQ15" s="77">
        <v>0</v>
      </c>
      <c r="IR15" s="77">
        <v>0</v>
      </c>
      <c r="IS15" s="77">
        <v>2</v>
      </c>
      <c r="IT15" s="77">
        <v>0</v>
      </c>
      <c r="IU15" s="77">
        <v>62</v>
      </c>
      <c r="IV15" s="77">
        <v>32</v>
      </c>
      <c r="IW15" s="77">
        <v>99</v>
      </c>
      <c r="IX15" s="77">
        <v>50</v>
      </c>
      <c r="IY15" s="77">
        <v>149</v>
      </c>
      <c r="IZ15" s="77">
        <v>25</v>
      </c>
      <c r="JA15" s="77">
        <v>16</v>
      </c>
      <c r="JB15" s="77">
        <v>13</v>
      </c>
      <c r="JC15" s="77">
        <v>6</v>
      </c>
      <c r="JD15" s="77">
        <v>1</v>
      </c>
      <c r="JE15" s="77">
        <v>1</v>
      </c>
      <c r="JF15" s="77">
        <v>1</v>
      </c>
      <c r="JG15" s="77">
        <v>3</v>
      </c>
      <c r="JH15" s="77">
        <v>309</v>
      </c>
      <c r="JI15" s="77">
        <v>306</v>
      </c>
      <c r="JJ15" s="77">
        <v>349</v>
      </c>
      <c r="JK15" s="77">
        <v>332</v>
      </c>
      <c r="JL15" s="77">
        <v>681</v>
      </c>
      <c r="JM15" s="77">
        <v>3</v>
      </c>
      <c r="JN15" s="77">
        <v>6</v>
      </c>
      <c r="JO15" s="77">
        <v>1</v>
      </c>
      <c r="JP15" s="77">
        <v>1</v>
      </c>
      <c r="JQ15" s="77">
        <v>0</v>
      </c>
      <c r="JR15" s="77">
        <v>0</v>
      </c>
      <c r="JS15" s="77">
        <v>1</v>
      </c>
      <c r="JT15" s="77">
        <v>2</v>
      </c>
      <c r="JU15" s="77">
        <v>6</v>
      </c>
      <c r="JV15" s="77">
        <v>4</v>
      </c>
      <c r="JW15" s="77">
        <v>11</v>
      </c>
      <c r="JX15" s="77">
        <v>13</v>
      </c>
      <c r="JY15" s="77">
        <v>24</v>
      </c>
      <c r="JZ15" s="77">
        <v>1</v>
      </c>
      <c r="KA15" s="77">
        <v>2</v>
      </c>
      <c r="KB15" s="77">
        <v>0</v>
      </c>
      <c r="KC15" s="77">
        <v>0</v>
      </c>
      <c r="KD15" s="77">
        <v>0</v>
      </c>
      <c r="KE15" s="77">
        <v>0</v>
      </c>
      <c r="KF15" s="77">
        <v>0</v>
      </c>
      <c r="KG15" s="77">
        <v>0</v>
      </c>
      <c r="KH15" s="77">
        <v>37</v>
      </c>
      <c r="KI15" s="77">
        <v>57</v>
      </c>
      <c r="KJ15" s="77">
        <v>38</v>
      </c>
      <c r="KK15" s="77">
        <v>59</v>
      </c>
      <c r="KL15" s="77">
        <v>97</v>
      </c>
      <c r="KM15" s="77">
        <v>8</v>
      </c>
      <c r="KN15" s="77">
        <v>8</v>
      </c>
      <c r="KO15" s="77">
        <v>8</v>
      </c>
      <c r="KP15" s="77">
        <v>0</v>
      </c>
      <c r="KQ15" s="77">
        <v>20</v>
      </c>
      <c r="KR15" s="77">
        <v>2</v>
      </c>
      <c r="KS15" s="77">
        <v>0</v>
      </c>
      <c r="KT15" s="77">
        <v>6</v>
      </c>
      <c r="KU15" s="77">
        <v>16</v>
      </c>
      <c r="KV15" s="77">
        <v>12</v>
      </c>
      <c r="KW15" s="77">
        <v>25</v>
      </c>
      <c r="KX15" s="77">
        <v>3</v>
      </c>
      <c r="KY15" s="77">
        <v>84</v>
      </c>
      <c r="KZ15" s="77">
        <v>5</v>
      </c>
      <c r="LA15" s="77">
        <v>9</v>
      </c>
      <c r="LB15" s="77">
        <v>0</v>
      </c>
      <c r="LC15" s="77">
        <v>47</v>
      </c>
      <c r="LD15" s="77">
        <v>61</v>
      </c>
    </row>
    <row r="16" spans="1:318" s="77" customFormat="1" x14ac:dyDescent="0.2">
      <c r="A16" s="77" t="s">
        <v>188</v>
      </c>
      <c r="B16" s="77">
        <v>5</v>
      </c>
      <c r="C16" s="77">
        <v>0</v>
      </c>
      <c r="D16" s="77">
        <v>0</v>
      </c>
      <c r="E16" s="77">
        <v>0</v>
      </c>
      <c r="F16" s="77">
        <v>0</v>
      </c>
      <c r="G16" s="77">
        <v>0</v>
      </c>
      <c r="H16" s="77">
        <v>0</v>
      </c>
      <c r="I16" s="77">
        <v>0</v>
      </c>
      <c r="J16" s="77">
        <v>243390</v>
      </c>
      <c r="K16" s="77">
        <v>0</v>
      </c>
      <c r="L16" s="77">
        <v>0</v>
      </c>
      <c r="M16" s="77">
        <v>0</v>
      </c>
      <c r="N16" s="77">
        <v>0</v>
      </c>
      <c r="O16" s="77">
        <v>6</v>
      </c>
      <c r="P16" s="77">
        <v>7</v>
      </c>
      <c r="Q16" s="77">
        <v>1</v>
      </c>
      <c r="R16" s="77">
        <v>1</v>
      </c>
      <c r="S16" s="77">
        <v>4</v>
      </c>
      <c r="T16" s="77">
        <v>4</v>
      </c>
      <c r="U16" s="77">
        <v>0</v>
      </c>
      <c r="V16" s="77">
        <v>3</v>
      </c>
      <c r="W16" s="77">
        <v>0</v>
      </c>
      <c r="X16" s="77">
        <v>6</v>
      </c>
      <c r="Y16" s="77">
        <v>2</v>
      </c>
      <c r="Z16" s="77">
        <v>6</v>
      </c>
      <c r="AA16" s="77">
        <v>13</v>
      </c>
      <c r="AB16" s="77">
        <v>27</v>
      </c>
      <c r="AC16" s="77">
        <v>40</v>
      </c>
      <c r="AD16" s="77">
        <v>3</v>
      </c>
      <c r="AE16" s="77">
        <v>0</v>
      </c>
      <c r="AF16" s="77">
        <v>1</v>
      </c>
      <c r="AG16" s="77">
        <v>1</v>
      </c>
      <c r="AH16" s="77">
        <v>0</v>
      </c>
      <c r="AI16" s="77">
        <v>10</v>
      </c>
      <c r="AJ16" s="77">
        <v>4</v>
      </c>
      <c r="AK16" s="77">
        <v>11</v>
      </c>
      <c r="AL16" s="77">
        <v>15</v>
      </c>
      <c r="AM16" s="77">
        <v>33</v>
      </c>
      <c r="AN16" s="77">
        <v>66</v>
      </c>
      <c r="AO16" s="77">
        <v>99</v>
      </c>
      <c r="AP16" s="77">
        <v>1440</v>
      </c>
      <c r="AQ16" s="77">
        <v>17</v>
      </c>
      <c r="AR16" s="77">
        <v>15</v>
      </c>
      <c r="AS16" s="77">
        <v>0</v>
      </c>
      <c r="AT16" s="77">
        <v>0</v>
      </c>
      <c r="AU16" s="77">
        <v>0</v>
      </c>
      <c r="AV16" s="77">
        <v>0</v>
      </c>
      <c r="AW16" s="77">
        <v>0</v>
      </c>
      <c r="AX16" s="77">
        <v>0</v>
      </c>
      <c r="AY16" s="77">
        <v>0</v>
      </c>
      <c r="AZ16" s="77">
        <v>0</v>
      </c>
      <c r="BA16" s="77">
        <v>0</v>
      </c>
      <c r="BB16" s="77">
        <v>0</v>
      </c>
      <c r="BC16" s="77">
        <v>0</v>
      </c>
      <c r="BD16" s="77">
        <v>0</v>
      </c>
      <c r="BE16" s="77">
        <v>0</v>
      </c>
      <c r="BF16" s="77">
        <v>0</v>
      </c>
      <c r="BG16" s="77">
        <v>0</v>
      </c>
      <c r="BH16" s="77">
        <v>0</v>
      </c>
      <c r="BI16" s="77">
        <v>0</v>
      </c>
      <c r="BJ16" s="77">
        <v>0</v>
      </c>
      <c r="BK16" s="77">
        <v>0</v>
      </c>
      <c r="BL16" s="77">
        <v>0</v>
      </c>
      <c r="BM16" s="77">
        <v>0</v>
      </c>
      <c r="BN16" s="77">
        <v>0</v>
      </c>
      <c r="BO16" s="77">
        <v>6</v>
      </c>
      <c r="BP16" s="77">
        <v>5</v>
      </c>
      <c r="BQ16" s="77">
        <v>23</v>
      </c>
      <c r="BR16" s="77">
        <v>20</v>
      </c>
      <c r="BS16" s="77">
        <v>43</v>
      </c>
      <c r="BT16" s="77">
        <v>8.5</v>
      </c>
      <c r="BU16" s="77">
        <v>7</v>
      </c>
      <c r="BV16" s="77">
        <v>0</v>
      </c>
      <c r="BW16" s="77">
        <v>0</v>
      </c>
      <c r="BX16" s="77">
        <v>0</v>
      </c>
      <c r="BY16" s="77">
        <v>0</v>
      </c>
      <c r="BZ16" s="77">
        <v>0</v>
      </c>
      <c r="CA16" s="77">
        <v>0</v>
      </c>
      <c r="CB16" s="77">
        <v>0</v>
      </c>
      <c r="CC16" s="77">
        <v>0</v>
      </c>
      <c r="CD16" s="77">
        <v>0</v>
      </c>
      <c r="CE16" s="77">
        <v>0</v>
      </c>
      <c r="CF16" s="77">
        <v>0</v>
      </c>
      <c r="CG16" s="77">
        <v>0</v>
      </c>
      <c r="CH16" s="77">
        <v>0</v>
      </c>
      <c r="CI16" s="77">
        <v>0</v>
      </c>
      <c r="CJ16" s="77">
        <v>0</v>
      </c>
      <c r="CK16" s="77">
        <v>0</v>
      </c>
      <c r="CL16" s="77">
        <v>0</v>
      </c>
      <c r="CM16" s="77">
        <v>0</v>
      </c>
      <c r="CN16" s="77">
        <v>0</v>
      </c>
      <c r="CO16" s="77">
        <v>0</v>
      </c>
      <c r="CP16" s="77">
        <v>0</v>
      </c>
      <c r="CQ16" s="77">
        <v>0</v>
      </c>
      <c r="CR16" s="77">
        <v>0</v>
      </c>
      <c r="CS16" s="77">
        <v>0</v>
      </c>
      <c r="CT16" s="77">
        <v>8.5</v>
      </c>
      <c r="CU16" s="77">
        <v>7</v>
      </c>
      <c r="CV16" s="77">
        <v>15.5</v>
      </c>
      <c r="CW16" s="77">
        <v>4.5</v>
      </c>
      <c r="CX16" s="77">
        <v>6</v>
      </c>
      <c r="CY16" s="77">
        <v>0</v>
      </c>
      <c r="CZ16" s="77">
        <v>0</v>
      </c>
      <c r="DA16" s="77">
        <v>0</v>
      </c>
      <c r="DB16" s="77">
        <v>0</v>
      </c>
      <c r="DC16" s="77">
        <v>0</v>
      </c>
      <c r="DD16" s="77">
        <v>0</v>
      </c>
      <c r="DE16" s="77">
        <v>0</v>
      </c>
      <c r="DF16" s="77">
        <v>0</v>
      </c>
      <c r="DG16" s="77">
        <v>0</v>
      </c>
      <c r="DH16" s="77">
        <v>0</v>
      </c>
      <c r="DI16" s="77">
        <v>0</v>
      </c>
      <c r="DJ16" s="77">
        <v>0</v>
      </c>
      <c r="DK16" s="77">
        <v>0</v>
      </c>
      <c r="DL16" s="77">
        <v>0</v>
      </c>
      <c r="DM16" s="77">
        <v>0</v>
      </c>
      <c r="DN16" s="77">
        <v>0</v>
      </c>
      <c r="DO16" s="77">
        <v>0</v>
      </c>
      <c r="DP16" s="77">
        <v>0</v>
      </c>
      <c r="DQ16" s="77">
        <v>0</v>
      </c>
      <c r="DR16" s="77">
        <v>0</v>
      </c>
      <c r="DS16" s="77">
        <v>0</v>
      </c>
      <c r="DT16" s="77">
        <v>0</v>
      </c>
      <c r="DU16" s="77">
        <v>0</v>
      </c>
      <c r="DV16" s="77">
        <v>1</v>
      </c>
      <c r="DW16" s="77">
        <v>4.5</v>
      </c>
      <c r="DX16" s="77">
        <v>7</v>
      </c>
      <c r="DY16" s="77">
        <v>11.5</v>
      </c>
      <c r="DZ16" s="77">
        <v>2</v>
      </c>
      <c r="EA16" s="77">
        <v>13</v>
      </c>
      <c r="EB16" s="77">
        <v>0</v>
      </c>
      <c r="EC16" s="77">
        <v>0</v>
      </c>
      <c r="ED16" s="77">
        <v>0</v>
      </c>
      <c r="EE16" s="77">
        <v>0</v>
      </c>
      <c r="EF16" s="77">
        <v>0</v>
      </c>
      <c r="EG16" s="77">
        <v>0</v>
      </c>
      <c r="EH16" s="77">
        <v>0</v>
      </c>
      <c r="EI16" s="77">
        <v>0</v>
      </c>
      <c r="EJ16" s="77">
        <v>0</v>
      </c>
      <c r="EK16" s="77">
        <v>0</v>
      </c>
      <c r="EL16" s="77">
        <v>0</v>
      </c>
      <c r="EM16" s="77">
        <v>0</v>
      </c>
      <c r="EN16" s="77">
        <v>0</v>
      </c>
      <c r="EO16" s="77">
        <v>0</v>
      </c>
      <c r="EP16" s="77">
        <v>0</v>
      </c>
      <c r="EQ16" s="77">
        <v>0</v>
      </c>
      <c r="ER16" s="77">
        <v>0</v>
      </c>
      <c r="ES16" s="77">
        <v>0</v>
      </c>
      <c r="ET16" s="77">
        <v>0</v>
      </c>
      <c r="EU16" s="77">
        <v>0</v>
      </c>
      <c r="EV16" s="77">
        <v>0</v>
      </c>
      <c r="EW16" s="77">
        <v>0</v>
      </c>
      <c r="EX16" s="77">
        <v>1</v>
      </c>
      <c r="EY16" s="77">
        <v>5</v>
      </c>
      <c r="EZ16" s="77">
        <v>3</v>
      </c>
      <c r="FA16" s="77">
        <v>18</v>
      </c>
      <c r="FB16" s="77">
        <v>21</v>
      </c>
      <c r="FC16" s="77">
        <v>0</v>
      </c>
      <c r="FD16" s="77">
        <v>0</v>
      </c>
      <c r="FE16" s="77">
        <v>0</v>
      </c>
      <c r="FF16" s="77">
        <v>0</v>
      </c>
      <c r="FG16" s="77">
        <v>0</v>
      </c>
      <c r="FH16" s="77">
        <v>0</v>
      </c>
      <c r="FI16" s="77">
        <v>1</v>
      </c>
      <c r="FJ16" s="77">
        <v>0</v>
      </c>
      <c r="FK16" s="77">
        <v>0</v>
      </c>
      <c r="FL16" s="77">
        <v>0</v>
      </c>
      <c r="FM16" s="77">
        <v>1</v>
      </c>
      <c r="FN16" s="77">
        <v>0</v>
      </c>
      <c r="FO16" s="77">
        <v>1</v>
      </c>
      <c r="FP16" s="77">
        <v>0</v>
      </c>
      <c r="FQ16" s="77">
        <v>0</v>
      </c>
      <c r="FR16" s="77">
        <v>2</v>
      </c>
      <c r="FS16" s="77">
        <v>1</v>
      </c>
      <c r="FT16" s="77">
        <v>4</v>
      </c>
      <c r="FU16" s="77">
        <v>6</v>
      </c>
      <c r="FV16" s="77">
        <v>11</v>
      </c>
      <c r="FW16" s="77">
        <v>12</v>
      </c>
      <c r="FX16" s="77">
        <v>3</v>
      </c>
      <c r="FY16" s="77">
        <v>1</v>
      </c>
      <c r="FZ16" s="77">
        <v>2</v>
      </c>
      <c r="GA16" s="77">
        <v>1</v>
      </c>
      <c r="GB16" s="77">
        <v>22</v>
      </c>
      <c r="GC16" s="77">
        <v>21</v>
      </c>
      <c r="GD16" s="77">
        <v>43</v>
      </c>
      <c r="GE16" s="77">
        <v>1</v>
      </c>
      <c r="GF16" s="77">
        <v>0</v>
      </c>
      <c r="GG16" s="77">
        <v>3</v>
      </c>
      <c r="GH16" s="77">
        <v>2</v>
      </c>
      <c r="GI16" s="77">
        <v>2</v>
      </c>
      <c r="GJ16" s="77">
        <v>3</v>
      </c>
      <c r="GK16" s="77">
        <v>1</v>
      </c>
      <c r="GL16" s="77">
        <v>2</v>
      </c>
      <c r="GM16" s="77">
        <v>0</v>
      </c>
      <c r="GN16" s="77">
        <v>0</v>
      </c>
      <c r="GO16" s="77">
        <v>1.5</v>
      </c>
      <c r="GP16" s="77">
        <v>0</v>
      </c>
      <c r="GQ16" s="77">
        <v>8.5</v>
      </c>
      <c r="GR16" s="77">
        <v>7</v>
      </c>
      <c r="GS16" s="77">
        <v>15.5</v>
      </c>
      <c r="GT16" s="77">
        <v>0</v>
      </c>
      <c r="GU16" s="77">
        <v>0</v>
      </c>
      <c r="GV16" s="77">
        <v>0</v>
      </c>
      <c r="GW16" s="77">
        <v>0</v>
      </c>
      <c r="GX16" s="77">
        <v>2</v>
      </c>
      <c r="GY16" s="77">
        <v>2</v>
      </c>
      <c r="GZ16" s="77">
        <v>0</v>
      </c>
      <c r="HA16" s="77">
        <v>5</v>
      </c>
      <c r="HB16" s="77">
        <v>1</v>
      </c>
      <c r="HC16" s="77">
        <v>0</v>
      </c>
      <c r="HD16" s="77">
        <v>0.5</v>
      </c>
      <c r="HE16" s="77">
        <v>0</v>
      </c>
      <c r="HF16" s="77">
        <v>3.5</v>
      </c>
      <c r="HG16" s="77">
        <v>7</v>
      </c>
      <c r="HH16" s="77">
        <v>10.5</v>
      </c>
      <c r="HI16" s="77">
        <v>0</v>
      </c>
      <c r="HJ16" s="77">
        <v>0</v>
      </c>
      <c r="HK16" s="77">
        <v>1</v>
      </c>
      <c r="HL16" s="77">
        <v>2</v>
      </c>
      <c r="HM16" s="77">
        <v>2</v>
      </c>
      <c r="HN16" s="77">
        <v>4</v>
      </c>
      <c r="HO16" s="77">
        <v>1</v>
      </c>
      <c r="HP16" s="77">
        <v>9</v>
      </c>
      <c r="HQ16" s="77">
        <v>0</v>
      </c>
      <c r="HR16" s="77">
        <v>2</v>
      </c>
      <c r="HS16" s="77">
        <v>0</v>
      </c>
      <c r="HT16" s="77">
        <v>0</v>
      </c>
      <c r="HU16" s="77">
        <v>4</v>
      </c>
      <c r="HV16" s="77">
        <v>17</v>
      </c>
      <c r="HW16" s="77">
        <v>21</v>
      </c>
      <c r="HX16" s="77">
        <v>0</v>
      </c>
      <c r="HY16" s="77">
        <v>0</v>
      </c>
      <c r="HZ16" s="77">
        <v>26</v>
      </c>
      <c r="IA16" s="77">
        <v>51</v>
      </c>
      <c r="IB16" s="77">
        <v>6</v>
      </c>
      <c r="IC16" s="77">
        <v>10</v>
      </c>
      <c r="ID16" s="77">
        <v>0</v>
      </c>
      <c r="IE16" s="77">
        <v>4</v>
      </c>
      <c r="IF16" s="77">
        <v>0</v>
      </c>
      <c r="IG16" s="77">
        <v>0</v>
      </c>
      <c r="IH16" s="77">
        <v>1</v>
      </c>
      <c r="II16" s="77">
        <v>1</v>
      </c>
      <c r="IJ16" s="77">
        <v>33</v>
      </c>
      <c r="IK16" s="77">
        <v>66</v>
      </c>
      <c r="IL16" s="77">
        <v>99</v>
      </c>
      <c r="IM16" s="77">
        <v>1</v>
      </c>
      <c r="IN16" s="77">
        <v>4</v>
      </c>
      <c r="IO16" s="77">
        <v>1</v>
      </c>
      <c r="IP16" s="77">
        <v>1</v>
      </c>
      <c r="IQ16" s="77">
        <v>1</v>
      </c>
      <c r="IR16" s="77">
        <v>0</v>
      </c>
      <c r="IS16" s="77">
        <v>0</v>
      </c>
      <c r="IT16" s="77">
        <v>0</v>
      </c>
      <c r="IU16" s="77">
        <v>7</v>
      </c>
      <c r="IV16" s="77">
        <v>7</v>
      </c>
      <c r="IW16" s="77">
        <v>10</v>
      </c>
      <c r="IX16" s="77">
        <v>12</v>
      </c>
      <c r="IY16" s="77">
        <v>22</v>
      </c>
      <c r="IZ16" s="77">
        <v>0</v>
      </c>
      <c r="JA16" s="77">
        <v>0</v>
      </c>
      <c r="JB16" s="77">
        <v>0</v>
      </c>
      <c r="JC16" s="77">
        <v>0</v>
      </c>
      <c r="JD16" s="77">
        <v>0</v>
      </c>
      <c r="JE16" s="77">
        <v>0</v>
      </c>
      <c r="JF16" s="77">
        <v>0</v>
      </c>
      <c r="JG16" s="77">
        <v>0</v>
      </c>
      <c r="JH16" s="77">
        <v>2</v>
      </c>
      <c r="JI16" s="77">
        <v>2</v>
      </c>
      <c r="JJ16" s="77">
        <v>2</v>
      </c>
      <c r="JK16" s="77">
        <v>2</v>
      </c>
      <c r="JL16" s="77">
        <v>4</v>
      </c>
      <c r="JM16" s="77">
        <v>1</v>
      </c>
      <c r="JN16" s="77">
        <v>1</v>
      </c>
      <c r="JO16" s="77">
        <v>0</v>
      </c>
      <c r="JP16" s="77">
        <v>1</v>
      </c>
      <c r="JQ16" s="77">
        <v>0</v>
      </c>
      <c r="JR16" s="77">
        <v>0</v>
      </c>
      <c r="JS16" s="77">
        <v>0</v>
      </c>
      <c r="JT16" s="77">
        <v>0</v>
      </c>
      <c r="JU16" s="77">
        <v>3</v>
      </c>
      <c r="JV16" s="77">
        <v>3</v>
      </c>
      <c r="JW16" s="77">
        <v>4</v>
      </c>
      <c r="JX16" s="77">
        <v>5</v>
      </c>
      <c r="JY16" s="77">
        <v>9</v>
      </c>
      <c r="JZ16" s="77">
        <v>0</v>
      </c>
      <c r="KA16" s="77">
        <v>4</v>
      </c>
      <c r="KB16" s="77">
        <v>0</v>
      </c>
      <c r="KC16" s="77">
        <v>2</v>
      </c>
      <c r="KD16" s="77">
        <v>0</v>
      </c>
      <c r="KE16" s="77">
        <v>0</v>
      </c>
      <c r="KF16" s="77">
        <v>0</v>
      </c>
      <c r="KG16" s="77">
        <v>0</v>
      </c>
      <c r="KH16" s="77">
        <v>2</v>
      </c>
      <c r="KI16" s="77">
        <v>7</v>
      </c>
      <c r="KJ16" s="77">
        <v>2</v>
      </c>
      <c r="KK16" s="77">
        <v>13</v>
      </c>
      <c r="KL16" s="77">
        <v>15</v>
      </c>
      <c r="KM16" s="77">
        <v>1</v>
      </c>
      <c r="KN16" s="77">
        <v>4</v>
      </c>
      <c r="KO16" s="77">
        <v>1</v>
      </c>
      <c r="KP16" s="77">
        <v>0</v>
      </c>
      <c r="KQ16" s="77">
        <v>0</v>
      </c>
      <c r="KR16" s="77">
        <v>0</v>
      </c>
      <c r="KS16" s="77">
        <v>0</v>
      </c>
      <c r="KT16" s="77">
        <v>0</v>
      </c>
      <c r="KU16" s="77">
        <v>0</v>
      </c>
      <c r="KV16" s="77">
        <v>0</v>
      </c>
      <c r="KW16" s="77">
        <v>0</v>
      </c>
      <c r="KX16" s="77">
        <v>0</v>
      </c>
      <c r="KY16" s="77">
        <v>0</v>
      </c>
      <c r="KZ16" s="77">
        <v>2</v>
      </c>
      <c r="LA16" s="77">
        <v>0</v>
      </c>
      <c r="LB16" s="77">
        <v>0</v>
      </c>
      <c r="LC16" s="77">
        <v>7</v>
      </c>
      <c r="LD16" s="77">
        <v>9</v>
      </c>
    </row>
    <row r="17" spans="1:316" s="77" customFormat="1" x14ac:dyDescent="0.2">
      <c r="A17" s="77" t="s">
        <v>187</v>
      </c>
      <c r="B17" s="77">
        <v>1</v>
      </c>
      <c r="C17" s="77">
        <v>0</v>
      </c>
      <c r="D17" s="77">
        <v>0</v>
      </c>
      <c r="E17" s="77">
        <v>0</v>
      </c>
      <c r="F17" s="77">
        <v>0</v>
      </c>
      <c r="G17" s="77">
        <v>0</v>
      </c>
      <c r="H17" s="77">
        <v>0</v>
      </c>
      <c r="I17" s="77">
        <v>0</v>
      </c>
      <c r="J17" s="77">
        <v>38204</v>
      </c>
      <c r="K17" s="77">
        <v>0</v>
      </c>
      <c r="L17" s="77">
        <v>0</v>
      </c>
      <c r="M17" s="77">
        <v>0</v>
      </c>
      <c r="N17" s="77">
        <v>0</v>
      </c>
      <c r="O17" s="77">
        <v>0</v>
      </c>
      <c r="P17" s="77">
        <v>0</v>
      </c>
      <c r="Q17" s="77">
        <v>0</v>
      </c>
      <c r="R17" s="77">
        <v>0</v>
      </c>
      <c r="S17" s="77">
        <v>1</v>
      </c>
      <c r="T17" s="77">
        <v>1</v>
      </c>
      <c r="U17" s="77">
        <v>0</v>
      </c>
      <c r="V17" s="77">
        <v>0</v>
      </c>
      <c r="W17" s="77">
        <v>0</v>
      </c>
      <c r="X17" s="77">
        <v>0</v>
      </c>
      <c r="Y17" s="77">
        <v>0</v>
      </c>
      <c r="Z17" s="77">
        <v>0</v>
      </c>
      <c r="AA17" s="77">
        <v>1</v>
      </c>
      <c r="AB17" s="77">
        <v>1</v>
      </c>
      <c r="AC17" s="77">
        <v>2</v>
      </c>
      <c r="AD17" s="77">
        <v>20</v>
      </c>
      <c r="AE17" s="77">
        <v>8</v>
      </c>
      <c r="AF17" s="77">
        <v>0</v>
      </c>
      <c r="AG17" s="77">
        <v>0</v>
      </c>
      <c r="AH17" s="77">
        <v>4</v>
      </c>
      <c r="AI17" s="77">
        <v>6</v>
      </c>
      <c r="AJ17" s="77">
        <v>24</v>
      </c>
      <c r="AK17" s="77">
        <v>14</v>
      </c>
      <c r="AL17" s="77">
        <v>38</v>
      </c>
      <c r="AM17" s="77">
        <v>12</v>
      </c>
      <c r="AN17" s="77">
        <v>9</v>
      </c>
      <c r="AO17" s="77">
        <v>21</v>
      </c>
      <c r="AP17" s="77">
        <v>180</v>
      </c>
      <c r="AQ17" s="77">
        <v>2</v>
      </c>
      <c r="AR17" s="77">
        <v>3</v>
      </c>
      <c r="AS17" s="77">
        <v>0</v>
      </c>
      <c r="AT17" s="77">
        <v>0</v>
      </c>
      <c r="AU17" s="77">
        <v>0</v>
      </c>
      <c r="AV17" s="77">
        <v>0</v>
      </c>
      <c r="AW17" s="77">
        <v>0</v>
      </c>
      <c r="AX17" s="77">
        <v>0</v>
      </c>
      <c r="AY17" s="77">
        <v>0</v>
      </c>
      <c r="AZ17" s="77">
        <v>0</v>
      </c>
      <c r="BA17" s="77">
        <v>0</v>
      </c>
      <c r="BB17" s="77">
        <v>0</v>
      </c>
      <c r="BC17" s="77">
        <v>0</v>
      </c>
      <c r="BD17" s="77">
        <v>0</v>
      </c>
      <c r="BE17" s="77">
        <v>0</v>
      </c>
      <c r="BF17" s="77">
        <v>0</v>
      </c>
      <c r="BG17" s="77">
        <v>0</v>
      </c>
      <c r="BH17" s="77">
        <v>0</v>
      </c>
      <c r="BI17" s="77">
        <v>0</v>
      </c>
      <c r="BJ17" s="77">
        <v>0</v>
      </c>
      <c r="BK17" s="77">
        <v>0</v>
      </c>
      <c r="BL17" s="77">
        <v>0</v>
      </c>
      <c r="BM17" s="77">
        <v>0</v>
      </c>
      <c r="BN17" s="77">
        <v>0</v>
      </c>
      <c r="BO17" s="77">
        <v>0</v>
      </c>
      <c r="BP17" s="77">
        <v>0</v>
      </c>
      <c r="BQ17" s="77">
        <v>2</v>
      </c>
      <c r="BR17" s="77">
        <v>3</v>
      </c>
      <c r="BS17" s="77">
        <v>5</v>
      </c>
      <c r="BT17" s="77">
        <v>19</v>
      </c>
      <c r="BU17" s="77">
        <v>7</v>
      </c>
      <c r="BV17" s="77">
        <v>0</v>
      </c>
      <c r="BW17" s="77">
        <v>0</v>
      </c>
      <c r="BX17" s="77">
        <v>0</v>
      </c>
      <c r="BY17" s="77">
        <v>0</v>
      </c>
      <c r="BZ17" s="77">
        <v>0</v>
      </c>
      <c r="CA17" s="77">
        <v>0</v>
      </c>
      <c r="CB17" s="77">
        <v>0</v>
      </c>
      <c r="CC17" s="77">
        <v>0</v>
      </c>
      <c r="CD17" s="77">
        <v>0</v>
      </c>
      <c r="CE17" s="77">
        <v>0</v>
      </c>
      <c r="CF17" s="77">
        <v>0</v>
      </c>
      <c r="CG17" s="77">
        <v>0</v>
      </c>
      <c r="CH17" s="77">
        <v>0</v>
      </c>
      <c r="CI17" s="77">
        <v>0</v>
      </c>
      <c r="CJ17" s="77">
        <v>0</v>
      </c>
      <c r="CK17" s="77">
        <v>0</v>
      </c>
      <c r="CL17" s="77">
        <v>0</v>
      </c>
      <c r="CM17" s="77">
        <v>0</v>
      </c>
      <c r="CN17" s="77">
        <v>1</v>
      </c>
      <c r="CO17" s="77">
        <v>1</v>
      </c>
      <c r="CP17" s="77">
        <v>0</v>
      </c>
      <c r="CQ17" s="77">
        <v>0</v>
      </c>
      <c r="CR17" s="77">
        <v>0</v>
      </c>
      <c r="CS17" s="77">
        <v>0</v>
      </c>
      <c r="CT17" s="77">
        <v>20</v>
      </c>
      <c r="CU17" s="77">
        <v>8</v>
      </c>
      <c r="CV17" s="77">
        <v>28</v>
      </c>
      <c r="CW17" s="77">
        <v>1</v>
      </c>
      <c r="CX17" s="77">
        <v>1</v>
      </c>
      <c r="CY17" s="77">
        <v>0</v>
      </c>
      <c r="CZ17" s="77">
        <v>0</v>
      </c>
      <c r="DA17" s="77">
        <v>0</v>
      </c>
      <c r="DB17" s="77">
        <v>0</v>
      </c>
      <c r="DC17" s="77">
        <v>0</v>
      </c>
      <c r="DD17" s="77">
        <v>0</v>
      </c>
      <c r="DE17" s="77">
        <v>0</v>
      </c>
      <c r="DF17" s="77">
        <v>0</v>
      </c>
      <c r="DG17" s="77">
        <v>0</v>
      </c>
      <c r="DH17" s="77">
        <v>0</v>
      </c>
      <c r="DI17" s="77">
        <v>0</v>
      </c>
      <c r="DJ17" s="77">
        <v>0</v>
      </c>
      <c r="DK17" s="77">
        <v>0</v>
      </c>
      <c r="DL17" s="77">
        <v>0</v>
      </c>
      <c r="DM17" s="77">
        <v>0</v>
      </c>
      <c r="DN17" s="77">
        <v>0</v>
      </c>
      <c r="DO17" s="77">
        <v>0</v>
      </c>
      <c r="DP17" s="77">
        <v>0</v>
      </c>
      <c r="DQ17" s="77">
        <v>0</v>
      </c>
      <c r="DR17" s="77">
        <v>0</v>
      </c>
      <c r="DS17" s="77">
        <v>0</v>
      </c>
      <c r="DT17" s="77">
        <v>0</v>
      </c>
      <c r="DU17" s="77">
        <v>0</v>
      </c>
      <c r="DV17" s="77">
        <v>0</v>
      </c>
      <c r="DW17" s="77">
        <v>1</v>
      </c>
      <c r="DX17" s="77">
        <v>1</v>
      </c>
      <c r="DY17" s="77">
        <v>2</v>
      </c>
      <c r="DZ17" s="77">
        <v>0</v>
      </c>
      <c r="EA17" s="77">
        <v>0</v>
      </c>
      <c r="EB17" s="77">
        <v>0</v>
      </c>
      <c r="EC17" s="77">
        <v>0</v>
      </c>
      <c r="ED17" s="77">
        <v>0</v>
      </c>
      <c r="EE17" s="77">
        <v>0</v>
      </c>
      <c r="EF17" s="77">
        <v>0</v>
      </c>
      <c r="EG17" s="77">
        <v>0</v>
      </c>
      <c r="EH17" s="77">
        <v>0</v>
      </c>
      <c r="EI17" s="77">
        <v>0</v>
      </c>
      <c r="EJ17" s="77">
        <v>0</v>
      </c>
      <c r="EK17" s="77">
        <v>0</v>
      </c>
      <c r="EL17" s="77">
        <v>0</v>
      </c>
      <c r="EM17" s="77">
        <v>0</v>
      </c>
      <c r="EN17" s="77">
        <v>0</v>
      </c>
      <c r="EO17" s="77">
        <v>0</v>
      </c>
      <c r="EP17" s="77">
        <v>0</v>
      </c>
      <c r="EQ17" s="77">
        <v>0</v>
      </c>
      <c r="ER17" s="77">
        <v>0</v>
      </c>
      <c r="ES17" s="77">
        <v>0</v>
      </c>
      <c r="ET17" s="77">
        <v>0</v>
      </c>
      <c r="EU17" s="77">
        <v>0</v>
      </c>
      <c r="EV17" s="77">
        <v>0</v>
      </c>
      <c r="EW17" s="77">
        <v>0</v>
      </c>
      <c r="EX17" s="77">
        <v>0</v>
      </c>
      <c r="EY17" s="77">
        <v>0</v>
      </c>
      <c r="EZ17" s="77">
        <v>0</v>
      </c>
      <c r="FA17" s="77">
        <v>0</v>
      </c>
      <c r="FB17" s="77">
        <v>0</v>
      </c>
      <c r="FC17" s="77">
        <v>0</v>
      </c>
      <c r="FD17" s="77">
        <v>0</v>
      </c>
      <c r="FE17" s="77">
        <v>0</v>
      </c>
      <c r="FF17" s="77">
        <v>0</v>
      </c>
      <c r="FG17" s="77">
        <v>1</v>
      </c>
      <c r="FH17" s="77">
        <v>0</v>
      </c>
      <c r="FI17" s="77">
        <v>0</v>
      </c>
      <c r="FJ17" s="77">
        <v>0</v>
      </c>
      <c r="FK17" s="77">
        <v>0</v>
      </c>
      <c r="FL17" s="77">
        <v>1</v>
      </c>
      <c r="FM17" s="77">
        <v>1</v>
      </c>
      <c r="FN17" s="77">
        <v>1</v>
      </c>
      <c r="FO17" s="77">
        <v>2</v>
      </c>
      <c r="FP17" s="77">
        <v>0</v>
      </c>
      <c r="FQ17" s="77">
        <v>0</v>
      </c>
      <c r="FR17" s="77">
        <v>0</v>
      </c>
      <c r="FS17" s="77">
        <v>0</v>
      </c>
      <c r="FT17" s="77">
        <v>2</v>
      </c>
      <c r="FU17" s="77">
        <v>2</v>
      </c>
      <c r="FV17" s="77">
        <v>0</v>
      </c>
      <c r="FW17" s="77">
        <v>1</v>
      </c>
      <c r="FX17" s="77">
        <v>0</v>
      </c>
      <c r="FY17" s="77">
        <v>0</v>
      </c>
      <c r="FZ17" s="77">
        <v>0</v>
      </c>
      <c r="GA17" s="77">
        <v>0</v>
      </c>
      <c r="GB17" s="77">
        <v>2</v>
      </c>
      <c r="GC17" s="77">
        <v>3</v>
      </c>
      <c r="GD17" s="77">
        <v>5</v>
      </c>
      <c r="GE17" s="77">
        <v>7</v>
      </c>
      <c r="GF17" s="77">
        <v>4</v>
      </c>
      <c r="GG17" s="77">
        <v>8</v>
      </c>
      <c r="GH17" s="77">
        <v>3</v>
      </c>
      <c r="GI17" s="77">
        <v>4</v>
      </c>
      <c r="GJ17" s="77">
        <v>1</v>
      </c>
      <c r="GK17" s="77">
        <v>0</v>
      </c>
      <c r="GL17" s="77">
        <v>0</v>
      </c>
      <c r="GM17" s="77">
        <v>0</v>
      </c>
      <c r="GN17" s="77">
        <v>0</v>
      </c>
      <c r="GO17" s="77">
        <v>1</v>
      </c>
      <c r="GP17" s="77">
        <v>0</v>
      </c>
      <c r="GQ17" s="77">
        <v>20</v>
      </c>
      <c r="GR17" s="77">
        <v>8</v>
      </c>
      <c r="GS17" s="77">
        <v>28</v>
      </c>
      <c r="GT17" s="77">
        <v>0</v>
      </c>
      <c r="GU17" s="77">
        <v>0</v>
      </c>
      <c r="GV17" s="77">
        <v>0</v>
      </c>
      <c r="GW17" s="77">
        <v>0</v>
      </c>
      <c r="GX17" s="77">
        <v>0</v>
      </c>
      <c r="GY17" s="77">
        <v>1</v>
      </c>
      <c r="GZ17" s="77">
        <v>1</v>
      </c>
      <c r="HA17" s="77">
        <v>0</v>
      </c>
      <c r="HB17" s="77">
        <v>0</v>
      </c>
      <c r="HC17" s="77">
        <v>0</v>
      </c>
      <c r="HD17" s="77">
        <v>0</v>
      </c>
      <c r="HE17" s="77">
        <v>0</v>
      </c>
      <c r="HF17" s="77">
        <v>1</v>
      </c>
      <c r="HG17" s="77">
        <v>1</v>
      </c>
      <c r="HH17" s="77">
        <v>2</v>
      </c>
      <c r="HI17" s="77">
        <v>0</v>
      </c>
      <c r="HJ17" s="77">
        <v>0</v>
      </c>
      <c r="HK17" s="77">
        <v>0</v>
      </c>
      <c r="HL17" s="77">
        <v>0</v>
      </c>
      <c r="HM17" s="77">
        <v>0</v>
      </c>
      <c r="HN17" s="77">
        <v>0</v>
      </c>
      <c r="HO17" s="77">
        <v>0</v>
      </c>
      <c r="HP17" s="77">
        <v>0</v>
      </c>
      <c r="HQ17" s="77">
        <v>0</v>
      </c>
      <c r="HR17" s="77">
        <v>0</v>
      </c>
      <c r="HS17" s="77">
        <v>0</v>
      </c>
      <c r="HT17" s="77">
        <v>0</v>
      </c>
      <c r="HU17" s="77">
        <v>0</v>
      </c>
      <c r="HV17" s="77">
        <v>0</v>
      </c>
      <c r="HW17" s="77">
        <v>0</v>
      </c>
      <c r="HX17" s="77">
        <v>8</v>
      </c>
      <c r="HY17" s="77">
        <v>7</v>
      </c>
      <c r="HZ17" s="77">
        <v>3</v>
      </c>
      <c r="IA17" s="77">
        <v>1</v>
      </c>
      <c r="IB17" s="77">
        <v>1</v>
      </c>
      <c r="IC17" s="77">
        <v>1</v>
      </c>
      <c r="ID17" s="77">
        <v>0</v>
      </c>
      <c r="IE17" s="77">
        <v>0</v>
      </c>
      <c r="IF17" s="77">
        <v>0</v>
      </c>
      <c r="IG17" s="77">
        <v>0</v>
      </c>
      <c r="IH17" s="77">
        <v>0</v>
      </c>
      <c r="II17" s="77">
        <v>0</v>
      </c>
      <c r="IJ17" s="77">
        <v>12</v>
      </c>
      <c r="IK17" s="77">
        <v>9</v>
      </c>
      <c r="IL17" s="77">
        <v>21</v>
      </c>
      <c r="IM17" s="77">
        <v>2</v>
      </c>
      <c r="IN17" s="77">
        <v>1</v>
      </c>
      <c r="IO17" s="77">
        <v>0</v>
      </c>
      <c r="IP17" s="77">
        <v>2</v>
      </c>
      <c r="IQ17" s="77">
        <v>0</v>
      </c>
      <c r="IR17" s="77">
        <v>0</v>
      </c>
      <c r="IS17" s="77">
        <v>0</v>
      </c>
      <c r="IT17" s="77">
        <v>0</v>
      </c>
      <c r="IU17" s="77">
        <v>0</v>
      </c>
      <c r="IV17" s="77">
        <v>0</v>
      </c>
      <c r="IW17" s="77">
        <v>2</v>
      </c>
      <c r="IX17" s="77">
        <v>3</v>
      </c>
      <c r="IY17" s="77">
        <v>5</v>
      </c>
      <c r="IZ17" s="77">
        <v>16</v>
      </c>
      <c r="JA17" s="77">
        <v>6</v>
      </c>
      <c r="JB17" s="77">
        <v>4</v>
      </c>
      <c r="JC17" s="77">
        <v>2</v>
      </c>
      <c r="JD17" s="77">
        <v>0</v>
      </c>
      <c r="JE17" s="77">
        <v>0</v>
      </c>
      <c r="JF17" s="77">
        <v>0</v>
      </c>
      <c r="JG17" s="77">
        <v>0</v>
      </c>
      <c r="JH17" s="77">
        <v>0</v>
      </c>
      <c r="JI17" s="77">
        <v>0</v>
      </c>
      <c r="JJ17" s="77">
        <v>20</v>
      </c>
      <c r="JK17" s="77">
        <v>8</v>
      </c>
      <c r="JL17" s="77">
        <v>28</v>
      </c>
      <c r="JM17" s="77">
        <v>1</v>
      </c>
      <c r="JN17" s="77">
        <v>1</v>
      </c>
      <c r="JO17" s="77">
        <v>0</v>
      </c>
      <c r="JP17" s="77">
        <v>0</v>
      </c>
      <c r="JQ17" s="77">
        <v>0</v>
      </c>
      <c r="JR17" s="77">
        <v>0</v>
      </c>
      <c r="JS17" s="77">
        <v>0</v>
      </c>
      <c r="JT17" s="77">
        <v>0</v>
      </c>
      <c r="JU17" s="77">
        <v>0</v>
      </c>
      <c r="JV17" s="77">
        <v>0</v>
      </c>
      <c r="JW17" s="77">
        <v>1</v>
      </c>
      <c r="JX17" s="77">
        <v>1</v>
      </c>
      <c r="JY17" s="77">
        <v>2</v>
      </c>
      <c r="JZ17" s="77">
        <v>0</v>
      </c>
      <c r="KA17" s="77">
        <v>0</v>
      </c>
      <c r="KB17" s="77">
        <v>0</v>
      </c>
      <c r="KC17" s="77">
        <v>0</v>
      </c>
      <c r="KD17" s="77">
        <v>0</v>
      </c>
      <c r="KE17" s="77">
        <v>0</v>
      </c>
      <c r="KF17" s="77">
        <v>0</v>
      </c>
      <c r="KG17" s="77">
        <v>0</v>
      </c>
      <c r="KH17" s="77">
        <v>0</v>
      </c>
      <c r="KI17" s="77">
        <v>0</v>
      </c>
      <c r="KJ17" s="77">
        <v>0</v>
      </c>
      <c r="KK17" s="77">
        <v>0</v>
      </c>
      <c r="KL17" s="77">
        <v>0</v>
      </c>
      <c r="KM17" s="77">
        <v>0</v>
      </c>
      <c r="KN17" s="77">
        <v>1</v>
      </c>
      <c r="KO17" s="77">
        <v>0</v>
      </c>
      <c r="KP17" s="77">
        <v>0</v>
      </c>
      <c r="KQ17" s="77">
        <v>0</v>
      </c>
      <c r="KR17" s="77">
        <v>0</v>
      </c>
      <c r="KS17" s="77">
        <v>0</v>
      </c>
      <c r="KT17" s="77">
        <v>0</v>
      </c>
      <c r="KU17" s="77">
        <v>0</v>
      </c>
      <c r="KV17" s="77">
        <v>0</v>
      </c>
      <c r="KW17" s="77">
        <v>0</v>
      </c>
      <c r="KX17" s="77">
        <v>0</v>
      </c>
      <c r="KY17" s="77">
        <v>0</v>
      </c>
      <c r="KZ17" s="77">
        <v>0</v>
      </c>
      <c r="LA17" s="77">
        <v>0</v>
      </c>
      <c r="LB17" s="77">
        <v>0</v>
      </c>
      <c r="LC17" s="77">
        <v>6</v>
      </c>
      <c r="LD17" s="77">
        <v>6</v>
      </c>
    </row>
    <row r="18" spans="1:316" s="77" customFormat="1" x14ac:dyDescent="0.2">
      <c r="A18" s="77" t="s">
        <v>181</v>
      </c>
      <c r="B18" s="77">
        <v>5</v>
      </c>
      <c r="C18" s="77">
        <v>0</v>
      </c>
      <c r="D18" s="77">
        <v>0</v>
      </c>
      <c r="E18" s="77">
        <v>0</v>
      </c>
      <c r="F18" s="77">
        <v>0</v>
      </c>
      <c r="G18" s="77">
        <v>0</v>
      </c>
      <c r="H18" s="77">
        <v>0</v>
      </c>
      <c r="I18" s="77">
        <v>0</v>
      </c>
      <c r="J18" s="77">
        <v>204170</v>
      </c>
      <c r="K18" s="77">
        <v>0</v>
      </c>
      <c r="L18" s="77">
        <v>0</v>
      </c>
      <c r="M18" s="77">
        <v>0</v>
      </c>
      <c r="N18" s="77">
        <v>0</v>
      </c>
      <c r="O18" s="77">
        <v>1</v>
      </c>
      <c r="P18" s="77">
        <v>1</v>
      </c>
      <c r="Q18" s="77">
        <v>0</v>
      </c>
      <c r="R18" s="77">
        <v>1</v>
      </c>
      <c r="S18" s="77">
        <v>1</v>
      </c>
      <c r="T18" s="77">
        <v>1</v>
      </c>
      <c r="U18" s="77">
        <v>0</v>
      </c>
      <c r="V18" s="77">
        <v>0</v>
      </c>
      <c r="W18" s="77">
        <v>1</v>
      </c>
      <c r="X18" s="77">
        <v>1</v>
      </c>
      <c r="Y18" s="77">
        <v>1</v>
      </c>
      <c r="Z18" s="77">
        <v>0</v>
      </c>
      <c r="AA18" s="77">
        <v>4</v>
      </c>
      <c r="AB18" s="77">
        <v>4</v>
      </c>
      <c r="AC18" s="77">
        <v>8</v>
      </c>
      <c r="AD18" s="77">
        <v>50</v>
      </c>
      <c r="AE18" s="77">
        <v>56</v>
      </c>
      <c r="AF18" s="77">
        <v>0</v>
      </c>
      <c r="AG18" s="77">
        <v>0</v>
      </c>
      <c r="AH18" s="77">
        <v>2</v>
      </c>
      <c r="AI18" s="77">
        <v>1</v>
      </c>
      <c r="AJ18" s="77">
        <v>52</v>
      </c>
      <c r="AK18" s="77">
        <v>57</v>
      </c>
      <c r="AL18" s="77">
        <v>109</v>
      </c>
      <c r="AM18" s="77">
        <v>11</v>
      </c>
      <c r="AN18" s="77">
        <v>14</v>
      </c>
      <c r="AO18" s="77">
        <v>25</v>
      </c>
      <c r="AP18" s="77">
        <v>314</v>
      </c>
      <c r="AQ18" s="77">
        <v>26</v>
      </c>
      <c r="AR18" s="77">
        <v>13</v>
      </c>
      <c r="AS18" s="77">
        <v>0</v>
      </c>
      <c r="AT18" s="77">
        <v>0</v>
      </c>
      <c r="AU18" s="77">
        <v>0</v>
      </c>
      <c r="AV18" s="77">
        <v>0</v>
      </c>
      <c r="AW18" s="77">
        <v>0</v>
      </c>
      <c r="AX18" s="77">
        <v>0</v>
      </c>
      <c r="AY18" s="77">
        <v>0</v>
      </c>
      <c r="AZ18" s="77">
        <v>0</v>
      </c>
      <c r="BA18" s="77">
        <v>0</v>
      </c>
      <c r="BB18" s="77">
        <v>0</v>
      </c>
      <c r="BC18" s="77">
        <v>0</v>
      </c>
      <c r="BD18" s="77">
        <v>0</v>
      </c>
      <c r="BE18" s="77">
        <v>0</v>
      </c>
      <c r="BF18" s="77">
        <v>0</v>
      </c>
      <c r="BG18" s="77">
        <v>0</v>
      </c>
      <c r="BH18" s="77">
        <v>0</v>
      </c>
      <c r="BI18" s="77">
        <v>0</v>
      </c>
      <c r="BJ18" s="77">
        <v>0</v>
      </c>
      <c r="BK18" s="77">
        <v>0</v>
      </c>
      <c r="BL18" s="77">
        <v>0</v>
      </c>
      <c r="BM18" s="77">
        <v>0</v>
      </c>
      <c r="BN18" s="77">
        <v>0</v>
      </c>
      <c r="BO18" s="77">
        <v>0</v>
      </c>
      <c r="BP18" s="77">
        <v>0</v>
      </c>
      <c r="BQ18" s="77">
        <v>26</v>
      </c>
      <c r="BR18" s="77">
        <v>13</v>
      </c>
      <c r="BS18" s="77">
        <v>39</v>
      </c>
      <c r="BT18" s="77">
        <v>59</v>
      </c>
      <c r="BU18" s="77">
        <v>57</v>
      </c>
      <c r="BV18" s="77">
        <v>0</v>
      </c>
      <c r="BW18" s="77">
        <v>0</v>
      </c>
      <c r="BX18" s="77">
        <v>0</v>
      </c>
      <c r="BY18" s="77">
        <v>0</v>
      </c>
      <c r="BZ18" s="77">
        <v>0</v>
      </c>
      <c r="CA18" s="77">
        <v>0</v>
      </c>
      <c r="CB18" s="77">
        <v>0</v>
      </c>
      <c r="CC18" s="77">
        <v>0</v>
      </c>
      <c r="CD18" s="77">
        <v>0</v>
      </c>
      <c r="CE18" s="77">
        <v>0</v>
      </c>
      <c r="CF18" s="77">
        <v>0</v>
      </c>
      <c r="CG18" s="77">
        <v>0</v>
      </c>
      <c r="CH18" s="77">
        <v>0</v>
      </c>
      <c r="CI18" s="77">
        <v>0</v>
      </c>
      <c r="CJ18" s="77">
        <v>0</v>
      </c>
      <c r="CK18" s="77">
        <v>0</v>
      </c>
      <c r="CL18" s="77">
        <v>0</v>
      </c>
      <c r="CM18" s="77">
        <v>0</v>
      </c>
      <c r="CN18" s="77">
        <v>0</v>
      </c>
      <c r="CO18" s="77">
        <v>0</v>
      </c>
      <c r="CP18" s="77">
        <v>0</v>
      </c>
      <c r="CQ18" s="77">
        <v>0</v>
      </c>
      <c r="CR18" s="77">
        <v>0</v>
      </c>
      <c r="CS18" s="77">
        <v>0</v>
      </c>
      <c r="CT18" s="77">
        <v>59</v>
      </c>
      <c r="CU18" s="77">
        <v>57</v>
      </c>
      <c r="CV18" s="77">
        <v>116</v>
      </c>
      <c r="CW18" s="77">
        <v>2</v>
      </c>
      <c r="CX18" s="77">
        <v>2</v>
      </c>
      <c r="CY18" s="77">
        <v>0</v>
      </c>
      <c r="CZ18" s="77">
        <v>0</v>
      </c>
      <c r="DA18" s="77">
        <v>0</v>
      </c>
      <c r="DB18" s="77">
        <v>0</v>
      </c>
      <c r="DC18" s="77">
        <v>0</v>
      </c>
      <c r="DD18" s="77">
        <v>0</v>
      </c>
      <c r="DE18" s="77">
        <v>0</v>
      </c>
      <c r="DF18" s="77">
        <v>0</v>
      </c>
      <c r="DG18" s="77">
        <v>0</v>
      </c>
      <c r="DH18" s="77">
        <v>0</v>
      </c>
      <c r="DI18" s="77">
        <v>0</v>
      </c>
      <c r="DJ18" s="77">
        <v>0</v>
      </c>
      <c r="DK18" s="77">
        <v>0</v>
      </c>
      <c r="DL18" s="77">
        <v>0</v>
      </c>
      <c r="DM18" s="77">
        <v>0</v>
      </c>
      <c r="DN18" s="77">
        <v>0</v>
      </c>
      <c r="DO18" s="77">
        <v>0</v>
      </c>
      <c r="DP18" s="77">
        <v>0</v>
      </c>
      <c r="DQ18" s="77">
        <v>0</v>
      </c>
      <c r="DR18" s="77">
        <v>0</v>
      </c>
      <c r="DS18" s="77">
        <v>0</v>
      </c>
      <c r="DT18" s="77">
        <v>0</v>
      </c>
      <c r="DU18" s="77">
        <v>0</v>
      </c>
      <c r="DV18" s="77">
        <v>0</v>
      </c>
      <c r="DW18" s="77">
        <v>2</v>
      </c>
      <c r="DX18" s="77">
        <v>2</v>
      </c>
      <c r="DY18" s="77">
        <v>4</v>
      </c>
      <c r="DZ18" s="77">
        <v>3</v>
      </c>
      <c r="EA18" s="77">
        <v>4</v>
      </c>
      <c r="EB18" s="77">
        <v>0</v>
      </c>
      <c r="EC18" s="77">
        <v>0</v>
      </c>
      <c r="ED18" s="77">
        <v>0</v>
      </c>
      <c r="EE18" s="77">
        <v>0</v>
      </c>
      <c r="EF18" s="77">
        <v>0</v>
      </c>
      <c r="EG18" s="77">
        <v>0</v>
      </c>
      <c r="EH18" s="77">
        <v>0</v>
      </c>
      <c r="EI18" s="77">
        <v>0</v>
      </c>
      <c r="EJ18" s="77">
        <v>0</v>
      </c>
      <c r="EK18" s="77">
        <v>0</v>
      </c>
      <c r="EL18" s="77">
        <v>0</v>
      </c>
      <c r="EM18" s="77">
        <v>0</v>
      </c>
      <c r="EN18" s="77">
        <v>0</v>
      </c>
      <c r="EO18" s="77">
        <v>0</v>
      </c>
      <c r="EP18" s="77">
        <v>0</v>
      </c>
      <c r="EQ18" s="77">
        <v>0</v>
      </c>
      <c r="ER18" s="77">
        <v>0</v>
      </c>
      <c r="ES18" s="77">
        <v>0</v>
      </c>
      <c r="ET18" s="77">
        <v>0</v>
      </c>
      <c r="EU18" s="77">
        <v>0</v>
      </c>
      <c r="EV18" s="77">
        <v>0</v>
      </c>
      <c r="EW18" s="77">
        <v>0</v>
      </c>
      <c r="EX18" s="77">
        <v>0</v>
      </c>
      <c r="EY18" s="77">
        <v>0</v>
      </c>
      <c r="EZ18" s="77">
        <v>3</v>
      </c>
      <c r="FA18" s="77">
        <v>4</v>
      </c>
      <c r="FB18" s="77">
        <v>7</v>
      </c>
      <c r="FC18" s="77">
        <v>8</v>
      </c>
      <c r="FD18" s="77">
        <v>6</v>
      </c>
      <c r="FE18" s="77">
        <v>11</v>
      </c>
      <c r="FF18" s="77">
        <v>6</v>
      </c>
      <c r="FG18" s="77">
        <v>1</v>
      </c>
      <c r="FH18" s="77">
        <v>0</v>
      </c>
      <c r="FI18" s="77">
        <v>0</v>
      </c>
      <c r="FJ18" s="77">
        <v>2</v>
      </c>
      <c r="FK18" s="77">
        <v>3</v>
      </c>
      <c r="FL18" s="77">
        <v>5</v>
      </c>
      <c r="FM18" s="77">
        <v>23</v>
      </c>
      <c r="FN18" s="77">
        <v>19</v>
      </c>
      <c r="FO18" s="77">
        <v>42</v>
      </c>
      <c r="FP18" s="77">
        <v>0</v>
      </c>
      <c r="FQ18" s="77">
        <v>0</v>
      </c>
      <c r="FR18" s="77">
        <v>1</v>
      </c>
      <c r="FS18" s="77">
        <v>1</v>
      </c>
      <c r="FT18" s="77">
        <v>3</v>
      </c>
      <c r="FU18" s="77">
        <v>5</v>
      </c>
      <c r="FV18" s="77">
        <v>4</v>
      </c>
      <c r="FW18" s="77">
        <v>2</v>
      </c>
      <c r="FX18" s="77">
        <v>9</v>
      </c>
      <c r="FY18" s="77">
        <v>4</v>
      </c>
      <c r="FZ18" s="77">
        <v>9</v>
      </c>
      <c r="GA18" s="77">
        <v>1</v>
      </c>
      <c r="GB18" s="77">
        <v>26</v>
      </c>
      <c r="GC18" s="77">
        <v>13</v>
      </c>
      <c r="GD18" s="77">
        <v>39</v>
      </c>
      <c r="GE18" s="77">
        <v>11</v>
      </c>
      <c r="GF18" s="77">
        <v>3</v>
      </c>
      <c r="GG18" s="77">
        <v>23</v>
      </c>
      <c r="GH18" s="77">
        <v>19</v>
      </c>
      <c r="GI18" s="77">
        <v>16</v>
      </c>
      <c r="GJ18" s="77">
        <v>18</v>
      </c>
      <c r="GK18" s="77">
        <v>7</v>
      </c>
      <c r="GL18" s="77">
        <v>15</v>
      </c>
      <c r="GM18" s="77">
        <v>3</v>
      </c>
      <c r="GN18" s="77">
        <v>0</v>
      </c>
      <c r="GO18" s="77">
        <v>1</v>
      </c>
      <c r="GP18" s="77">
        <v>0</v>
      </c>
      <c r="GQ18" s="77">
        <v>61</v>
      </c>
      <c r="GR18" s="77">
        <v>55</v>
      </c>
      <c r="GS18" s="77">
        <v>116</v>
      </c>
      <c r="GT18" s="77">
        <v>0</v>
      </c>
      <c r="GU18" s="77">
        <v>0</v>
      </c>
      <c r="GV18" s="77">
        <v>0</v>
      </c>
      <c r="GW18" s="77">
        <v>1</v>
      </c>
      <c r="GX18" s="77">
        <v>2</v>
      </c>
      <c r="GY18" s="77">
        <v>1</v>
      </c>
      <c r="GZ18" s="77">
        <v>0</v>
      </c>
      <c r="HA18" s="77">
        <v>0</v>
      </c>
      <c r="HB18" s="77">
        <v>0</v>
      </c>
      <c r="HC18" s="77">
        <v>0</v>
      </c>
      <c r="HD18" s="77">
        <v>0</v>
      </c>
      <c r="HE18" s="77">
        <v>0</v>
      </c>
      <c r="HF18" s="77">
        <v>2</v>
      </c>
      <c r="HG18" s="77">
        <v>2</v>
      </c>
      <c r="HH18" s="77">
        <v>4</v>
      </c>
      <c r="HI18" s="77">
        <v>0</v>
      </c>
      <c r="HJ18" s="77">
        <v>0</v>
      </c>
      <c r="HK18" s="77">
        <v>0</v>
      </c>
      <c r="HL18" s="77">
        <v>2</v>
      </c>
      <c r="HM18" s="77">
        <v>0</v>
      </c>
      <c r="HN18" s="77">
        <v>0</v>
      </c>
      <c r="HO18" s="77">
        <v>2</v>
      </c>
      <c r="HP18" s="77">
        <v>1</v>
      </c>
      <c r="HQ18" s="77">
        <v>0</v>
      </c>
      <c r="HR18" s="77">
        <v>2</v>
      </c>
      <c r="HS18" s="77">
        <v>0</v>
      </c>
      <c r="HT18" s="77">
        <v>0</v>
      </c>
      <c r="HU18" s="77">
        <v>2</v>
      </c>
      <c r="HV18" s="77">
        <v>5</v>
      </c>
      <c r="HW18" s="77">
        <v>7</v>
      </c>
      <c r="HX18" s="77">
        <v>0</v>
      </c>
      <c r="HY18" s="77">
        <v>5</v>
      </c>
      <c r="HZ18" s="77">
        <v>3</v>
      </c>
      <c r="IA18" s="77">
        <v>3</v>
      </c>
      <c r="IB18" s="77">
        <v>2</v>
      </c>
      <c r="IC18" s="77">
        <v>2</v>
      </c>
      <c r="ID18" s="77">
        <v>0</v>
      </c>
      <c r="IE18" s="77">
        <v>5</v>
      </c>
      <c r="IF18" s="77">
        <v>0</v>
      </c>
      <c r="IG18" s="77">
        <v>0</v>
      </c>
      <c r="IH18" s="77">
        <v>0</v>
      </c>
      <c r="II18" s="77">
        <v>0</v>
      </c>
      <c r="IJ18" s="77">
        <v>5</v>
      </c>
      <c r="IK18" s="77">
        <v>15</v>
      </c>
      <c r="IL18" s="77">
        <v>20</v>
      </c>
      <c r="IM18" s="77">
        <v>9</v>
      </c>
      <c r="IN18" s="77">
        <v>4</v>
      </c>
      <c r="IO18" s="77">
        <v>5</v>
      </c>
      <c r="IP18" s="77">
        <v>3</v>
      </c>
      <c r="IQ18" s="77">
        <v>0</v>
      </c>
      <c r="IR18" s="77">
        <v>0</v>
      </c>
      <c r="IS18" s="77">
        <v>2</v>
      </c>
      <c r="IT18" s="77">
        <v>0</v>
      </c>
      <c r="IU18" s="77">
        <v>10</v>
      </c>
      <c r="IV18" s="77">
        <v>6</v>
      </c>
      <c r="IW18" s="77">
        <v>26</v>
      </c>
      <c r="IX18" s="77">
        <v>13</v>
      </c>
      <c r="IY18" s="77">
        <v>39</v>
      </c>
      <c r="IZ18" s="77">
        <v>2</v>
      </c>
      <c r="JA18" s="77">
        <v>8</v>
      </c>
      <c r="JB18" s="77">
        <v>3</v>
      </c>
      <c r="JC18" s="77">
        <v>3</v>
      </c>
      <c r="JD18" s="77">
        <v>0</v>
      </c>
      <c r="JE18" s="77">
        <v>0</v>
      </c>
      <c r="JF18" s="77">
        <v>1</v>
      </c>
      <c r="JG18" s="77">
        <v>0</v>
      </c>
      <c r="JH18" s="77">
        <v>53</v>
      </c>
      <c r="JI18" s="77">
        <v>46</v>
      </c>
      <c r="JJ18" s="77">
        <v>59</v>
      </c>
      <c r="JK18" s="77">
        <v>57</v>
      </c>
      <c r="JL18" s="77">
        <v>116</v>
      </c>
      <c r="JM18" s="77">
        <v>0</v>
      </c>
      <c r="JN18" s="77">
        <v>0</v>
      </c>
      <c r="JO18" s="77">
        <v>0</v>
      </c>
      <c r="JP18" s="77">
        <v>0</v>
      </c>
      <c r="JQ18" s="77">
        <v>0</v>
      </c>
      <c r="JR18" s="77">
        <v>0</v>
      </c>
      <c r="JS18" s="77">
        <v>0</v>
      </c>
      <c r="JT18" s="77">
        <v>0</v>
      </c>
      <c r="JU18" s="77">
        <v>2</v>
      </c>
      <c r="JV18" s="77">
        <v>2</v>
      </c>
      <c r="JW18" s="77">
        <v>2</v>
      </c>
      <c r="JX18" s="77">
        <v>2</v>
      </c>
      <c r="JY18" s="77">
        <v>4</v>
      </c>
      <c r="JZ18" s="77">
        <v>1</v>
      </c>
      <c r="KA18" s="77">
        <v>0</v>
      </c>
      <c r="KB18" s="77">
        <v>0</v>
      </c>
      <c r="KC18" s="77">
        <v>0</v>
      </c>
      <c r="KD18" s="77">
        <v>0</v>
      </c>
      <c r="KE18" s="77">
        <v>0</v>
      </c>
      <c r="KF18" s="77">
        <v>0</v>
      </c>
      <c r="KG18" s="77">
        <v>0</v>
      </c>
      <c r="KH18" s="77">
        <v>2</v>
      </c>
      <c r="KI18" s="77">
        <v>4</v>
      </c>
      <c r="KJ18" s="77">
        <v>3</v>
      </c>
      <c r="KK18" s="77">
        <v>4</v>
      </c>
      <c r="KL18" s="77">
        <v>7</v>
      </c>
      <c r="KM18" s="77">
        <v>3</v>
      </c>
      <c r="KN18" s="77">
        <v>1</v>
      </c>
      <c r="KO18" s="77">
        <v>3</v>
      </c>
      <c r="KP18" s="77">
        <v>0</v>
      </c>
      <c r="KQ18" s="77">
        <v>10</v>
      </c>
      <c r="KR18" s="77">
        <v>2</v>
      </c>
      <c r="KS18" s="77">
        <v>0</v>
      </c>
      <c r="KT18" s="77">
        <v>3</v>
      </c>
      <c r="KU18" s="77">
        <v>12</v>
      </c>
      <c r="KV18" s="77">
        <v>11</v>
      </c>
      <c r="KW18" s="77">
        <v>15</v>
      </c>
      <c r="KX18" s="77">
        <v>0</v>
      </c>
      <c r="KY18" s="77">
        <v>53</v>
      </c>
      <c r="KZ18" s="77">
        <v>1</v>
      </c>
      <c r="LA18" s="77">
        <v>0</v>
      </c>
      <c r="LB18" s="77">
        <v>0</v>
      </c>
      <c r="LC18" s="77">
        <v>6</v>
      </c>
      <c r="LD18" s="77">
        <v>7</v>
      </c>
    </row>
    <row r="19" spans="1:316" s="77" customFormat="1" x14ac:dyDescent="0.2">
      <c r="A19" s="77" t="s">
        <v>183</v>
      </c>
      <c r="B19" s="77">
        <v>4</v>
      </c>
      <c r="C19" s="77">
        <v>0</v>
      </c>
      <c r="D19" s="77">
        <v>0</v>
      </c>
      <c r="E19" s="77">
        <v>0</v>
      </c>
      <c r="F19" s="77">
        <v>0</v>
      </c>
      <c r="G19" s="77">
        <v>0</v>
      </c>
      <c r="H19" s="77">
        <v>0</v>
      </c>
      <c r="I19" s="77">
        <v>0</v>
      </c>
      <c r="J19" s="77">
        <v>255485</v>
      </c>
      <c r="K19" s="77">
        <v>0</v>
      </c>
      <c r="L19" s="77">
        <v>0</v>
      </c>
      <c r="M19" s="77">
        <v>0</v>
      </c>
      <c r="N19" s="77">
        <v>0</v>
      </c>
      <c r="O19" s="77">
        <v>0</v>
      </c>
      <c r="P19" s="77">
        <v>0</v>
      </c>
      <c r="Q19" s="77">
        <v>1</v>
      </c>
      <c r="R19" s="77">
        <v>3</v>
      </c>
      <c r="S19" s="77">
        <v>1</v>
      </c>
      <c r="T19" s="77">
        <v>2</v>
      </c>
      <c r="U19" s="77">
        <v>1</v>
      </c>
      <c r="V19" s="77">
        <v>2</v>
      </c>
      <c r="W19" s="77">
        <v>0</v>
      </c>
      <c r="X19" s="77">
        <v>0</v>
      </c>
      <c r="Y19" s="77">
        <v>1</v>
      </c>
      <c r="Z19" s="77">
        <v>3</v>
      </c>
      <c r="AA19" s="77">
        <v>4</v>
      </c>
      <c r="AB19" s="77">
        <v>10</v>
      </c>
      <c r="AC19" s="77">
        <v>14</v>
      </c>
      <c r="AD19" s="77">
        <v>41</v>
      </c>
      <c r="AE19" s="77">
        <v>48</v>
      </c>
      <c r="AF19" s="77">
        <v>0</v>
      </c>
      <c r="AG19" s="77">
        <v>1</v>
      </c>
      <c r="AH19" s="77">
        <v>0</v>
      </c>
      <c r="AI19" s="77">
        <v>0</v>
      </c>
      <c r="AJ19" s="77">
        <v>41</v>
      </c>
      <c r="AK19" s="77">
        <v>49</v>
      </c>
      <c r="AL19" s="77">
        <v>90</v>
      </c>
      <c r="AM19" s="77">
        <v>15</v>
      </c>
      <c r="AN19" s="77">
        <v>21</v>
      </c>
      <c r="AO19" s="77">
        <v>36</v>
      </c>
      <c r="AP19" s="77">
        <v>1000</v>
      </c>
      <c r="AQ19" s="77">
        <v>9</v>
      </c>
      <c r="AR19" s="77">
        <v>10</v>
      </c>
      <c r="AS19" s="77">
        <v>0</v>
      </c>
      <c r="AT19" s="77">
        <v>0</v>
      </c>
      <c r="AU19" s="77">
        <v>0</v>
      </c>
      <c r="AV19" s="77">
        <v>0</v>
      </c>
      <c r="AW19" s="77">
        <v>0</v>
      </c>
      <c r="AX19" s="77">
        <v>0</v>
      </c>
      <c r="AY19" s="77">
        <v>0</v>
      </c>
      <c r="AZ19" s="77">
        <v>0</v>
      </c>
      <c r="BA19" s="77">
        <v>0</v>
      </c>
      <c r="BB19" s="77">
        <v>0</v>
      </c>
      <c r="BC19" s="77">
        <v>0</v>
      </c>
      <c r="BD19" s="77">
        <v>0</v>
      </c>
      <c r="BE19" s="77">
        <v>0</v>
      </c>
      <c r="BF19" s="77">
        <v>0</v>
      </c>
      <c r="BG19" s="77">
        <v>0</v>
      </c>
      <c r="BH19" s="77">
        <v>0</v>
      </c>
      <c r="BI19" s="77">
        <v>0</v>
      </c>
      <c r="BJ19" s="77">
        <v>0</v>
      </c>
      <c r="BK19" s="77">
        <v>0</v>
      </c>
      <c r="BL19" s="77">
        <v>0</v>
      </c>
      <c r="BM19" s="77">
        <v>0</v>
      </c>
      <c r="BN19" s="77">
        <v>0</v>
      </c>
      <c r="BO19" s="77">
        <v>0</v>
      </c>
      <c r="BP19" s="77">
        <v>0</v>
      </c>
      <c r="BQ19" s="77">
        <v>9</v>
      </c>
      <c r="BR19" s="77">
        <v>10</v>
      </c>
      <c r="BS19" s="77">
        <v>19</v>
      </c>
      <c r="BT19" s="77">
        <v>31</v>
      </c>
      <c r="BU19" s="77">
        <v>27</v>
      </c>
      <c r="BV19" s="77">
        <v>0</v>
      </c>
      <c r="BW19" s="77">
        <v>1</v>
      </c>
      <c r="BX19" s="77">
        <v>1</v>
      </c>
      <c r="BY19" s="77">
        <v>1</v>
      </c>
      <c r="BZ19" s="77">
        <v>0</v>
      </c>
      <c r="CA19" s="77">
        <v>0</v>
      </c>
      <c r="CB19" s="77">
        <v>0</v>
      </c>
      <c r="CC19" s="77">
        <v>0</v>
      </c>
      <c r="CD19" s="77">
        <v>0</v>
      </c>
      <c r="CE19" s="77">
        <v>0</v>
      </c>
      <c r="CF19" s="77">
        <v>0</v>
      </c>
      <c r="CG19" s="77">
        <v>0</v>
      </c>
      <c r="CH19" s="77">
        <v>0</v>
      </c>
      <c r="CI19" s="77">
        <v>0</v>
      </c>
      <c r="CJ19" s="77">
        <v>0</v>
      </c>
      <c r="CK19" s="77">
        <v>0</v>
      </c>
      <c r="CL19" s="77">
        <v>0</v>
      </c>
      <c r="CM19" s="77">
        <v>0</v>
      </c>
      <c r="CN19" s="77">
        <v>0</v>
      </c>
      <c r="CO19" s="77">
        <v>0</v>
      </c>
      <c r="CP19" s="77">
        <v>3</v>
      </c>
      <c r="CQ19" s="77">
        <v>1</v>
      </c>
      <c r="CR19" s="77">
        <v>0</v>
      </c>
      <c r="CS19" s="77">
        <v>0</v>
      </c>
      <c r="CT19" s="77">
        <v>35</v>
      </c>
      <c r="CU19" s="77">
        <v>30</v>
      </c>
      <c r="CV19" s="77">
        <v>65</v>
      </c>
      <c r="CW19" s="77">
        <v>2</v>
      </c>
      <c r="CX19" s="77">
        <v>5</v>
      </c>
      <c r="CY19" s="77">
        <v>0</v>
      </c>
      <c r="CZ19" s="77">
        <v>0</v>
      </c>
      <c r="DA19" s="77">
        <v>0</v>
      </c>
      <c r="DB19" s="77">
        <v>0</v>
      </c>
      <c r="DC19" s="77">
        <v>0</v>
      </c>
      <c r="DD19" s="77">
        <v>0</v>
      </c>
      <c r="DE19" s="77">
        <v>0</v>
      </c>
      <c r="DF19" s="77">
        <v>0</v>
      </c>
      <c r="DG19" s="77">
        <v>0</v>
      </c>
      <c r="DH19" s="77">
        <v>0</v>
      </c>
      <c r="DI19" s="77">
        <v>0</v>
      </c>
      <c r="DJ19" s="77">
        <v>0</v>
      </c>
      <c r="DK19" s="77">
        <v>0</v>
      </c>
      <c r="DL19" s="77">
        <v>0</v>
      </c>
      <c r="DM19" s="77">
        <v>0</v>
      </c>
      <c r="DN19" s="77">
        <v>0</v>
      </c>
      <c r="DO19" s="77">
        <v>0</v>
      </c>
      <c r="DP19" s="77">
        <v>0</v>
      </c>
      <c r="DQ19" s="77">
        <v>0</v>
      </c>
      <c r="DR19" s="77">
        <v>0</v>
      </c>
      <c r="DS19" s="77">
        <v>0</v>
      </c>
      <c r="DT19" s="77">
        <v>0</v>
      </c>
      <c r="DU19" s="77">
        <v>0</v>
      </c>
      <c r="DV19" s="77">
        <v>0</v>
      </c>
      <c r="DW19" s="77">
        <v>2</v>
      </c>
      <c r="DX19" s="77">
        <v>5</v>
      </c>
      <c r="DY19" s="77">
        <v>7</v>
      </c>
      <c r="DZ19" s="77">
        <v>7</v>
      </c>
      <c r="EA19" s="77">
        <v>23</v>
      </c>
      <c r="EB19" s="77">
        <v>0</v>
      </c>
      <c r="EC19" s="77">
        <v>0</v>
      </c>
      <c r="ED19" s="77">
        <v>0</v>
      </c>
      <c r="EE19" s="77">
        <v>0</v>
      </c>
      <c r="EF19" s="77">
        <v>0</v>
      </c>
      <c r="EG19" s="77">
        <v>0</v>
      </c>
      <c r="EH19" s="77">
        <v>0</v>
      </c>
      <c r="EI19" s="77">
        <v>0</v>
      </c>
      <c r="EJ19" s="77">
        <v>0</v>
      </c>
      <c r="EK19" s="77">
        <v>0</v>
      </c>
      <c r="EL19" s="77">
        <v>0</v>
      </c>
      <c r="EM19" s="77">
        <v>0</v>
      </c>
      <c r="EN19" s="77">
        <v>0</v>
      </c>
      <c r="EO19" s="77">
        <v>0</v>
      </c>
      <c r="EP19" s="77">
        <v>0</v>
      </c>
      <c r="EQ19" s="77">
        <v>0</v>
      </c>
      <c r="ER19" s="77">
        <v>0</v>
      </c>
      <c r="ES19" s="77">
        <v>0</v>
      </c>
      <c r="ET19" s="77">
        <v>0</v>
      </c>
      <c r="EU19" s="77">
        <v>0</v>
      </c>
      <c r="EV19" s="77">
        <v>0</v>
      </c>
      <c r="EW19" s="77">
        <v>0</v>
      </c>
      <c r="EX19" s="77">
        <v>0</v>
      </c>
      <c r="EY19" s="77">
        <v>0</v>
      </c>
      <c r="EZ19" s="77">
        <v>7</v>
      </c>
      <c r="FA19" s="77">
        <v>23</v>
      </c>
      <c r="FB19" s="77">
        <v>30</v>
      </c>
      <c r="FC19" s="77">
        <v>1</v>
      </c>
      <c r="FD19" s="77">
        <v>1</v>
      </c>
      <c r="FE19" s="77">
        <v>2</v>
      </c>
      <c r="FF19" s="77">
        <v>0</v>
      </c>
      <c r="FG19" s="77">
        <v>0</v>
      </c>
      <c r="FH19" s="77">
        <v>0</v>
      </c>
      <c r="FI19" s="77">
        <v>0</v>
      </c>
      <c r="FJ19" s="77">
        <v>0</v>
      </c>
      <c r="FK19" s="77">
        <v>3</v>
      </c>
      <c r="FL19" s="77">
        <v>2</v>
      </c>
      <c r="FM19" s="77">
        <v>6</v>
      </c>
      <c r="FN19" s="77">
        <v>3</v>
      </c>
      <c r="FO19" s="77">
        <v>9</v>
      </c>
      <c r="FP19" s="77">
        <v>0</v>
      </c>
      <c r="FQ19" s="77">
        <v>1</v>
      </c>
      <c r="FR19" s="77">
        <v>1</v>
      </c>
      <c r="FS19" s="77">
        <v>1</v>
      </c>
      <c r="FT19" s="77">
        <v>3</v>
      </c>
      <c r="FU19" s="77">
        <v>2</v>
      </c>
      <c r="FV19" s="77">
        <v>1</v>
      </c>
      <c r="FW19" s="77">
        <v>4</v>
      </c>
      <c r="FX19" s="77">
        <v>3</v>
      </c>
      <c r="FY19" s="77">
        <v>0</v>
      </c>
      <c r="FZ19" s="77">
        <v>1</v>
      </c>
      <c r="GA19" s="77">
        <v>2</v>
      </c>
      <c r="GB19" s="77">
        <v>9</v>
      </c>
      <c r="GC19" s="77">
        <v>10</v>
      </c>
      <c r="GD19" s="77">
        <v>19</v>
      </c>
      <c r="GE19" s="77">
        <v>1</v>
      </c>
      <c r="GF19" s="77">
        <v>4</v>
      </c>
      <c r="GG19" s="77">
        <v>12</v>
      </c>
      <c r="GH19" s="77">
        <v>13</v>
      </c>
      <c r="GI19" s="77">
        <v>15</v>
      </c>
      <c r="GJ19" s="77">
        <v>12</v>
      </c>
      <c r="GK19" s="77">
        <v>5</v>
      </c>
      <c r="GL19" s="77">
        <v>0</v>
      </c>
      <c r="GM19" s="77">
        <v>2</v>
      </c>
      <c r="GN19" s="77">
        <v>0</v>
      </c>
      <c r="GO19" s="77">
        <v>0</v>
      </c>
      <c r="GP19" s="77">
        <v>0</v>
      </c>
      <c r="GQ19" s="77">
        <v>35</v>
      </c>
      <c r="GR19" s="77">
        <v>29</v>
      </c>
      <c r="GS19" s="77">
        <v>64</v>
      </c>
      <c r="GT19" s="77">
        <v>0</v>
      </c>
      <c r="GU19" s="77">
        <v>0</v>
      </c>
      <c r="GV19" s="77">
        <v>0</v>
      </c>
      <c r="GW19" s="77">
        <v>0</v>
      </c>
      <c r="GX19" s="77">
        <v>1</v>
      </c>
      <c r="GY19" s="77">
        <v>2</v>
      </c>
      <c r="GZ19" s="77">
        <v>1</v>
      </c>
      <c r="HA19" s="77">
        <v>3</v>
      </c>
      <c r="HB19" s="77">
        <v>0</v>
      </c>
      <c r="HC19" s="77">
        <v>0</v>
      </c>
      <c r="HD19" s="77">
        <v>0</v>
      </c>
      <c r="HE19" s="77">
        <v>0</v>
      </c>
      <c r="HF19" s="77">
        <v>2</v>
      </c>
      <c r="HG19" s="77">
        <v>5</v>
      </c>
      <c r="HH19" s="77">
        <v>7</v>
      </c>
      <c r="HI19" s="77">
        <v>0</v>
      </c>
      <c r="HJ19" s="77">
        <v>0</v>
      </c>
      <c r="HK19" s="77">
        <v>0</v>
      </c>
      <c r="HL19" s="77">
        <v>2</v>
      </c>
      <c r="HM19" s="77">
        <v>6</v>
      </c>
      <c r="HN19" s="77">
        <v>10</v>
      </c>
      <c r="HO19" s="77">
        <v>1</v>
      </c>
      <c r="HP19" s="77">
        <v>10</v>
      </c>
      <c r="HQ19" s="77">
        <v>0</v>
      </c>
      <c r="HR19" s="77">
        <v>1</v>
      </c>
      <c r="HS19" s="77">
        <v>0</v>
      </c>
      <c r="HT19" s="77">
        <v>0</v>
      </c>
      <c r="HU19" s="77">
        <v>7</v>
      </c>
      <c r="HV19" s="77">
        <v>23</v>
      </c>
      <c r="HW19" s="77">
        <v>30</v>
      </c>
      <c r="HX19" s="77">
        <v>5</v>
      </c>
      <c r="HY19" s="77">
        <v>3</v>
      </c>
      <c r="HZ19" s="77">
        <v>0</v>
      </c>
      <c r="IA19" s="77">
        <v>0</v>
      </c>
      <c r="IB19" s="77">
        <v>0</v>
      </c>
      <c r="IC19" s="77">
        <v>0</v>
      </c>
      <c r="ID19" s="77">
        <v>0</v>
      </c>
      <c r="IE19" s="77">
        <v>0</v>
      </c>
      <c r="IF19" s="77">
        <v>0</v>
      </c>
      <c r="IG19" s="77">
        <v>0</v>
      </c>
      <c r="IH19" s="77">
        <v>0</v>
      </c>
      <c r="II19" s="77">
        <v>0</v>
      </c>
      <c r="IJ19" s="77">
        <v>5</v>
      </c>
      <c r="IK19" s="77">
        <v>3</v>
      </c>
      <c r="IL19" s="77">
        <v>8</v>
      </c>
      <c r="IM19" s="77">
        <v>5</v>
      </c>
      <c r="IN19" s="77">
        <v>3</v>
      </c>
      <c r="IO19" s="77">
        <v>1</v>
      </c>
      <c r="IP19" s="77">
        <v>5</v>
      </c>
      <c r="IQ19" s="77">
        <v>0</v>
      </c>
      <c r="IR19" s="77">
        <v>0</v>
      </c>
      <c r="IS19" s="77">
        <v>0</v>
      </c>
      <c r="IT19" s="77">
        <v>0</v>
      </c>
      <c r="IU19" s="77">
        <v>3</v>
      </c>
      <c r="IV19" s="77">
        <v>2</v>
      </c>
      <c r="IW19" s="77">
        <v>9</v>
      </c>
      <c r="IX19" s="77">
        <v>10</v>
      </c>
      <c r="IY19" s="77">
        <v>19</v>
      </c>
      <c r="IZ19" s="77">
        <v>7</v>
      </c>
      <c r="JA19" s="77">
        <v>2</v>
      </c>
      <c r="JB19" s="77">
        <v>6</v>
      </c>
      <c r="JC19" s="77">
        <v>1</v>
      </c>
      <c r="JD19" s="77">
        <v>1</v>
      </c>
      <c r="JE19" s="77">
        <v>1</v>
      </c>
      <c r="JF19" s="77">
        <v>0</v>
      </c>
      <c r="JG19" s="77">
        <v>0</v>
      </c>
      <c r="JH19" s="77">
        <v>21</v>
      </c>
      <c r="JI19" s="77">
        <v>20</v>
      </c>
      <c r="JJ19" s="77">
        <v>35</v>
      </c>
      <c r="JK19" s="77">
        <v>24</v>
      </c>
      <c r="JL19" s="77">
        <v>59</v>
      </c>
      <c r="JM19" s="77">
        <v>2</v>
      </c>
      <c r="JN19" s="77">
        <v>4</v>
      </c>
      <c r="JO19" s="77">
        <v>0</v>
      </c>
      <c r="JP19" s="77">
        <v>0</v>
      </c>
      <c r="JQ19" s="77">
        <v>0</v>
      </c>
      <c r="JR19" s="77">
        <v>0</v>
      </c>
      <c r="JS19" s="77">
        <v>0</v>
      </c>
      <c r="JT19" s="77">
        <v>0</v>
      </c>
      <c r="JU19" s="77">
        <v>0</v>
      </c>
      <c r="JV19" s="77">
        <v>1</v>
      </c>
      <c r="JW19" s="77">
        <v>2</v>
      </c>
      <c r="JX19" s="77">
        <v>5</v>
      </c>
      <c r="JY19" s="77">
        <v>7</v>
      </c>
      <c r="JZ19" s="77">
        <v>0</v>
      </c>
      <c r="KA19" s="77">
        <v>1</v>
      </c>
      <c r="KB19" s="77">
        <v>0</v>
      </c>
      <c r="KC19" s="77">
        <v>0</v>
      </c>
      <c r="KD19" s="77">
        <v>0</v>
      </c>
      <c r="KE19" s="77">
        <v>0</v>
      </c>
      <c r="KF19" s="77">
        <v>0</v>
      </c>
      <c r="KG19" s="77">
        <v>0</v>
      </c>
      <c r="KH19" s="77">
        <v>7</v>
      </c>
      <c r="KI19" s="77">
        <v>22</v>
      </c>
      <c r="KJ19" s="77">
        <v>7</v>
      </c>
      <c r="KK19" s="77">
        <v>23</v>
      </c>
      <c r="KL19" s="77">
        <v>30</v>
      </c>
      <c r="KM19" s="77">
        <v>1</v>
      </c>
      <c r="KN19" s="77">
        <v>3</v>
      </c>
      <c r="KO19" s="77">
        <v>1</v>
      </c>
      <c r="KP19" s="77">
        <v>0</v>
      </c>
      <c r="KQ19" s="77">
        <v>2</v>
      </c>
      <c r="KR19" s="77">
        <v>0</v>
      </c>
      <c r="KS19" s="77">
        <v>0</v>
      </c>
      <c r="KT19" s="77">
        <v>1</v>
      </c>
      <c r="KU19" s="77">
        <v>0</v>
      </c>
      <c r="KV19" s="77">
        <v>0</v>
      </c>
      <c r="KW19" s="77">
        <v>5</v>
      </c>
      <c r="KX19" s="77">
        <v>2</v>
      </c>
      <c r="KY19" s="77">
        <v>10</v>
      </c>
      <c r="KZ19" s="77">
        <v>1</v>
      </c>
      <c r="LA19" s="77">
        <v>0</v>
      </c>
      <c r="LB19" s="77">
        <v>0</v>
      </c>
      <c r="LC19" s="77">
        <v>12</v>
      </c>
      <c r="LD19" s="77">
        <v>13</v>
      </c>
    </row>
    <row r="20" spans="1:316" s="77" customFormat="1" x14ac:dyDescent="0.2">
      <c r="A20" s="77" t="s">
        <v>184</v>
      </c>
      <c r="B20" s="77">
        <v>1</v>
      </c>
      <c r="C20" s="77">
        <v>0</v>
      </c>
      <c r="D20" s="77">
        <v>0</v>
      </c>
      <c r="E20" s="77">
        <v>0</v>
      </c>
      <c r="F20" s="77">
        <v>0</v>
      </c>
      <c r="G20" s="77">
        <v>0</v>
      </c>
      <c r="H20" s="77">
        <v>0</v>
      </c>
      <c r="I20" s="77">
        <v>0</v>
      </c>
      <c r="J20" s="77">
        <v>150350</v>
      </c>
      <c r="K20" s="77">
        <v>0</v>
      </c>
      <c r="L20" s="77">
        <v>0</v>
      </c>
      <c r="M20" s="77">
        <v>0</v>
      </c>
      <c r="N20" s="77">
        <v>0</v>
      </c>
      <c r="O20" s="77">
        <v>0</v>
      </c>
      <c r="P20" s="77">
        <v>2</v>
      </c>
      <c r="Q20" s="77">
        <v>0</v>
      </c>
      <c r="R20" s="77">
        <v>1</v>
      </c>
      <c r="S20" s="77">
        <v>0</v>
      </c>
      <c r="T20" s="77">
        <v>3</v>
      </c>
      <c r="U20" s="77">
        <v>0</v>
      </c>
      <c r="V20" s="77">
        <v>0</v>
      </c>
      <c r="W20" s="77">
        <v>0</v>
      </c>
      <c r="X20" s="77">
        <v>1</v>
      </c>
      <c r="Y20" s="77">
        <v>0</v>
      </c>
      <c r="Z20" s="77">
        <v>0</v>
      </c>
      <c r="AA20" s="77">
        <v>0</v>
      </c>
      <c r="AB20" s="77">
        <v>7</v>
      </c>
      <c r="AC20" s="77">
        <v>7</v>
      </c>
      <c r="AD20" s="77">
        <v>23</v>
      </c>
      <c r="AE20" s="77">
        <v>24</v>
      </c>
      <c r="AF20" s="77">
        <v>0</v>
      </c>
      <c r="AG20" s="77">
        <v>2</v>
      </c>
      <c r="AH20" s="77">
        <v>0</v>
      </c>
      <c r="AI20" s="77">
        <v>0</v>
      </c>
      <c r="AJ20" s="77">
        <v>23</v>
      </c>
      <c r="AK20" s="77">
        <v>26</v>
      </c>
      <c r="AL20" s="77">
        <v>49</v>
      </c>
      <c r="AM20" s="77">
        <v>0</v>
      </c>
      <c r="AN20" s="77">
        <v>0</v>
      </c>
      <c r="AO20" s="77">
        <v>0</v>
      </c>
      <c r="AP20" s="77">
        <v>0</v>
      </c>
      <c r="AQ20" s="77">
        <v>5</v>
      </c>
      <c r="AR20" s="77">
        <v>4</v>
      </c>
      <c r="AS20" s="77">
        <v>0</v>
      </c>
      <c r="AT20" s="77">
        <v>0</v>
      </c>
      <c r="AU20" s="77">
        <v>0</v>
      </c>
      <c r="AV20" s="77">
        <v>0</v>
      </c>
      <c r="AW20" s="77">
        <v>0</v>
      </c>
      <c r="AX20" s="77">
        <v>0</v>
      </c>
      <c r="AY20" s="77">
        <v>0</v>
      </c>
      <c r="AZ20" s="77">
        <v>0</v>
      </c>
      <c r="BA20" s="77">
        <v>0</v>
      </c>
      <c r="BB20" s="77">
        <v>0</v>
      </c>
      <c r="BC20" s="77">
        <v>0</v>
      </c>
      <c r="BD20" s="77">
        <v>0</v>
      </c>
      <c r="BE20" s="77">
        <v>0</v>
      </c>
      <c r="BF20" s="77">
        <v>0</v>
      </c>
      <c r="BG20" s="77">
        <v>0</v>
      </c>
      <c r="BH20" s="77">
        <v>0</v>
      </c>
      <c r="BI20" s="77">
        <v>0</v>
      </c>
      <c r="BJ20" s="77">
        <v>0</v>
      </c>
      <c r="BK20" s="77">
        <v>0</v>
      </c>
      <c r="BL20" s="77">
        <v>0</v>
      </c>
      <c r="BM20" s="77">
        <v>0</v>
      </c>
      <c r="BN20" s="77">
        <v>0</v>
      </c>
      <c r="BO20" s="77">
        <v>0</v>
      </c>
      <c r="BP20" s="77">
        <v>0</v>
      </c>
      <c r="BQ20" s="77">
        <v>5</v>
      </c>
      <c r="BR20" s="77">
        <v>4</v>
      </c>
      <c r="BS20" s="77">
        <v>9</v>
      </c>
      <c r="BT20" s="77">
        <v>0</v>
      </c>
      <c r="BU20" s="77">
        <v>3</v>
      </c>
      <c r="BV20" s="77">
        <v>0</v>
      </c>
      <c r="BW20" s="77">
        <v>0</v>
      </c>
      <c r="BX20" s="77">
        <v>0</v>
      </c>
      <c r="BY20" s="77">
        <v>0</v>
      </c>
      <c r="BZ20" s="77">
        <v>0</v>
      </c>
      <c r="CA20" s="77">
        <v>0</v>
      </c>
      <c r="CB20" s="77">
        <v>0</v>
      </c>
      <c r="CC20" s="77">
        <v>0</v>
      </c>
      <c r="CD20" s="77">
        <v>0</v>
      </c>
      <c r="CE20" s="77">
        <v>0</v>
      </c>
      <c r="CF20" s="77">
        <v>0</v>
      </c>
      <c r="CG20" s="77">
        <v>0</v>
      </c>
      <c r="CH20" s="77">
        <v>0</v>
      </c>
      <c r="CI20" s="77">
        <v>0</v>
      </c>
      <c r="CJ20" s="77">
        <v>0</v>
      </c>
      <c r="CK20" s="77">
        <v>0</v>
      </c>
      <c r="CL20" s="77">
        <v>0</v>
      </c>
      <c r="CM20" s="77">
        <v>0</v>
      </c>
      <c r="CN20" s="77">
        <v>0</v>
      </c>
      <c r="CO20" s="77">
        <v>0</v>
      </c>
      <c r="CP20" s="77">
        <v>0</v>
      </c>
      <c r="CQ20" s="77">
        <v>0</v>
      </c>
      <c r="CR20" s="77">
        <v>0</v>
      </c>
      <c r="CS20" s="77">
        <v>0</v>
      </c>
      <c r="CT20" s="77">
        <v>0</v>
      </c>
      <c r="CU20" s="77">
        <v>3</v>
      </c>
      <c r="CV20" s="77">
        <v>3</v>
      </c>
      <c r="CW20" s="77">
        <v>0</v>
      </c>
      <c r="CX20" s="77">
        <v>3</v>
      </c>
      <c r="CY20" s="77">
        <v>0</v>
      </c>
      <c r="CZ20" s="77">
        <v>0</v>
      </c>
      <c r="DA20" s="77">
        <v>0</v>
      </c>
      <c r="DB20" s="77">
        <v>0</v>
      </c>
      <c r="DC20" s="77">
        <v>0</v>
      </c>
      <c r="DD20" s="77">
        <v>0</v>
      </c>
      <c r="DE20" s="77">
        <v>0</v>
      </c>
      <c r="DF20" s="77">
        <v>0</v>
      </c>
      <c r="DG20" s="77">
        <v>0</v>
      </c>
      <c r="DH20" s="77">
        <v>0</v>
      </c>
      <c r="DI20" s="77">
        <v>0</v>
      </c>
      <c r="DJ20" s="77">
        <v>0</v>
      </c>
      <c r="DK20" s="77">
        <v>0</v>
      </c>
      <c r="DL20" s="77">
        <v>0</v>
      </c>
      <c r="DM20" s="77">
        <v>0</v>
      </c>
      <c r="DN20" s="77">
        <v>0</v>
      </c>
      <c r="DO20" s="77">
        <v>0</v>
      </c>
      <c r="DP20" s="77">
        <v>0</v>
      </c>
      <c r="DQ20" s="77">
        <v>0</v>
      </c>
      <c r="DR20" s="77">
        <v>0</v>
      </c>
      <c r="DS20" s="77">
        <v>0</v>
      </c>
      <c r="DT20" s="77">
        <v>0</v>
      </c>
      <c r="DU20" s="77">
        <v>0</v>
      </c>
      <c r="DV20" s="77">
        <v>0</v>
      </c>
      <c r="DW20" s="77">
        <v>0</v>
      </c>
      <c r="DX20" s="77">
        <v>3</v>
      </c>
      <c r="DY20" s="77">
        <v>3</v>
      </c>
      <c r="DZ20" s="77">
        <v>0</v>
      </c>
      <c r="EA20" s="77">
        <v>1</v>
      </c>
      <c r="EB20" s="77">
        <v>0</v>
      </c>
      <c r="EC20" s="77">
        <v>0</v>
      </c>
      <c r="ED20" s="77">
        <v>0</v>
      </c>
      <c r="EE20" s="77">
        <v>0</v>
      </c>
      <c r="EF20" s="77">
        <v>0</v>
      </c>
      <c r="EG20" s="77">
        <v>0</v>
      </c>
      <c r="EH20" s="77">
        <v>0</v>
      </c>
      <c r="EI20" s="77">
        <v>0</v>
      </c>
      <c r="EJ20" s="77">
        <v>0</v>
      </c>
      <c r="EK20" s="77">
        <v>0</v>
      </c>
      <c r="EL20" s="77">
        <v>0</v>
      </c>
      <c r="EM20" s="77">
        <v>0</v>
      </c>
      <c r="EN20" s="77">
        <v>0</v>
      </c>
      <c r="EO20" s="77">
        <v>0</v>
      </c>
      <c r="EP20" s="77">
        <v>0</v>
      </c>
      <c r="EQ20" s="77">
        <v>0</v>
      </c>
      <c r="ER20" s="77">
        <v>0</v>
      </c>
      <c r="ES20" s="77">
        <v>0</v>
      </c>
      <c r="ET20" s="77">
        <v>0</v>
      </c>
      <c r="EU20" s="77">
        <v>0</v>
      </c>
      <c r="EV20" s="77">
        <v>0</v>
      </c>
      <c r="EW20" s="77">
        <v>0</v>
      </c>
      <c r="EX20" s="77">
        <v>23</v>
      </c>
      <c r="EY20" s="77">
        <v>26</v>
      </c>
      <c r="EZ20" s="77">
        <v>23</v>
      </c>
      <c r="FA20" s="77">
        <v>27</v>
      </c>
      <c r="FB20" s="77">
        <v>50</v>
      </c>
      <c r="FC20" s="77">
        <v>0</v>
      </c>
      <c r="FD20" s="77">
        <v>0</v>
      </c>
      <c r="FE20" s="77">
        <v>0</v>
      </c>
      <c r="FF20" s="77">
        <v>0</v>
      </c>
      <c r="FG20" s="77">
        <v>0</v>
      </c>
      <c r="FH20" s="77">
        <v>0</v>
      </c>
      <c r="FI20" s="77">
        <v>0</v>
      </c>
      <c r="FJ20" s="77">
        <v>0</v>
      </c>
      <c r="FK20" s="77">
        <v>0</v>
      </c>
      <c r="FL20" s="77">
        <v>0</v>
      </c>
      <c r="FM20" s="77">
        <v>0</v>
      </c>
      <c r="FN20" s="77">
        <v>0</v>
      </c>
      <c r="FO20" s="77">
        <v>0</v>
      </c>
      <c r="FP20" s="77">
        <v>0</v>
      </c>
      <c r="FQ20" s="77">
        <v>0</v>
      </c>
      <c r="FR20" s="77">
        <v>0</v>
      </c>
      <c r="FS20" s="77">
        <v>0</v>
      </c>
      <c r="FT20" s="77">
        <v>0</v>
      </c>
      <c r="FU20" s="77">
        <v>0</v>
      </c>
      <c r="FV20" s="77">
        <v>3</v>
      </c>
      <c r="FW20" s="77">
        <v>1</v>
      </c>
      <c r="FX20" s="77">
        <v>0</v>
      </c>
      <c r="FY20" s="77">
        <v>3</v>
      </c>
      <c r="FZ20" s="77">
        <v>2</v>
      </c>
      <c r="GA20" s="77">
        <v>0</v>
      </c>
      <c r="GB20" s="77">
        <v>5</v>
      </c>
      <c r="GC20" s="77">
        <v>4</v>
      </c>
      <c r="GD20" s="77">
        <v>9</v>
      </c>
      <c r="GE20" s="77">
        <v>0</v>
      </c>
      <c r="GF20" s="77">
        <v>0</v>
      </c>
      <c r="GG20" s="77">
        <v>0</v>
      </c>
      <c r="GH20" s="77">
        <v>2</v>
      </c>
      <c r="GI20" s="77">
        <v>0</v>
      </c>
      <c r="GJ20" s="77">
        <v>0</v>
      </c>
      <c r="GK20" s="77">
        <v>0</v>
      </c>
      <c r="GL20" s="77">
        <v>1</v>
      </c>
      <c r="GM20" s="77">
        <v>0</v>
      </c>
      <c r="GN20" s="77">
        <v>0</v>
      </c>
      <c r="GO20" s="77">
        <v>0</v>
      </c>
      <c r="GP20" s="77">
        <v>0</v>
      </c>
      <c r="GQ20" s="77">
        <v>0</v>
      </c>
      <c r="GR20" s="77">
        <v>3</v>
      </c>
      <c r="GS20" s="77">
        <v>3</v>
      </c>
      <c r="GT20" s="77">
        <v>0</v>
      </c>
      <c r="GU20" s="77">
        <v>0</v>
      </c>
      <c r="GV20" s="77">
        <v>0</v>
      </c>
      <c r="GW20" s="77">
        <v>0</v>
      </c>
      <c r="GX20" s="77">
        <v>0</v>
      </c>
      <c r="GY20" s="77">
        <v>1</v>
      </c>
      <c r="GZ20" s="77">
        <v>0</v>
      </c>
      <c r="HA20" s="77">
        <v>1</v>
      </c>
      <c r="HB20" s="77">
        <v>0</v>
      </c>
      <c r="HC20" s="77">
        <v>1</v>
      </c>
      <c r="HD20" s="77">
        <v>0</v>
      </c>
      <c r="HE20" s="77">
        <v>0</v>
      </c>
      <c r="HF20" s="77">
        <v>0</v>
      </c>
      <c r="HG20" s="77">
        <v>3</v>
      </c>
      <c r="HH20" s="77">
        <v>3</v>
      </c>
      <c r="HI20" s="77">
        <v>1</v>
      </c>
      <c r="HJ20" s="77">
        <v>0</v>
      </c>
      <c r="HK20" s="77">
        <v>10</v>
      </c>
      <c r="HL20" s="77">
        <v>10</v>
      </c>
      <c r="HM20" s="77">
        <v>8</v>
      </c>
      <c r="HN20" s="77">
        <v>10</v>
      </c>
      <c r="HO20" s="77">
        <v>4</v>
      </c>
      <c r="HP20" s="77">
        <v>5</v>
      </c>
      <c r="HQ20" s="77">
        <v>0</v>
      </c>
      <c r="HR20" s="77">
        <v>2</v>
      </c>
      <c r="HS20" s="77">
        <v>0</v>
      </c>
      <c r="HT20" s="77">
        <v>0</v>
      </c>
      <c r="HU20" s="77">
        <v>23</v>
      </c>
      <c r="HV20" s="77">
        <v>27</v>
      </c>
      <c r="HW20" s="77">
        <v>50</v>
      </c>
      <c r="HX20" s="77">
        <v>0</v>
      </c>
      <c r="HY20" s="77">
        <v>0</v>
      </c>
      <c r="HZ20" s="77">
        <v>0</v>
      </c>
      <c r="IA20" s="77">
        <v>0</v>
      </c>
      <c r="IB20" s="77">
        <v>0</v>
      </c>
      <c r="IC20" s="77">
        <v>0</v>
      </c>
      <c r="ID20" s="77">
        <v>0</v>
      </c>
      <c r="IE20" s="77">
        <v>0</v>
      </c>
      <c r="IF20" s="77">
        <v>0</v>
      </c>
      <c r="IG20" s="77">
        <v>0</v>
      </c>
      <c r="IH20" s="77">
        <v>0</v>
      </c>
      <c r="II20" s="77">
        <v>0</v>
      </c>
      <c r="IJ20" s="77">
        <v>0</v>
      </c>
      <c r="IK20" s="77">
        <v>0</v>
      </c>
      <c r="IL20" s="77">
        <v>0</v>
      </c>
      <c r="IM20" s="77">
        <v>0</v>
      </c>
      <c r="IN20" s="77">
        <v>0</v>
      </c>
      <c r="IO20" s="77">
        <v>0</v>
      </c>
      <c r="IP20" s="77">
        <v>0</v>
      </c>
      <c r="IQ20" s="77">
        <v>0</v>
      </c>
      <c r="IR20" s="77">
        <v>0</v>
      </c>
      <c r="IS20" s="77">
        <v>0</v>
      </c>
      <c r="IT20" s="77">
        <v>0</v>
      </c>
      <c r="IU20" s="77">
        <v>5</v>
      </c>
      <c r="IV20" s="77">
        <v>4</v>
      </c>
      <c r="IW20" s="77">
        <v>5</v>
      </c>
      <c r="IX20" s="77">
        <v>4</v>
      </c>
      <c r="IY20" s="77">
        <v>9</v>
      </c>
      <c r="IZ20" s="77">
        <v>0</v>
      </c>
      <c r="JA20" s="77">
        <v>0</v>
      </c>
      <c r="JB20" s="77">
        <v>0</v>
      </c>
      <c r="JC20" s="77">
        <v>0</v>
      </c>
      <c r="JD20" s="77">
        <v>0</v>
      </c>
      <c r="JE20" s="77">
        <v>0</v>
      </c>
      <c r="JF20" s="77">
        <v>0</v>
      </c>
      <c r="JG20" s="77">
        <v>3</v>
      </c>
      <c r="JH20" s="77">
        <v>0</v>
      </c>
      <c r="JI20" s="77">
        <v>0</v>
      </c>
      <c r="JJ20" s="77">
        <v>0</v>
      </c>
      <c r="JK20" s="77">
        <v>3</v>
      </c>
      <c r="JL20" s="77">
        <v>3</v>
      </c>
      <c r="JM20" s="77">
        <v>0</v>
      </c>
      <c r="JN20" s="77">
        <v>1</v>
      </c>
      <c r="JO20" s="77">
        <v>0</v>
      </c>
      <c r="JP20" s="77">
        <v>1</v>
      </c>
      <c r="JQ20" s="77">
        <v>0</v>
      </c>
      <c r="JR20" s="77">
        <v>0</v>
      </c>
      <c r="JS20" s="77">
        <v>0</v>
      </c>
      <c r="JT20" s="77">
        <v>1</v>
      </c>
      <c r="JU20" s="77">
        <v>0</v>
      </c>
      <c r="JV20" s="77">
        <v>0</v>
      </c>
      <c r="JW20" s="77">
        <v>0</v>
      </c>
      <c r="JX20" s="77">
        <v>3</v>
      </c>
      <c r="JY20" s="77">
        <v>3</v>
      </c>
      <c r="JZ20" s="77">
        <v>0</v>
      </c>
      <c r="KA20" s="77">
        <v>1</v>
      </c>
      <c r="KB20" s="77">
        <v>0</v>
      </c>
      <c r="KC20" s="77">
        <v>0</v>
      </c>
      <c r="KD20" s="77">
        <v>0</v>
      </c>
      <c r="KE20" s="77">
        <v>0</v>
      </c>
      <c r="KF20" s="77">
        <v>0</v>
      </c>
      <c r="KG20" s="77">
        <v>0</v>
      </c>
      <c r="KH20" s="77">
        <v>23</v>
      </c>
      <c r="KI20" s="77">
        <v>26</v>
      </c>
      <c r="KJ20" s="77">
        <v>23</v>
      </c>
      <c r="KK20" s="77">
        <v>27</v>
      </c>
      <c r="KL20" s="77">
        <v>50</v>
      </c>
      <c r="KM20" s="77">
        <v>1</v>
      </c>
      <c r="KN20" s="77">
        <v>0</v>
      </c>
      <c r="KO20" s="77">
        <v>1</v>
      </c>
      <c r="KP20" s="77">
        <v>0</v>
      </c>
      <c r="KQ20" s="77">
        <v>0</v>
      </c>
      <c r="KR20" s="77">
        <v>0</v>
      </c>
      <c r="KS20" s="77">
        <v>0</v>
      </c>
      <c r="KT20" s="77">
        <v>0</v>
      </c>
      <c r="KU20" s="77">
        <v>1</v>
      </c>
      <c r="KV20" s="77">
        <v>1</v>
      </c>
      <c r="KW20" s="77">
        <v>2</v>
      </c>
      <c r="KX20" s="77">
        <v>1</v>
      </c>
      <c r="KY20" s="77">
        <v>5</v>
      </c>
      <c r="KZ20" s="77">
        <v>0</v>
      </c>
      <c r="LA20" s="77">
        <v>9</v>
      </c>
      <c r="LB20" s="77">
        <v>0</v>
      </c>
      <c r="LC20" s="77">
        <v>5</v>
      </c>
      <c r="LD20" s="77">
        <v>14</v>
      </c>
    </row>
    <row r="21" spans="1:316" s="77" customFormat="1" x14ac:dyDescent="0.2">
      <c r="A21" s="77" t="s">
        <v>186</v>
      </c>
      <c r="B21" s="77">
        <v>3</v>
      </c>
      <c r="C21" s="77">
        <v>0</v>
      </c>
      <c r="D21" s="77">
        <v>0</v>
      </c>
      <c r="E21" s="77">
        <v>0</v>
      </c>
      <c r="F21" s="77">
        <v>0</v>
      </c>
      <c r="G21" s="77">
        <v>0</v>
      </c>
      <c r="H21" s="77">
        <v>0</v>
      </c>
      <c r="I21" s="77">
        <v>0</v>
      </c>
      <c r="J21" s="77">
        <v>195967</v>
      </c>
      <c r="K21" s="77">
        <v>0</v>
      </c>
      <c r="L21" s="77">
        <v>0</v>
      </c>
      <c r="M21" s="77">
        <v>0</v>
      </c>
      <c r="N21" s="77">
        <v>0</v>
      </c>
      <c r="O21" s="77">
        <v>1</v>
      </c>
      <c r="P21" s="77">
        <v>0</v>
      </c>
      <c r="Q21" s="77">
        <v>0</v>
      </c>
      <c r="R21" s="77">
        <v>0</v>
      </c>
      <c r="S21" s="77">
        <v>1</v>
      </c>
      <c r="T21" s="77">
        <v>1</v>
      </c>
      <c r="U21" s="77">
        <v>0</v>
      </c>
      <c r="V21" s="77">
        <v>0</v>
      </c>
      <c r="W21" s="77">
        <v>0</v>
      </c>
      <c r="X21" s="77">
        <v>0</v>
      </c>
      <c r="Y21" s="77">
        <v>0</v>
      </c>
      <c r="Z21" s="77">
        <v>0</v>
      </c>
      <c r="AA21" s="77">
        <v>2</v>
      </c>
      <c r="AB21" s="77">
        <v>1</v>
      </c>
      <c r="AC21" s="77">
        <v>3</v>
      </c>
      <c r="AD21" s="77">
        <v>227</v>
      </c>
      <c r="AE21" s="77">
        <v>228</v>
      </c>
      <c r="AF21" s="77">
        <v>1</v>
      </c>
      <c r="AG21" s="77">
        <v>2</v>
      </c>
      <c r="AH21" s="77">
        <v>2</v>
      </c>
      <c r="AI21" s="77">
        <v>1</v>
      </c>
      <c r="AJ21" s="77">
        <v>230</v>
      </c>
      <c r="AK21" s="77">
        <v>231</v>
      </c>
      <c r="AL21" s="77">
        <v>461</v>
      </c>
      <c r="AM21" s="77">
        <v>44</v>
      </c>
      <c r="AN21" s="77">
        <v>66</v>
      </c>
      <c r="AO21" s="77">
        <v>110</v>
      </c>
      <c r="AP21" s="77">
        <v>1608</v>
      </c>
      <c r="AQ21" s="77">
        <v>25</v>
      </c>
      <c r="AR21" s="77">
        <v>11</v>
      </c>
      <c r="AS21" s="77">
        <v>0</v>
      </c>
      <c r="AT21" s="77">
        <v>0</v>
      </c>
      <c r="AU21" s="77">
        <v>0</v>
      </c>
      <c r="AV21" s="77">
        <v>0</v>
      </c>
      <c r="AW21" s="77">
        <v>0</v>
      </c>
      <c r="AX21" s="77">
        <v>0</v>
      </c>
      <c r="AY21" s="77">
        <v>0</v>
      </c>
      <c r="AZ21" s="77">
        <v>0</v>
      </c>
      <c r="BA21" s="77">
        <v>0</v>
      </c>
      <c r="BB21" s="77">
        <v>0</v>
      </c>
      <c r="BC21" s="77">
        <v>0</v>
      </c>
      <c r="BD21" s="77">
        <v>0</v>
      </c>
      <c r="BE21" s="77">
        <v>0</v>
      </c>
      <c r="BF21" s="77">
        <v>0</v>
      </c>
      <c r="BG21" s="77">
        <v>0</v>
      </c>
      <c r="BH21" s="77">
        <v>0</v>
      </c>
      <c r="BI21" s="77">
        <v>0</v>
      </c>
      <c r="BJ21" s="77">
        <v>0</v>
      </c>
      <c r="BK21" s="77">
        <v>0</v>
      </c>
      <c r="BL21" s="77">
        <v>0</v>
      </c>
      <c r="BM21" s="77">
        <v>0</v>
      </c>
      <c r="BN21" s="77">
        <v>0</v>
      </c>
      <c r="BO21" s="77">
        <v>0</v>
      </c>
      <c r="BP21" s="77">
        <v>0</v>
      </c>
      <c r="BQ21" s="77">
        <v>25</v>
      </c>
      <c r="BR21" s="77">
        <v>11</v>
      </c>
      <c r="BS21" s="77">
        <v>36</v>
      </c>
      <c r="BT21" s="77">
        <v>4</v>
      </c>
      <c r="BU21" s="77">
        <v>4</v>
      </c>
      <c r="BV21" s="77">
        <v>0</v>
      </c>
      <c r="BW21" s="77">
        <v>0</v>
      </c>
      <c r="BX21" s="77">
        <v>0</v>
      </c>
      <c r="BY21" s="77">
        <v>0</v>
      </c>
      <c r="BZ21" s="77">
        <v>0</v>
      </c>
      <c r="CA21" s="77">
        <v>0</v>
      </c>
      <c r="CB21" s="77">
        <v>0</v>
      </c>
      <c r="CC21" s="77">
        <v>0</v>
      </c>
      <c r="CD21" s="77">
        <v>0</v>
      </c>
      <c r="CE21" s="77">
        <v>0</v>
      </c>
      <c r="CF21" s="77">
        <v>0</v>
      </c>
      <c r="CG21" s="77">
        <v>0</v>
      </c>
      <c r="CH21" s="77">
        <v>0</v>
      </c>
      <c r="CI21" s="77">
        <v>0</v>
      </c>
      <c r="CJ21" s="77">
        <v>0</v>
      </c>
      <c r="CK21" s="77">
        <v>0</v>
      </c>
      <c r="CL21" s="77">
        <v>0</v>
      </c>
      <c r="CM21" s="77">
        <v>0</v>
      </c>
      <c r="CN21" s="77">
        <v>1</v>
      </c>
      <c r="CO21" s="77">
        <v>0</v>
      </c>
      <c r="CP21" s="77">
        <v>0</v>
      </c>
      <c r="CQ21" s="77">
        <v>0</v>
      </c>
      <c r="CR21" s="77">
        <v>224</v>
      </c>
      <c r="CS21" s="77">
        <v>224</v>
      </c>
      <c r="CT21" s="77">
        <v>229</v>
      </c>
      <c r="CU21" s="77">
        <v>228</v>
      </c>
      <c r="CV21" s="77">
        <v>457</v>
      </c>
      <c r="CW21" s="77">
        <v>2</v>
      </c>
      <c r="CX21" s="77">
        <v>3</v>
      </c>
      <c r="CY21" s="77">
        <v>0</v>
      </c>
      <c r="CZ21" s="77">
        <v>0</v>
      </c>
      <c r="DA21" s="77">
        <v>0</v>
      </c>
      <c r="DB21" s="77">
        <v>0</v>
      </c>
      <c r="DC21" s="77">
        <v>0</v>
      </c>
      <c r="DD21" s="77">
        <v>0</v>
      </c>
      <c r="DE21" s="77">
        <v>0</v>
      </c>
      <c r="DF21" s="77">
        <v>0</v>
      </c>
      <c r="DG21" s="77">
        <v>0</v>
      </c>
      <c r="DH21" s="77">
        <v>0</v>
      </c>
      <c r="DI21" s="77">
        <v>0</v>
      </c>
      <c r="DJ21" s="77">
        <v>0</v>
      </c>
      <c r="DK21" s="77">
        <v>0</v>
      </c>
      <c r="DL21" s="77">
        <v>0</v>
      </c>
      <c r="DM21" s="77">
        <v>0</v>
      </c>
      <c r="DN21" s="77">
        <v>0</v>
      </c>
      <c r="DO21" s="77">
        <v>0</v>
      </c>
      <c r="DP21" s="77">
        <v>0</v>
      </c>
      <c r="DQ21" s="77">
        <v>0</v>
      </c>
      <c r="DR21" s="77">
        <v>0</v>
      </c>
      <c r="DS21" s="77">
        <v>0</v>
      </c>
      <c r="DT21" s="77">
        <v>0</v>
      </c>
      <c r="DU21" s="77">
        <v>0</v>
      </c>
      <c r="DV21" s="77">
        <v>0</v>
      </c>
      <c r="DW21" s="77">
        <v>2</v>
      </c>
      <c r="DX21" s="77">
        <v>3</v>
      </c>
      <c r="DY21" s="77">
        <v>5</v>
      </c>
      <c r="DZ21" s="77">
        <v>2</v>
      </c>
      <c r="EA21" s="77">
        <v>1</v>
      </c>
      <c r="EB21" s="77">
        <v>0</v>
      </c>
      <c r="EC21" s="77">
        <v>0</v>
      </c>
      <c r="ED21" s="77">
        <v>0</v>
      </c>
      <c r="EE21" s="77">
        <v>0</v>
      </c>
      <c r="EF21" s="77">
        <v>0</v>
      </c>
      <c r="EG21" s="77">
        <v>0</v>
      </c>
      <c r="EH21" s="77">
        <v>0</v>
      </c>
      <c r="EI21" s="77">
        <v>0</v>
      </c>
      <c r="EJ21" s="77">
        <v>0</v>
      </c>
      <c r="EK21" s="77">
        <v>0</v>
      </c>
      <c r="EL21" s="77">
        <v>0</v>
      </c>
      <c r="EM21" s="77">
        <v>0</v>
      </c>
      <c r="EN21" s="77">
        <v>0</v>
      </c>
      <c r="EO21" s="77">
        <v>0</v>
      </c>
      <c r="EP21" s="77">
        <v>0</v>
      </c>
      <c r="EQ21" s="77">
        <v>0</v>
      </c>
      <c r="ER21" s="77">
        <v>0</v>
      </c>
      <c r="ES21" s="77">
        <v>0</v>
      </c>
      <c r="ET21" s="77">
        <v>0</v>
      </c>
      <c r="EU21" s="77">
        <v>0</v>
      </c>
      <c r="EV21" s="77">
        <v>0</v>
      </c>
      <c r="EW21" s="77">
        <v>0</v>
      </c>
      <c r="EX21" s="77">
        <v>0</v>
      </c>
      <c r="EY21" s="77">
        <v>0</v>
      </c>
      <c r="EZ21" s="77">
        <v>2</v>
      </c>
      <c r="FA21" s="77">
        <v>1</v>
      </c>
      <c r="FB21" s="77">
        <v>3</v>
      </c>
      <c r="FC21" s="77">
        <v>4</v>
      </c>
      <c r="FD21" s="77">
        <v>1</v>
      </c>
      <c r="FE21" s="77">
        <v>0</v>
      </c>
      <c r="FF21" s="77">
        <v>0</v>
      </c>
      <c r="FG21" s="77">
        <v>0</v>
      </c>
      <c r="FH21" s="77">
        <v>0</v>
      </c>
      <c r="FI21" s="77">
        <v>1</v>
      </c>
      <c r="FJ21" s="77">
        <v>0</v>
      </c>
      <c r="FK21" s="77">
        <v>0</v>
      </c>
      <c r="FL21" s="77">
        <v>0</v>
      </c>
      <c r="FM21" s="77">
        <v>5</v>
      </c>
      <c r="FN21" s="77">
        <v>1</v>
      </c>
      <c r="FO21" s="77">
        <v>6</v>
      </c>
      <c r="FP21" s="77">
        <v>2</v>
      </c>
      <c r="FQ21" s="77">
        <v>0</v>
      </c>
      <c r="FR21" s="77">
        <v>0</v>
      </c>
      <c r="FS21" s="77">
        <v>0</v>
      </c>
      <c r="FT21" s="77">
        <v>2</v>
      </c>
      <c r="FU21" s="77">
        <v>6</v>
      </c>
      <c r="FV21" s="77">
        <v>3</v>
      </c>
      <c r="FW21" s="77">
        <v>1</v>
      </c>
      <c r="FX21" s="77">
        <v>12</v>
      </c>
      <c r="FY21" s="77">
        <v>2</v>
      </c>
      <c r="FZ21" s="77">
        <v>5</v>
      </c>
      <c r="GA21" s="77">
        <v>2</v>
      </c>
      <c r="GB21" s="77">
        <v>24</v>
      </c>
      <c r="GC21" s="77">
        <v>11</v>
      </c>
      <c r="GD21" s="77">
        <v>35</v>
      </c>
      <c r="GE21" s="77">
        <v>0</v>
      </c>
      <c r="GF21" s="77">
        <v>0</v>
      </c>
      <c r="GG21" s="77">
        <v>1</v>
      </c>
      <c r="GH21" s="77">
        <v>3</v>
      </c>
      <c r="GI21" s="77">
        <v>3</v>
      </c>
      <c r="GJ21" s="77">
        <v>1</v>
      </c>
      <c r="GK21" s="77">
        <v>1</v>
      </c>
      <c r="GL21" s="77">
        <v>0</v>
      </c>
      <c r="GM21" s="77">
        <v>0</v>
      </c>
      <c r="GN21" s="77">
        <v>0</v>
      </c>
      <c r="GO21" s="77">
        <v>0</v>
      </c>
      <c r="GP21" s="77">
        <v>0</v>
      </c>
      <c r="GQ21" s="77">
        <v>5</v>
      </c>
      <c r="GR21" s="77">
        <v>4</v>
      </c>
      <c r="GS21" s="77">
        <v>9</v>
      </c>
      <c r="GT21" s="77">
        <v>0</v>
      </c>
      <c r="GU21" s="77">
        <v>0</v>
      </c>
      <c r="GV21" s="77">
        <v>1</v>
      </c>
      <c r="GW21" s="77">
        <v>0</v>
      </c>
      <c r="GX21" s="77">
        <v>1</v>
      </c>
      <c r="GY21" s="77">
        <v>1</v>
      </c>
      <c r="GZ21" s="77">
        <v>0</v>
      </c>
      <c r="HA21" s="77">
        <v>0</v>
      </c>
      <c r="HB21" s="77">
        <v>0</v>
      </c>
      <c r="HC21" s="77">
        <v>0</v>
      </c>
      <c r="HD21" s="77">
        <v>0</v>
      </c>
      <c r="HE21" s="77">
        <v>0</v>
      </c>
      <c r="HF21" s="77">
        <v>2</v>
      </c>
      <c r="HG21" s="77">
        <v>1</v>
      </c>
      <c r="HH21" s="77">
        <v>3</v>
      </c>
      <c r="HI21" s="77">
        <v>0</v>
      </c>
      <c r="HJ21" s="77">
        <v>0</v>
      </c>
      <c r="HK21" s="77">
        <v>1</v>
      </c>
      <c r="HL21" s="77">
        <v>1</v>
      </c>
      <c r="HM21" s="77">
        <v>0</v>
      </c>
      <c r="HN21" s="77">
        <v>0</v>
      </c>
      <c r="HO21" s="77">
        <v>1</v>
      </c>
      <c r="HP21" s="77">
        <v>0</v>
      </c>
      <c r="HQ21" s="77">
        <v>0</v>
      </c>
      <c r="HR21" s="77">
        <v>0</v>
      </c>
      <c r="HS21" s="77">
        <v>0</v>
      </c>
      <c r="HT21" s="77">
        <v>0</v>
      </c>
      <c r="HU21" s="77">
        <v>2</v>
      </c>
      <c r="HV21" s="77">
        <v>1</v>
      </c>
      <c r="HW21" s="77">
        <v>3</v>
      </c>
      <c r="HX21" s="77">
        <v>0</v>
      </c>
      <c r="HY21" s="77">
        <v>0</v>
      </c>
      <c r="HZ21" s="77">
        <v>0</v>
      </c>
      <c r="IA21" s="77">
        <v>8</v>
      </c>
      <c r="IB21" s="77">
        <v>0</v>
      </c>
      <c r="IC21" s="77">
        <v>24</v>
      </c>
      <c r="ID21" s="77">
        <v>0</v>
      </c>
      <c r="IE21" s="77">
        <v>0</v>
      </c>
      <c r="IF21" s="77">
        <v>0</v>
      </c>
      <c r="IG21" s="77">
        <v>0</v>
      </c>
      <c r="IH21" s="77">
        <v>0</v>
      </c>
      <c r="II21" s="77">
        <v>0</v>
      </c>
      <c r="IJ21" s="77">
        <v>0</v>
      </c>
      <c r="IK21" s="77">
        <v>32</v>
      </c>
      <c r="IL21" s="77">
        <v>32</v>
      </c>
      <c r="IM21" s="77">
        <v>0</v>
      </c>
      <c r="IN21" s="77">
        <v>0</v>
      </c>
      <c r="IO21" s="77">
        <v>0</v>
      </c>
      <c r="IP21" s="77">
        <v>0</v>
      </c>
      <c r="IQ21" s="77">
        <v>0</v>
      </c>
      <c r="IR21" s="77">
        <v>0</v>
      </c>
      <c r="IS21" s="77">
        <v>0</v>
      </c>
      <c r="IT21" s="77">
        <v>0</v>
      </c>
      <c r="IU21" s="77">
        <v>25</v>
      </c>
      <c r="IV21" s="77">
        <v>11</v>
      </c>
      <c r="IW21" s="77">
        <v>25</v>
      </c>
      <c r="IX21" s="77">
        <v>11</v>
      </c>
      <c r="IY21" s="77">
        <v>36</v>
      </c>
      <c r="IZ21" s="77">
        <v>0</v>
      </c>
      <c r="JA21" s="77">
        <v>0</v>
      </c>
      <c r="JB21" s="77">
        <v>0</v>
      </c>
      <c r="JC21" s="77">
        <v>0</v>
      </c>
      <c r="JD21" s="77">
        <v>0</v>
      </c>
      <c r="JE21" s="77">
        <v>0</v>
      </c>
      <c r="JF21" s="77">
        <v>0</v>
      </c>
      <c r="JG21" s="77">
        <v>0</v>
      </c>
      <c r="JH21" s="77">
        <v>229</v>
      </c>
      <c r="JI21" s="77">
        <v>228</v>
      </c>
      <c r="JJ21" s="77">
        <v>229</v>
      </c>
      <c r="JK21" s="77">
        <v>228</v>
      </c>
      <c r="JL21" s="77">
        <v>457</v>
      </c>
      <c r="JM21" s="77">
        <v>0</v>
      </c>
      <c r="JN21" s="77">
        <v>0</v>
      </c>
      <c r="JO21" s="77">
        <v>0</v>
      </c>
      <c r="JP21" s="77">
        <v>0</v>
      </c>
      <c r="JQ21" s="77">
        <v>0</v>
      </c>
      <c r="JR21" s="77">
        <v>0</v>
      </c>
      <c r="JS21" s="77">
        <v>0</v>
      </c>
      <c r="JT21" s="77">
        <v>0</v>
      </c>
      <c r="JU21" s="77">
        <v>2</v>
      </c>
      <c r="JV21" s="77">
        <v>1</v>
      </c>
      <c r="JW21" s="77">
        <v>2</v>
      </c>
      <c r="JX21" s="77">
        <v>1</v>
      </c>
      <c r="JY21" s="77">
        <v>3</v>
      </c>
      <c r="JZ21" s="77">
        <v>0</v>
      </c>
      <c r="KA21" s="77">
        <v>0</v>
      </c>
      <c r="KB21" s="77">
        <v>0</v>
      </c>
      <c r="KC21" s="77">
        <v>0</v>
      </c>
      <c r="KD21" s="77">
        <v>0</v>
      </c>
      <c r="KE21" s="77">
        <v>0</v>
      </c>
      <c r="KF21" s="77">
        <v>0</v>
      </c>
      <c r="KG21" s="77">
        <v>0</v>
      </c>
      <c r="KH21" s="77">
        <v>0</v>
      </c>
      <c r="KI21" s="77">
        <v>0</v>
      </c>
      <c r="KJ21" s="77">
        <v>0</v>
      </c>
      <c r="KK21" s="77">
        <v>0</v>
      </c>
      <c r="KL21" s="77">
        <v>0</v>
      </c>
      <c r="KM21" s="77">
        <v>1</v>
      </c>
      <c r="KN21" s="77">
        <v>1</v>
      </c>
      <c r="KO21" s="77">
        <v>1</v>
      </c>
      <c r="KP21" s="77">
        <v>0</v>
      </c>
      <c r="KQ21" s="77">
        <v>1</v>
      </c>
      <c r="KR21" s="77">
        <v>0</v>
      </c>
      <c r="KS21" s="77">
        <v>0</v>
      </c>
      <c r="KT21" s="77">
        <v>2</v>
      </c>
      <c r="KU21" s="77">
        <v>0</v>
      </c>
      <c r="KV21" s="77">
        <v>0</v>
      </c>
      <c r="KW21" s="77">
        <v>2</v>
      </c>
      <c r="KX21" s="77">
        <v>0</v>
      </c>
      <c r="KY21" s="77">
        <v>5</v>
      </c>
      <c r="KZ21" s="77">
        <v>0</v>
      </c>
      <c r="LA21" s="77">
        <v>0</v>
      </c>
      <c r="LB21" s="77">
        <v>0</v>
      </c>
      <c r="LC21" s="77">
        <v>0</v>
      </c>
      <c r="LD21" s="77">
        <v>0</v>
      </c>
    </row>
    <row r="22" spans="1:316" s="77" customFormat="1" x14ac:dyDescent="0.2">
      <c r="A22" s="77" t="s">
        <v>189</v>
      </c>
      <c r="B22" s="77">
        <v>1</v>
      </c>
      <c r="C22" s="77">
        <v>0</v>
      </c>
      <c r="D22" s="77">
        <v>0</v>
      </c>
      <c r="E22" s="77">
        <v>0</v>
      </c>
      <c r="F22" s="77">
        <v>0</v>
      </c>
      <c r="G22" s="77">
        <v>0</v>
      </c>
      <c r="H22" s="77">
        <v>0</v>
      </c>
      <c r="I22" s="77">
        <v>0</v>
      </c>
      <c r="J22" s="77">
        <v>35890</v>
      </c>
      <c r="K22" s="77">
        <v>0</v>
      </c>
      <c r="L22" s="77">
        <v>0</v>
      </c>
      <c r="M22" s="77">
        <v>0</v>
      </c>
      <c r="N22" s="77">
        <v>0</v>
      </c>
      <c r="O22" s="77">
        <v>0</v>
      </c>
      <c r="P22" s="77">
        <v>0</v>
      </c>
      <c r="Q22" s="77">
        <v>0</v>
      </c>
      <c r="R22" s="77">
        <v>0</v>
      </c>
      <c r="S22" s="77">
        <v>1</v>
      </c>
      <c r="T22" s="77">
        <v>0</v>
      </c>
      <c r="U22" s="77">
        <v>0</v>
      </c>
      <c r="V22" s="77">
        <v>0</v>
      </c>
      <c r="W22" s="77">
        <v>0</v>
      </c>
      <c r="X22" s="77">
        <v>0</v>
      </c>
      <c r="Y22" s="77">
        <v>0</v>
      </c>
      <c r="Z22" s="77">
        <v>0</v>
      </c>
      <c r="AA22" s="77">
        <v>1</v>
      </c>
      <c r="AB22" s="77">
        <v>0</v>
      </c>
      <c r="AC22" s="77">
        <v>1</v>
      </c>
      <c r="AD22" s="77">
        <v>0</v>
      </c>
      <c r="AE22" s="77">
        <v>0</v>
      </c>
      <c r="AF22" s="77">
        <v>0</v>
      </c>
      <c r="AG22" s="77">
        <v>0</v>
      </c>
      <c r="AH22" s="77">
        <v>2</v>
      </c>
      <c r="AI22" s="77">
        <v>9</v>
      </c>
      <c r="AJ22" s="77">
        <v>2</v>
      </c>
      <c r="AK22" s="77">
        <v>9</v>
      </c>
      <c r="AL22" s="77">
        <v>11</v>
      </c>
      <c r="AM22" s="77">
        <v>15</v>
      </c>
      <c r="AN22" s="77">
        <v>15</v>
      </c>
      <c r="AO22" s="77">
        <v>30</v>
      </c>
      <c r="AP22" s="77">
        <v>2160</v>
      </c>
      <c r="AQ22" s="77">
        <v>12</v>
      </c>
      <c r="AR22" s="77">
        <v>2</v>
      </c>
      <c r="AS22" s="77">
        <v>0</v>
      </c>
      <c r="AT22" s="77">
        <v>0</v>
      </c>
      <c r="AU22" s="77">
        <v>0</v>
      </c>
      <c r="AV22" s="77">
        <v>0</v>
      </c>
      <c r="AW22" s="77">
        <v>0</v>
      </c>
      <c r="AX22" s="77">
        <v>0</v>
      </c>
      <c r="AY22" s="77">
        <v>0</v>
      </c>
      <c r="AZ22" s="77">
        <v>0</v>
      </c>
      <c r="BA22" s="77">
        <v>0</v>
      </c>
      <c r="BB22" s="77">
        <v>0</v>
      </c>
      <c r="BC22" s="77">
        <v>0</v>
      </c>
      <c r="BD22" s="77">
        <v>0</v>
      </c>
      <c r="BE22" s="77">
        <v>0</v>
      </c>
      <c r="BF22" s="77">
        <v>0</v>
      </c>
      <c r="BG22" s="77">
        <v>0</v>
      </c>
      <c r="BH22" s="77">
        <v>0</v>
      </c>
      <c r="BI22" s="77">
        <v>0</v>
      </c>
      <c r="BJ22" s="77">
        <v>0</v>
      </c>
      <c r="BK22" s="77">
        <v>0</v>
      </c>
      <c r="BL22" s="77">
        <v>0</v>
      </c>
      <c r="BM22" s="77">
        <v>0</v>
      </c>
      <c r="BN22" s="77">
        <v>0</v>
      </c>
      <c r="BO22" s="77">
        <v>0</v>
      </c>
      <c r="BP22" s="77">
        <v>0</v>
      </c>
      <c r="BQ22" s="77">
        <v>12</v>
      </c>
      <c r="BR22" s="77">
        <v>2</v>
      </c>
      <c r="BS22" s="77">
        <v>14</v>
      </c>
      <c r="BT22" s="77">
        <v>0</v>
      </c>
      <c r="BU22" s="77">
        <v>0</v>
      </c>
      <c r="BV22" s="77">
        <v>0</v>
      </c>
      <c r="BW22" s="77">
        <v>0</v>
      </c>
      <c r="BX22" s="77">
        <v>0</v>
      </c>
      <c r="BY22" s="77">
        <v>0</v>
      </c>
      <c r="BZ22" s="77">
        <v>0</v>
      </c>
      <c r="CA22" s="77">
        <v>0</v>
      </c>
      <c r="CB22" s="77">
        <v>0</v>
      </c>
      <c r="CC22" s="77">
        <v>0</v>
      </c>
      <c r="CD22" s="77">
        <v>0</v>
      </c>
      <c r="CE22" s="77">
        <v>0</v>
      </c>
      <c r="CF22" s="77">
        <v>0</v>
      </c>
      <c r="CG22" s="77">
        <v>0</v>
      </c>
      <c r="CH22" s="77">
        <v>0</v>
      </c>
      <c r="CI22" s="77">
        <v>0</v>
      </c>
      <c r="CJ22" s="77">
        <v>0</v>
      </c>
      <c r="CK22" s="77">
        <v>0</v>
      </c>
      <c r="CL22" s="77">
        <v>0</v>
      </c>
      <c r="CM22" s="77">
        <v>0</v>
      </c>
      <c r="CN22" s="77">
        <v>0</v>
      </c>
      <c r="CO22" s="77">
        <v>0</v>
      </c>
      <c r="CP22" s="77">
        <v>0</v>
      </c>
      <c r="CQ22" s="77">
        <v>0</v>
      </c>
      <c r="CR22" s="77">
        <v>0</v>
      </c>
      <c r="CS22" s="77">
        <v>0</v>
      </c>
      <c r="CT22" s="77">
        <v>0</v>
      </c>
      <c r="CU22" s="77">
        <v>0</v>
      </c>
      <c r="CV22" s="77">
        <v>0</v>
      </c>
      <c r="CW22" s="77">
        <v>1</v>
      </c>
      <c r="CX22" s="77">
        <v>0</v>
      </c>
      <c r="CY22" s="77">
        <v>0</v>
      </c>
      <c r="CZ22" s="77">
        <v>0</v>
      </c>
      <c r="DA22" s="77">
        <v>0</v>
      </c>
      <c r="DB22" s="77">
        <v>0</v>
      </c>
      <c r="DC22" s="77">
        <v>0</v>
      </c>
      <c r="DD22" s="77">
        <v>0</v>
      </c>
      <c r="DE22" s="77">
        <v>0</v>
      </c>
      <c r="DF22" s="77">
        <v>0</v>
      </c>
      <c r="DG22" s="77">
        <v>0</v>
      </c>
      <c r="DH22" s="77">
        <v>0</v>
      </c>
      <c r="DI22" s="77">
        <v>0</v>
      </c>
      <c r="DJ22" s="77">
        <v>0</v>
      </c>
      <c r="DK22" s="77">
        <v>0</v>
      </c>
      <c r="DL22" s="77">
        <v>0</v>
      </c>
      <c r="DM22" s="77">
        <v>0</v>
      </c>
      <c r="DN22" s="77">
        <v>0</v>
      </c>
      <c r="DO22" s="77">
        <v>0</v>
      </c>
      <c r="DP22" s="77">
        <v>0</v>
      </c>
      <c r="DQ22" s="77">
        <v>0</v>
      </c>
      <c r="DR22" s="77">
        <v>0</v>
      </c>
      <c r="DS22" s="77">
        <v>0</v>
      </c>
      <c r="DT22" s="77">
        <v>0</v>
      </c>
      <c r="DU22" s="77">
        <v>0</v>
      </c>
      <c r="DV22" s="77">
        <v>0</v>
      </c>
      <c r="DW22" s="77">
        <v>1</v>
      </c>
      <c r="DX22" s="77">
        <v>0</v>
      </c>
      <c r="DY22" s="77">
        <v>1</v>
      </c>
      <c r="DZ22" s="77">
        <v>0</v>
      </c>
      <c r="EA22" s="77">
        <v>0</v>
      </c>
      <c r="EB22" s="77">
        <v>0</v>
      </c>
      <c r="EC22" s="77">
        <v>0</v>
      </c>
      <c r="ED22" s="77">
        <v>0</v>
      </c>
      <c r="EE22" s="77">
        <v>0</v>
      </c>
      <c r="EF22" s="77">
        <v>0</v>
      </c>
      <c r="EG22" s="77">
        <v>0</v>
      </c>
      <c r="EH22" s="77">
        <v>0</v>
      </c>
      <c r="EI22" s="77">
        <v>0</v>
      </c>
      <c r="EJ22" s="77">
        <v>0</v>
      </c>
      <c r="EK22" s="77">
        <v>0</v>
      </c>
      <c r="EL22" s="77">
        <v>0</v>
      </c>
      <c r="EM22" s="77">
        <v>0</v>
      </c>
      <c r="EN22" s="77">
        <v>0</v>
      </c>
      <c r="EO22" s="77">
        <v>0</v>
      </c>
      <c r="EP22" s="77">
        <v>0</v>
      </c>
      <c r="EQ22" s="77">
        <v>0</v>
      </c>
      <c r="ER22" s="77">
        <v>0</v>
      </c>
      <c r="ES22" s="77">
        <v>0</v>
      </c>
      <c r="ET22" s="77">
        <v>0</v>
      </c>
      <c r="EU22" s="77">
        <v>0</v>
      </c>
      <c r="EV22" s="77">
        <v>0</v>
      </c>
      <c r="EW22" s="77">
        <v>0</v>
      </c>
      <c r="EX22" s="77">
        <v>0</v>
      </c>
      <c r="EY22" s="77">
        <v>0</v>
      </c>
      <c r="EZ22" s="77">
        <v>0</v>
      </c>
      <c r="FA22" s="77">
        <v>0</v>
      </c>
      <c r="FB22" s="77">
        <v>0</v>
      </c>
      <c r="FC22" s="77">
        <v>14</v>
      </c>
      <c r="FD22" s="77">
        <v>0</v>
      </c>
      <c r="FE22" s="77">
        <v>0</v>
      </c>
      <c r="FF22" s="77">
        <v>0</v>
      </c>
      <c r="FG22" s="77">
        <v>1</v>
      </c>
      <c r="FH22" s="77">
        <v>0</v>
      </c>
      <c r="FI22" s="77">
        <v>0</v>
      </c>
      <c r="FJ22" s="77">
        <v>0</v>
      </c>
      <c r="FK22" s="77">
        <v>6</v>
      </c>
      <c r="FL22" s="77">
        <v>0</v>
      </c>
      <c r="FM22" s="77">
        <v>21</v>
      </c>
      <c r="FN22" s="77">
        <v>0</v>
      </c>
      <c r="FO22" s="77">
        <v>21</v>
      </c>
      <c r="FP22" s="77">
        <v>0</v>
      </c>
      <c r="FQ22" s="77">
        <v>0</v>
      </c>
      <c r="FR22" s="77">
        <v>1</v>
      </c>
      <c r="FS22" s="77">
        <v>0</v>
      </c>
      <c r="FT22" s="77">
        <v>2</v>
      </c>
      <c r="FU22" s="77">
        <v>1</v>
      </c>
      <c r="FV22" s="77">
        <v>1</v>
      </c>
      <c r="FW22" s="77">
        <v>0</v>
      </c>
      <c r="FX22" s="77">
        <v>2</v>
      </c>
      <c r="FY22" s="77">
        <v>0</v>
      </c>
      <c r="FZ22" s="77">
        <v>6</v>
      </c>
      <c r="GA22" s="77">
        <v>1</v>
      </c>
      <c r="GB22" s="77">
        <v>12</v>
      </c>
      <c r="GC22" s="77">
        <v>2</v>
      </c>
      <c r="GD22" s="77">
        <v>14</v>
      </c>
      <c r="GE22" s="77">
        <v>0</v>
      </c>
      <c r="GF22" s="77">
        <v>0</v>
      </c>
      <c r="GG22" s="77">
        <v>0</v>
      </c>
      <c r="GH22" s="77">
        <v>0</v>
      </c>
      <c r="GI22" s="77">
        <v>0</v>
      </c>
      <c r="GJ22" s="77">
        <v>0</v>
      </c>
      <c r="GK22" s="77">
        <v>0</v>
      </c>
      <c r="GL22" s="77">
        <v>0</v>
      </c>
      <c r="GM22" s="77">
        <v>0</v>
      </c>
      <c r="GN22" s="77">
        <v>0</v>
      </c>
      <c r="GO22" s="77">
        <v>0</v>
      </c>
      <c r="GP22" s="77">
        <v>0</v>
      </c>
      <c r="GQ22" s="77">
        <v>0</v>
      </c>
      <c r="GR22" s="77">
        <v>0</v>
      </c>
      <c r="GS22" s="77">
        <v>0</v>
      </c>
      <c r="GT22" s="77">
        <v>0</v>
      </c>
      <c r="GU22" s="77">
        <v>0</v>
      </c>
      <c r="GV22" s="77">
        <v>0</v>
      </c>
      <c r="GW22" s="77">
        <v>0</v>
      </c>
      <c r="GX22" s="77">
        <v>0</v>
      </c>
      <c r="GY22" s="77">
        <v>0</v>
      </c>
      <c r="GZ22" s="77">
        <v>1</v>
      </c>
      <c r="HA22" s="77">
        <v>0</v>
      </c>
      <c r="HB22" s="77">
        <v>0</v>
      </c>
      <c r="HC22" s="77">
        <v>0</v>
      </c>
      <c r="HD22" s="77">
        <v>0</v>
      </c>
      <c r="HE22" s="77">
        <v>0</v>
      </c>
      <c r="HF22" s="77">
        <v>1</v>
      </c>
      <c r="HG22" s="77">
        <v>0</v>
      </c>
      <c r="HH22" s="77">
        <v>1</v>
      </c>
      <c r="HI22" s="77">
        <v>0</v>
      </c>
      <c r="HJ22" s="77">
        <v>0</v>
      </c>
      <c r="HK22" s="77">
        <v>0</v>
      </c>
      <c r="HL22" s="77">
        <v>0</v>
      </c>
      <c r="HM22" s="77">
        <v>0</v>
      </c>
      <c r="HN22" s="77">
        <v>0</v>
      </c>
      <c r="HO22" s="77">
        <v>0</v>
      </c>
      <c r="HP22" s="77">
        <v>0</v>
      </c>
      <c r="HQ22" s="77">
        <v>0</v>
      </c>
      <c r="HR22" s="77">
        <v>0</v>
      </c>
      <c r="HS22" s="77">
        <v>0</v>
      </c>
      <c r="HT22" s="77">
        <v>0</v>
      </c>
      <c r="HU22" s="77">
        <v>0</v>
      </c>
      <c r="HV22" s="77">
        <v>0</v>
      </c>
      <c r="HW22" s="77">
        <v>0</v>
      </c>
      <c r="HX22" s="77">
        <v>0</v>
      </c>
      <c r="HY22" s="77">
        <v>0</v>
      </c>
      <c r="HZ22" s="77">
        <v>0</v>
      </c>
      <c r="IA22" s="77">
        <v>0</v>
      </c>
      <c r="IB22" s="77">
        <v>0</v>
      </c>
      <c r="IC22" s="77">
        <v>0</v>
      </c>
      <c r="ID22" s="77">
        <v>0</v>
      </c>
      <c r="IE22" s="77">
        <v>0</v>
      </c>
      <c r="IF22" s="77">
        <v>0</v>
      </c>
      <c r="IG22" s="77">
        <v>0</v>
      </c>
      <c r="IH22" s="77">
        <v>0</v>
      </c>
      <c r="II22" s="77">
        <v>0</v>
      </c>
      <c r="IJ22" s="77">
        <v>0</v>
      </c>
      <c r="IK22" s="77">
        <v>0</v>
      </c>
      <c r="IL22" s="77">
        <v>0</v>
      </c>
      <c r="IM22" s="77">
        <v>1</v>
      </c>
      <c r="IN22" s="77">
        <v>0</v>
      </c>
      <c r="IO22" s="77">
        <v>12</v>
      </c>
      <c r="IP22" s="77">
        <v>0</v>
      </c>
      <c r="IQ22" s="77">
        <v>0</v>
      </c>
      <c r="IR22" s="77">
        <v>0</v>
      </c>
      <c r="IS22" s="77">
        <v>0</v>
      </c>
      <c r="IT22" s="77">
        <v>0</v>
      </c>
      <c r="IU22" s="77">
        <v>0</v>
      </c>
      <c r="IV22" s="77">
        <v>0</v>
      </c>
      <c r="IW22" s="77">
        <v>13</v>
      </c>
      <c r="IX22" s="77">
        <v>0</v>
      </c>
      <c r="IY22" s="77">
        <v>13</v>
      </c>
      <c r="IZ22" s="77">
        <v>0</v>
      </c>
      <c r="JA22" s="77">
        <v>0</v>
      </c>
      <c r="JB22" s="77">
        <v>0</v>
      </c>
      <c r="JC22" s="77">
        <v>0</v>
      </c>
      <c r="JD22" s="77">
        <v>0</v>
      </c>
      <c r="JE22" s="77">
        <v>0</v>
      </c>
      <c r="JF22" s="77">
        <v>0</v>
      </c>
      <c r="JG22" s="77">
        <v>0</v>
      </c>
      <c r="JH22" s="77">
        <v>0</v>
      </c>
      <c r="JI22" s="77">
        <v>0</v>
      </c>
      <c r="JJ22" s="77">
        <v>0</v>
      </c>
      <c r="JK22" s="77">
        <v>0</v>
      </c>
      <c r="JL22" s="77">
        <v>0</v>
      </c>
      <c r="JM22" s="77">
        <v>0</v>
      </c>
      <c r="JN22" s="77">
        <v>0</v>
      </c>
      <c r="JO22" s="77">
        <v>1</v>
      </c>
      <c r="JP22" s="77">
        <v>0</v>
      </c>
      <c r="JQ22" s="77">
        <v>0</v>
      </c>
      <c r="JR22" s="77">
        <v>0</v>
      </c>
      <c r="JS22" s="77">
        <v>0</v>
      </c>
      <c r="JT22" s="77">
        <v>0</v>
      </c>
      <c r="JU22" s="77">
        <v>0</v>
      </c>
      <c r="JV22" s="77">
        <v>0</v>
      </c>
      <c r="JW22" s="77">
        <v>1</v>
      </c>
      <c r="JX22" s="77">
        <v>0</v>
      </c>
      <c r="JY22" s="77">
        <v>1</v>
      </c>
      <c r="JZ22" s="77">
        <v>0</v>
      </c>
      <c r="KA22" s="77">
        <v>0</v>
      </c>
      <c r="KB22" s="77">
        <v>0</v>
      </c>
      <c r="KC22" s="77">
        <v>0</v>
      </c>
      <c r="KD22" s="77">
        <v>0</v>
      </c>
      <c r="KE22" s="77">
        <v>0</v>
      </c>
      <c r="KF22" s="77">
        <v>0</v>
      </c>
      <c r="KG22" s="77">
        <v>0</v>
      </c>
      <c r="KH22" s="77">
        <v>0</v>
      </c>
      <c r="KI22" s="77">
        <v>0</v>
      </c>
      <c r="KJ22" s="77">
        <v>0</v>
      </c>
      <c r="KK22" s="77">
        <v>0</v>
      </c>
      <c r="KL22" s="77">
        <v>0</v>
      </c>
      <c r="KM22" s="77">
        <v>0</v>
      </c>
      <c r="KN22" s="77">
        <v>1</v>
      </c>
      <c r="KO22" s="77">
        <v>0</v>
      </c>
      <c r="KP22" s="77">
        <v>0</v>
      </c>
      <c r="KQ22" s="77">
        <v>0</v>
      </c>
      <c r="KR22" s="77">
        <v>0</v>
      </c>
      <c r="KS22" s="77">
        <v>0</v>
      </c>
      <c r="KT22" s="77">
        <v>0</v>
      </c>
      <c r="KU22" s="77">
        <v>0</v>
      </c>
      <c r="KV22" s="77">
        <v>0</v>
      </c>
      <c r="KW22" s="77">
        <v>0</v>
      </c>
      <c r="KX22" s="77">
        <v>0</v>
      </c>
      <c r="KY22" s="77">
        <v>0</v>
      </c>
      <c r="KZ22" s="77">
        <v>0</v>
      </c>
      <c r="LA22" s="77">
        <v>0</v>
      </c>
      <c r="LB22" s="77">
        <v>0</v>
      </c>
      <c r="LC22" s="77">
        <v>1</v>
      </c>
      <c r="LD22" s="77">
        <v>1</v>
      </c>
    </row>
    <row r="23" spans="1:316" s="77" customFormat="1" x14ac:dyDescent="0.2">
      <c r="A23" s="77" t="s">
        <v>201</v>
      </c>
      <c r="B23" s="77">
        <v>0</v>
      </c>
      <c r="C23" s="77">
        <v>0</v>
      </c>
      <c r="D23" s="77">
        <v>0</v>
      </c>
      <c r="E23" s="77">
        <v>0</v>
      </c>
      <c r="F23" s="77">
        <v>0</v>
      </c>
      <c r="G23" s="77">
        <v>0</v>
      </c>
      <c r="H23" s="77">
        <v>0</v>
      </c>
      <c r="I23" s="77">
        <v>0</v>
      </c>
      <c r="J23" s="77">
        <v>0</v>
      </c>
      <c r="K23" s="77">
        <v>0</v>
      </c>
      <c r="L23" s="77">
        <v>0</v>
      </c>
      <c r="M23" s="77">
        <v>0</v>
      </c>
      <c r="N23" s="77">
        <v>0</v>
      </c>
      <c r="O23" s="77">
        <v>0</v>
      </c>
      <c r="P23" s="77">
        <v>0</v>
      </c>
      <c r="Q23" s="77">
        <v>0</v>
      </c>
      <c r="R23" s="77">
        <v>0</v>
      </c>
      <c r="S23" s="77">
        <v>0</v>
      </c>
      <c r="T23" s="77">
        <v>0</v>
      </c>
      <c r="U23" s="77">
        <v>0</v>
      </c>
      <c r="V23" s="77">
        <v>0</v>
      </c>
      <c r="W23" s="77">
        <v>0</v>
      </c>
      <c r="X23" s="77">
        <v>0</v>
      </c>
      <c r="Y23" s="77">
        <v>0</v>
      </c>
      <c r="Z23" s="77">
        <v>0</v>
      </c>
      <c r="AA23" s="77">
        <v>0</v>
      </c>
      <c r="AB23" s="77">
        <v>0</v>
      </c>
      <c r="AC23" s="77">
        <v>0</v>
      </c>
      <c r="AD23" s="77">
        <v>0</v>
      </c>
      <c r="AE23" s="77">
        <v>0</v>
      </c>
      <c r="AF23" s="77">
        <v>0</v>
      </c>
      <c r="AG23" s="77">
        <v>0</v>
      </c>
      <c r="AH23" s="77">
        <v>0</v>
      </c>
      <c r="AI23" s="77">
        <v>0</v>
      </c>
      <c r="AJ23" s="77">
        <v>0</v>
      </c>
      <c r="AK23" s="77">
        <v>0</v>
      </c>
      <c r="AL23" s="77">
        <v>0</v>
      </c>
      <c r="AM23" s="77">
        <v>0</v>
      </c>
      <c r="AN23" s="77">
        <v>0</v>
      </c>
      <c r="AO23" s="77">
        <v>0</v>
      </c>
      <c r="AP23" s="77">
        <v>0</v>
      </c>
      <c r="AQ23" s="77">
        <v>0</v>
      </c>
      <c r="AR23" s="77">
        <v>0</v>
      </c>
      <c r="AS23" s="77">
        <v>0</v>
      </c>
      <c r="AT23" s="77">
        <v>0</v>
      </c>
      <c r="AU23" s="77">
        <v>0</v>
      </c>
      <c r="AV23" s="77">
        <v>0</v>
      </c>
      <c r="AW23" s="77">
        <v>0</v>
      </c>
      <c r="AX23" s="77">
        <v>0</v>
      </c>
      <c r="AY23" s="77">
        <v>0</v>
      </c>
      <c r="AZ23" s="77">
        <v>0</v>
      </c>
      <c r="BA23" s="77">
        <v>0</v>
      </c>
      <c r="BB23" s="77">
        <v>0</v>
      </c>
      <c r="BC23" s="77">
        <v>0</v>
      </c>
      <c r="BD23" s="77">
        <v>0</v>
      </c>
      <c r="BE23" s="77">
        <v>0</v>
      </c>
      <c r="BF23" s="77">
        <v>0</v>
      </c>
      <c r="BG23" s="77">
        <v>0</v>
      </c>
      <c r="BH23" s="77">
        <v>0</v>
      </c>
      <c r="BI23" s="77">
        <v>0</v>
      </c>
      <c r="BJ23" s="77">
        <v>0</v>
      </c>
      <c r="BK23" s="77">
        <v>0</v>
      </c>
      <c r="BL23" s="77">
        <v>0</v>
      </c>
      <c r="BM23" s="77">
        <v>0</v>
      </c>
      <c r="BN23" s="77">
        <v>0</v>
      </c>
      <c r="BO23" s="77">
        <v>0</v>
      </c>
      <c r="BP23" s="77">
        <v>0</v>
      </c>
      <c r="BQ23" s="77">
        <v>0</v>
      </c>
      <c r="BR23" s="77">
        <v>0</v>
      </c>
      <c r="BS23" s="77">
        <v>0</v>
      </c>
      <c r="BT23" s="77">
        <v>0</v>
      </c>
      <c r="BU23" s="77">
        <v>0</v>
      </c>
      <c r="BV23" s="77">
        <v>0</v>
      </c>
      <c r="BW23" s="77">
        <v>0</v>
      </c>
      <c r="BX23" s="77">
        <v>0</v>
      </c>
      <c r="BY23" s="77">
        <v>0</v>
      </c>
      <c r="BZ23" s="77">
        <v>0</v>
      </c>
      <c r="CA23" s="77">
        <v>0</v>
      </c>
      <c r="CB23" s="77">
        <v>0</v>
      </c>
      <c r="CC23" s="77">
        <v>0</v>
      </c>
      <c r="CD23" s="77">
        <v>0</v>
      </c>
      <c r="CE23" s="77">
        <v>0</v>
      </c>
      <c r="CF23" s="77">
        <v>0</v>
      </c>
      <c r="CG23" s="77">
        <v>0</v>
      </c>
      <c r="CH23" s="77">
        <v>0</v>
      </c>
      <c r="CI23" s="77">
        <v>0</v>
      </c>
      <c r="CJ23" s="77">
        <v>0</v>
      </c>
      <c r="CK23" s="77">
        <v>0</v>
      </c>
      <c r="CL23" s="77">
        <v>0</v>
      </c>
      <c r="CM23" s="77">
        <v>0</v>
      </c>
      <c r="CN23" s="77">
        <v>0</v>
      </c>
      <c r="CO23" s="77">
        <v>0</v>
      </c>
      <c r="CP23" s="77">
        <v>0</v>
      </c>
      <c r="CQ23" s="77">
        <v>0</v>
      </c>
      <c r="CR23" s="77">
        <v>0</v>
      </c>
      <c r="CS23" s="77">
        <v>0</v>
      </c>
      <c r="CT23" s="77">
        <v>0</v>
      </c>
      <c r="CU23" s="77">
        <v>0</v>
      </c>
      <c r="CV23" s="77">
        <v>0</v>
      </c>
      <c r="CW23" s="77">
        <v>0</v>
      </c>
      <c r="CX23" s="77">
        <v>0</v>
      </c>
      <c r="CY23" s="77">
        <v>0</v>
      </c>
      <c r="CZ23" s="77">
        <v>0</v>
      </c>
      <c r="DA23" s="77">
        <v>0</v>
      </c>
      <c r="DB23" s="77">
        <v>0</v>
      </c>
      <c r="DC23" s="77">
        <v>0</v>
      </c>
      <c r="DD23" s="77">
        <v>0</v>
      </c>
      <c r="DE23" s="77">
        <v>0</v>
      </c>
      <c r="DF23" s="77">
        <v>0</v>
      </c>
      <c r="DG23" s="77">
        <v>0</v>
      </c>
      <c r="DH23" s="77">
        <v>0</v>
      </c>
      <c r="DI23" s="77">
        <v>0</v>
      </c>
      <c r="DJ23" s="77">
        <v>0</v>
      </c>
      <c r="DK23" s="77">
        <v>0</v>
      </c>
      <c r="DL23" s="77">
        <v>0</v>
      </c>
      <c r="DM23" s="77">
        <v>0</v>
      </c>
      <c r="DN23" s="77">
        <v>0</v>
      </c>
      <c r="DO23" s="77">
        <v>0</v>
      </c>
      <c r="DP23" s="77">
        <v>0</v>
      </c>
      <c r="DQ23" s="77">
        <v>0</v>
      </c>
      <c r="DR23" s="77">
        <v>0</v>
      </c>
      <c r="DS23" s="77">
        <v>0</v>
      </c>
      <c r="DT23" s="77">
        <v>0</v>
      </c>
      <c r="DU23" s="77">
        <v>0</v>
      </c>
      <c r="DV23" s="77">
        <v>0</v>
      </c>
      <c r="DW23" s="77">
        <v>0</v>
      </c>
      <c r="DX23" s="77">
        <v>0</v>
      </c>
      <c r="DY23" s="77">
        <v>0</v>
      </c>
      <c r="DZ23" s="77">
        <v>0</v>
      </c>
      <c r="EA23" s="77">
        <v>0</v>
      </c>
      <c r="EB23" s="77">
        <v>0</v>
      </c>
      <c r="EC23" s="77">
        <v>0</v>
      </c>
      <c r="ED23" s="77">
        <v>0</v>
      </c>
      <c r="EE23" s="77">
        <v>0</v>
      </c>
      <c r="EF23" s="77">
        <v>0</v>
      </c>
      <c r="EG23" s="77">
        <v>0</v>
      </c>
      <c r="EH23" s="77">
        <v>0</v>
      </c>
      <c r="EI23" s="77">
        <v>0</v>
      </c>
      <c r="EJ23" s="77">
        <v>0</v>
      </c>
      <c r="EK23" s="77">
        <v>0</v>
      </c>
      <c r="EL23" s="77">
        <v>0</v>
      </c>
      <c r="EM23" s="77">
        <v>0</v>
      </c>
      <c r="EN23" s="77">
        <v>0</v>
      </c>
      <c r="EO23" s="77">
        <v>0</v>
      </c>
      <c r="EP23" s="77">
        <v>0</v>
      </c>
      <c r="EQ23" s="77">
        <v>0</v>
      </c>
      <c r="ER23" s="77">
        <v>0</v>
      </c>
      <c r="ES23" s="77">
        <v>0</v>
      </c>
      <c r="ET23" s="77">
        <v>0</v>
      </c>
      <c r="EU23" s="77">
        <v>0</v>
      </c>
      <c r="EV23" s="77">
        <v>0</v>
      </c>
      <c r="EW23" s="77">
        <v>0</v>
      </c>
      <c r="EX23" s="77">
        <v>0</v>
      </c>
      <c r="EY23" s="77">
        <v>0</v>
      </c>
      <c r="EZ23" s="77">
        <v>0</v>
      </c>
      <c r="FA23" s="77">
        <v>0</v>
      </c>
      <c r="FB23" s="77">
        <v>0</v>
      </c>
      <c r="FC23" s="77">
        <v>0</v>
      </c>
      <c r="FD23" s="77">
        <v>0</v>
      </c>
      <c r="FE23" s="77">
        <v>0</v>
      </c>
      <c r="FF23" s="77">
        <v>0</v>
      </c>
      <c r="FG23" s="77">
        <v>0</v>
      </c>
      <c r="FH23" s="77">
        <v>0</v>
      </c>
      <c r="FI23" s="77">
        <v>0</v>
      </c>
      <c r="FJ23" s="77">
        <v>0</v>
      </c>
      <c r="FK23" s="77">
        <v>0</v>
      </c>
      <c r="FL23" s="77">
        <v>0</v>
      </c>
      <c r="FM23" s="77">
        <v>0</v>
      </c>
      <c r="FN23" s="77">
        <v>0</v>
      </c>
      <c r="FO23" s="77">
        <v>0</v>
      </c>
      <c r="FP23" s="77">
        <v>0</v>
      </c>
      <c r="FQ23" s="77">
        <v>0</v>
      </c>
      <c r="FR23" s="77">
        <v>0</v>
      </c>
      <c r="FS23" s="77">
        <v>0</v>
      </c>
      <c r="FT23" s="77">
        <v>0</v>
      </c>
      <c r="FU23" s="77">
        <v>0</v>
      </c>
      <c r="FV23" s="77">
        <v>0</v>
      </c>
      <c r="FW23" s="77">
        <v>0</v>
      </c>
      <c r="FX23" s="77">
        <v>0</v>
      </c>
      <c r="FY23" s="77">
        <v>0</v>
      </c>
      <c r="FZ23" s="77">
        <v>0</v>
      </c>
      <c r="GA23" s="77">
        <v>0</v>
      </c>
      <c r="GB23" s="77">
        <v>0</v>
      </c>
      <c r="GC23" s="77">
        <v>0</v>
      </c>
      <c r="GD23" s="77">
        <v>0</v>
      </c>
      <c r="GE23" s="77">
        <v>0</v>
      </c>
      <c r="GF23" s="77">
        <v>0</v>
      </c>
      <c r="GG23" s="77">
        <v>0</v>
      </c>
      <c r="GH23" s="77">
        <v>0</v>
      </c>
      <c r="GI23" s="77">
        <v>0</v>
      </c>
      <c r="GJ23" s="77">
        <v>0</v>
      </c>
      <c r="GK23" s="77">
        <v>0</v>
      </c>
      <c r="GL23" s="77">
        <v>0</v>
      </c>
      <c r="GM23" s="77">
        <v>0</v>
      </c>
      <c r="GN23" s="77">
        <v>0</v>
      </c>
      <c r="GO23" s="77">
        <v>0</v>
      </c>
      <c r="GP23" s="77">
        <v>0</v>
      </c>
      <c r="GQ23" s="77">
        <v>0</v>
      </c>
      <c r="GR23" s="77">
        <v>0</v>
      </c>
      <c r="GS23" s="77">
        <v>0</v>
      </c>
      <c r="GT23" s="77">
        <v>0</v>
      </c>
      <c r="GU23" s="77">
        <v>0</v>
      </c>
      <c r="GV23" s="77">
        <v>0</v>
      </c>
      <c r="GW23" s="77">
        <v>0</v>
      </c>
      <c r="GX23" s="77">
        <v>0</v>
      </c>
      <c r="GY23" s="77">
        <v>0</v>
      </c>
      <c r="GZ23" s="77">
        <v>0</v>
      </c>
      <c r="HA23" s="77">
        <v>0</v>
      </c>
      <c r="HB23" s="77">
        <v>0</v>
      </c>
      <c r="HC23" s="77">
        <v>0</v>
      </c>
      <c r="HD23" s="77">
        <v>0</v>
      </c>
      <c r="HE23" s="77">
        <v>0</v>
      </c>
      <c r="HF23" s="77">
        <v>0</v>
      </c>
      <c r="HG23" s="77">
        <v>0</v>
      </c>
      <c r="HH23" s="77">
        <v>0</v>
      </c>
      <c r="HI23" s="77">
        <v>0</v>
      </c>
      <c r="HJ23" s="77">
        <v>0</v>
      </c>
      <c r="HK23" s="77">
        <v>0</v>
      </c>
      <c r="HL23" s="77">
        <v>0</v>
      </c>
      <c r="HM23" s="77">
        <v>0</v>
      </c>
      <c r="HN23" s="77">
        <v>0</v>
      </c>
      <c r="HO23" s="77">
        <v>0</v>
      </c>
      <c r="HP23" s="77">
        <v>0</v>
      </c>
      <c r="HQ23" s="77">
        <v>0</v>
      </c>
      <c r="HR23" s="77">
        <v>0</v>
      </c>
      <c r="HS23" s="77">
        <v>0</v>
      </c>
      <c r="HT23" s="77">
        <v>0</v>
      </c>
      <c r="HU23" s="77">
        <v>0</v>
      </c>
      <c r="HV23" s="77">
        <v>0</v>
      </c>
      <c r="HW23" s="77">
        <v>0</v>
      </c>
      <c r="HX23" s="77">
        <v>0</v>
      </c>
      <c r="HY23" s="77">
        <v>0</v>
      </c>
      <c r="HZ23" s="77">
        <v>0</v>
      </c>
      <c r="IA23" s="77">
        <v>0</v>
      </c>
      <c r="IB23" s="77">
        <v>0</v>
      </c>
      <c r="IC23" s="77">
        <v>0</v>
      </c>
      <c r="ID23" s="77">
        <v>0</v>
      </c>
      <c r="IE23" s="77">
        <v>0</v>
      </c>
      <c r="IF23" s="77">
        <v>0</v>
      </c>
      <c r="IG23" s="77">
        <v>0</v>
      </c>
      <c r="IH23" s="77">
        <v>0</v>
      </c>
      <c r="II23" s="77">
        <v>0</v>
      </c>
      <c r="IJ23" s="77">
        <v>0</v>
      </c>
      <c r="IK23" s="77">
        <v>0</v>
      </c>
      <c r="IL23" s="77">
        <v>0</v>
      </c>
      <c r="IM23" s="77">
        <v>0</v>
      </c>
      <c r="IN23" s="77">
        <v>0</v>
      </c>
      <c r="IO23" s="77">
        <v>0</v>
      </c>
      <c r="IP23" s="77">
        <v>0</v>
      </c>
      <c r="IQ23" s="77">
        <v>0</v>
      </c>
      <c r="IR23" s="77">
        <v>0</v>
      </c>
      <c r="IS23" s="77">
        <v>0</v>
      </c>
      <c r="IT23" s="77">
        <v>0</v>
      </c>
      <c r="IU23" s="77">
        <v>0</v>
      </c>
      <c r="IV23" s="77">
        <v>0</v>
      </c>
      <c r="IW23" s="77">
        <v>0</v>
      </c>
      <c r="IX23" s="77">
        <v>0</v>
      </c>
      <c r="IY23" s="77">
        <v>0</v>
      </c>
      <c r="IZ23" s="77">
        <v>0</v>
      </c>
      <c r="JA23" s="77">
        <v>0</v>
      </c>
      <c r="JB23" s="77">
        <v>0</v>
      </c>
      <c r="JC23" s="77">
        <v>0</v>
      </c>
      <c r="JD23" s="77">
        <v>0</v>
      </c>
      <c r="JE23" s="77">
        <v>0</v>
      </c>
      <c r="JF23" s="77">
        <v>0</v>
      </c>
      <c r="JG23" s="77">
        <v>0</v>
      </c>
      <c r="JH23" s="77">
        <v>0</v>
      </c>
      <c r="JI23" s="77">
        <v>0</v>
      </c>
      <c r="JJ23" s="77">
        <v>0</v>
      </c>
      <c r="JK23" s="77">
        <v>0</v>
      </c>
      <c r="JL23" s="77">
        <v>0</v>
      </c>
      <c r="JM23" s="77">
        <v>0</v>
      </c>
      <c r="JN23" s="77">
        <v>0</v>
      </c>
      <c r="JO23" s="77">
        <v>0</v>
      </c>
      <c r="JP23" s="77">
        <v>0</v>
      </c>
      <c r="JQ23" s="77">
        <v>0</v>
      </c>
      <c r="JR23" s="77">
        <v>0</v>
      </c>
      <c r="JS23" s="77">
        <v>0</v>
      </c>
      <c r="JT23" s="77">
        <v>0</v>
      </c>
      <c r="JU23" s="77">
        <v>0</v>
      </c>
      <c r="JV23" s="77">
        <v>0</v>
      </c>
      <c r="JW23" s="77">
        <v>0</v>
      </c>
      <c r="JX23" s="77">
        <v>0</v>
      </c>
      <c r="JY23" s="77">
        <v>0</v>
      </c>
      <c r="JZ23" s="77">
        <v>0</v>
      </c>
      <c r="KA23" s="77">
        <v>0</v>
      </c>
      <c r="KB23" s="77">
        <v>0</v>
      </c>
      <c r="KC23" s="77">
        <v>0</v>
      </c>
      <c r="KD23" s="77">
        <v>0</v>
      </c>
      <c r="KE23" s="77">
        <v>0</v>
      </c>
      <c r="KF23" s="77">
        <v>0</v>
      </c>
      <c r="KG23" s="77">
        <v>0</v>
      </c>
      <c r="KH23" s="77">
        <v>0</v>
      </c>
      <c r="KI23" s="77">
        <v>0</v>
      </c>
      <c r="KJ23" s="77">
        <v>0</v>
      </c>
      <c r="KK23" s="77">
        <v>0</v>
      </c>
      <c r="KL23" s="77">
        <v>0</v>
      </c>
      <c r="KM23" s="77">
        <v>0</v>
      </c>
      <c r="KN23" s="77">
        <v>0</v>
      </c>
      <c r="KO23" s="77">
        <v>0</v>
      </c>
      <c r="KP23" s="77">
        <v>0</v>
      </c>
      <c r="KQ23" s="77">
        <v>0</v>
      </c>
      <c r="KR23" s="77">
        <v>0</v>
      </c>
      <c r="KS23" s="77">
        <v>0</v>
      </c>
      <c r="KT23" s="77">
        <v>0</v>
      </c>
      <c r="KU23" s="77">
        <v>0</v>
      </c>
      <c r="KV23" s="77">
        <v>0</v>
      </c>
      <c r="KW23" s="77">
        <v>0</v>
      </c>
      <c r="KX23" s="77">
        <v>0</v>
      </c>
      <c r="KY23" s="77">
        <v>0</v>
      </c>
      <c r="KZ23" s="77">
        <v>0</v>
      </c>
      <c r="LA23" s="77">
        <v>0</v>
      </c>
      <c r="LB23" s="77">
        <v>0</v>
      </c>
      <c r="LC23" s="77">
        <v>0</v>
      </c>
      <c r="LD23" s="77">
        <v>0</v>
      </c>
    </row>
    <row r="24" spans="1:316" s="77" customFormat="1" x14ac:dyDescent="0.2">
      <c r="A24" s="77" t="s">
        <v>202</v>
      </c>
      <c r="B24" s="77">
        <v>0</v>
      </c>
      <c r="C24" s="77">
        <v>0</v>
      </c>
      <c r="D24" s="77">
        <v>0</v>
      </c>
      <c r="E24" s="77">
        <v>0</v>
      </c>
      <c r="F24" s="77">
        <v>0</v>
      </c>
      <c r="G24" s="77">
        <v>0</v>
      </c>
      <c r="H24" s="77">
        <v>0</v>
      </c>
      <c r="I24" s="77">
        <v>0</v>
      </c>
      <c r="J24" s="77">
        <v>0</v>
      </c>
      <c r="K24" s="77">
        <v>0</v>
      </c>
      <c r="L24" s="77">
        <v>0</v>
      </c>
      <c r="M24" s="77">
        <v>0</v>
      </c>
      <c r="N24" s="77">
        <v>0</v>
      </c>
      <c r="O24" s="77">
        <v>0</v>
      </c>
      <c r="P24" s="77">
        <v>0</v>
      </c>
      <c r="Q24" s="77">
        <v>0</v>
      </c>
      <c r="R24" s="77">
        <v>0</v>
      </c>
      <c r="S24" s="77">
        <v>0</v>
      </c>
      <c r="T24" s="77">
        <v>0</v>
      </c>
      <c r="U24" s="77">
        <v>0</v>
      </c>
      <c r="V24" s="77">
        <v>0</v>
      </c>
      <c r="W24" s="77">
        <v>0</v>
      </c>
      <c r="X24" s="77">
        <v>0</v>
      </c>
      <c r="Y24" s="77">
        <v>0</v>
      </c>
      <c r="Z24" s="77">
        <v>0</v>
      </c>
      <c r="AA24" s="77">
        <v>0</v>
      </c>
      <c r="AB24" s="77">
        <v>0</v>
      </c>
      <c r="AC24" s="77">
        <v>0</v>
      </c>
      <c r="AD24" s="77">
        <v>0</v>
      </c>
      <c r="AE24" s="77">
        <v>0</v>
      </c>
      <c r="AF24" s="77">
        <v>0</v>
      </c>
      <c r="AG24" s="77">
        <v>0</v>
      </c>
      <c r="AH24" s="77">
        <v>0</v>
      </c>
      <c r="AI24" s="77">
        <v>0</v>
      </c>
      <c r="AJ24" s="77">
        <v>0</v>
      </c>
      <c r="AK24" s="77">
        <v>0</v>
      </c>
      <c r="AL24" s="77">
        <v>0</v>
      </c>
      <c r="AM24" s="77">
        <v>0</v>
      </c>
      <c r="AN24" s="77">
        <v>0</v>
      </c>
      <c r="AO24" s="77">
        <v>0</v>
      </c>
      <c r="AP24" s="77">
        <v>0</v>
      </c>
      <c r="AQ24" s="77">
        <v>0</v>
      </c>
      <c r="AR24" s="77">
        <v>0</v>
      </c>
      <c r="AS24" s="77">
        <v>0</v>
      </c>
      <c r="AT24" s="77">
        <v>0</v>
      </c>
      <c r="AU24" s="77">
        <v>0</v>
      </c>
      <c r="AV24" s="77">
        <v>0</v>
      </c>
      <c r="AW24" s="77">
        <v>0</v>
      </c>
      <c r="AX24" s="77">
        <v>0</v>
      </c>
      <c r="AY24" s="77">
        <v>0</v>
      </c>
      <c r="AZ24" s="77">
        <v>0</v>
      </c>
      <c r="BA24" s="77">
        <v>0</v>
      </c>
      <c r="BB24" s="77">
        <v>0</v>
      </c>
      <c r="BC24" s="77">
        <v>0</v>
      </c>
      <c r="BD24" s="77">
        <v>0</v>
      </c>
      <c r="BE24" s="77">
        <v>0</v>
      </c>
      <c r="BF24" s="77">
        <v>0</v>
      </c>
      <c r="BG24" s="77">
        <v>0</v>
      </c>
      <c r="BH24" s="77">
        <v>0</v>
      </c>
      <c r="BI24" s="77">
        <v>0</v>
      </c>
      <c r="BJ24" s="77">
        <v>0</v>
      </c>
      <c r="BK24" s="77">
        <v>0</v>
      </c>
      <c r="BL24" s="77">
        <v>0</v>
      </c>
      <c r="BM24" s="77">
        <v>0</v>
      </c>
      <c r="BN24" s="77">
        <v>0</v>
      </c>
      <c r="BO24" s="77">
        <v>0</v>
      </c>
      <c r="BP24" s="77">
        <v>0</v>
      </c>
      <c r="BQ24" s="77">
        <v>0</v>
      </c>
      <c r="BR24" s="77">
        <v>0</v>
      </c>
      <c r="BS24" s="77">
        <v>0</v>
      </c>
      <c r="BT24" s="77">
        <v>0</v>
      </c>
      <c r="BU24" s="77">
        <v>0</v>
      </c>
      <c r="BV24" s="77">
        <v>0</v>
      </c>
      <c r="BW24" s="77">
        <v>0</v>
      </c>
      <c r="BX24" s="77">
        <v>0</v>
      </c>
      <c r="BY24" s="77">
        <v>0</v>
      </c>
      <c r="BZ24" s="77">
        <v>0</v>
      </c>
      <c r="CA24" s="77">
        <v>0</v>
      </c>
      <c r="CB24" s="77">
        <v>0</v>
      </c>
      <c r="CC24" s="77">
        <v>0</v>
      </c>
      <c r="CD24" s="77">
        <v>0</v>
      </c>
      <c r="CE24" s="77">
        <v>0</v>
      </c>
      <c r="CF24" s="77">
        <v>0</v>
      </c>
      <c r="CG24" s="77">
        <v>0</v>
      </c>
      <c r="CH24" s="77">
        <v>0</v>
      </c>
      <c r="CI24" s="77">
        <v>0</v>
      </c>
      <c r="CJ24" s="77">
        <v>0</v>
      </c>
      <c r="CK24" s="77">
        <v>0</v>
      </c>
      <c r="CL24" s="77">
        <v>0</v>
      </c>
      <c r="CM24" s="77">
        <v>0</v>
      </c>
      <c r="CN24" s="77">
        <v>0</v>
      </c>
      <c r="CO24" s="77">
        <v>0</v>
      </c>
      <c r="CP24" s="77">
        <v>0</v>
      </c>
      <c r="CQ24" s="77">
        <v>0</v>
      </c>
      <c r="CR24" s="77">
        <v>0</v>
      </c>
      <c r="CS24" s="77">
        <v>0</v>
      </c>
      <c r="CT24" s="77">
        <v>0</v>
      </c>
      <c r="CU24" s="77">
        <v>0</v>
      </c>
      <c r="CV24" s="77">
        <v>0</v>
      </c>
      <c r="CW24" s="77">
        <v>0</v>
      </c>
      <c r="CX24" s="77">
        <v>0</v>
      </c>
      <c r="CY24" s="77">
        <v>0</v>
      </c>
      <c r="CZ24" s="77">
        <v>0</v>
      </c>
      <c r="DA24" s="77">
        <v>0</v>
      </c>
      <c r="DB24" s="77">
        <v>0</v>
      </c>
      <c r="DC24" s="77">
        <v>0</v>
      </c>
      <c r="DD24" s="77">
        <v>0</v>
      </c>
      <c r="DE24" s="77">
        <v>0</v>
      </c>
      <c r="DF24" s="77">
        <v>0</v>
      </c>
      <c r="DG24" s="77">
        <v>0</v>
      </c>
      <c r="DH24" s="77">
        <v>0</v>
      </c>
      <c r="DI24" s="77">
        <v>0</v>
      </c>
      <c r="DJ24" s="77">
        <v>0</v>
      </c>
      <c r="DK24" s="77">
        <v>0</v>
      </c>
      <c r="DL24" s="77">
        <v>0</v>
      </c>
      <c r="DM24" s="77">
        <v>0</v>
      </c>
      <c r="DN24" s="77">
        <v>0</v>
      </c>
      <c r="DO24" s="77">
        <v>0</v>
      </c>
      <c r="DP24" s="77">
        <v>0</v>
      </c>
      <c r="DQ24" s="77">
        <v>0</v>
      </c>
      <c r="DR24" s="77">
        <v>0</v>
      </c>
      <c r="DS24" s="77">
        <v>0</v>
      </c>
      <c r="DT24" s="77">
        <v>0</v>
      </c>
      <c r="DU24" s="77">
        <v>0</v>
      </c>
      <c r="DV24" s="77">
        <v>0</v>
      </c>
      <c r="DW24" s="77">
        <v>0</v>
      </c>
      <c r="DX24" s="77">
        <v>0</v>
      </c>
      <c r="DY24" s="77">
        <v>0</v>
      </c>
      <c r="DZ24" s="77">
        <v>0</v>
      </c>
      <c r="EA24" s="77">
        <v>0</v>
      </c>
      <c r="EB24" s="77">
        <v>0</v>
      </c>
      <c r="EC24" s="77">
        <v>0</v>
      </c>
      <c r="ED24" s="77">
        <v>0</v>
      </c>
      <c r="EE24" s="77">
        <v>0</v>
      </c>
      <c r="EF24" s="77">
        <v>0</v>
      </c>
      <c r="EG24" s="77">
        <v>0</v>
      </c>
      <c r="EH24" s="77">
        <v>0</v>
      </c>
      <c r="EI24" s="77">
        <v>0</v>
      </c>
      <c r="EJ24" s="77">
        <v>0</v>
      </c>
      <c r="EK24" s="77">
        <v>0</v>
      </c>
      <c r="EL24" s="77">
        <v>0</v>
      </c>
      <c r="EM24" s="77">
        <v>0</v>
      </c>
      <c r="EN24" s="77">
        <v>0</v>
      </c>
      <c r="EO24" s="77">
        <v>0</v>
      </c>
      <c r="EP24" s="77">
        <v>0</v>
      </c>
      <c r="EQ24" s="77">
        <v>0</v>
      </c>
      <c r="ER24" s="77">
        <v>0</v>
      </c>
      <c r="ES24" s="77">
        <v>0</v>
      </c>
      <c r="ET24" s="77">
        <v>0</v>
      </c>
      <c r="EU24" s="77">
        <v>0</v>
      </c>
      <c r="EV24" s="77">
        <v>0</v>
      </c>
      <c r="EW24" s="77">
        <v>0</v>
      </c>
      <c r="EX24" s="77">
        <v>0</v>
      </c>
      <c r="EY24" s="77">
        <v>0</v>
      </c>
      <c r="EZ24" s="77">
        <v>0</v>
      </c>
      <c r="FA24" s="77">
        <v>0</v>
      </c>
      <c r="FB24" s="77">
        <v>0</v>
      </c>
      <c r="FC24" s="77">
        <v>0</v>
      </c>
      <c r="FD24" s="77">
        <v>0</v>
      </c>
      <c r="FE24" s="77">
        <v>0</v>
      </c>
      <c r="FF24" s="77">
        <v>0</v>
      </c>
      <c r="FG24" s="77">
        <v>0</v>
      </c>
      <c r="FH24" s="77">
        <v>0</v>
      </c>
      <c r="FI24" s="77">
        <v>0</v>
      </c>
      <c r="FJ24" s="77">
        <v>0</v>
      </c>
      <c r="FK24" s="77">
        <v>0</v>
      </c>
      <c r="FL24" s="77">
        <v>0</v>
      </c>
      <c r="FM24" s="77">
        <v>0</v>
      </c>
      <c r="FN24" s="77">
        <v>0</v>
      </c>
      <c r="FO24" s="77">
        <v>0</v>
      </c>
      <c r="FP24" s="77">
        <v>0</v>
      </c>
      <c r="FQ24" s="77">
        <v>0</v>
      </c>
      <c r="FR24" s="77">
        <v>0</v>
      </c>
      <c r="FS24" s="77">
        <v>0</v>
      </c>
      <c r="FT24" s="77">
        <v>0</v>
      </c>
      <c r="FU24" s="77">
        <v>0</v>
      </c>
      <c r="FV24" s="77">
        <v>0</v>
      </c>
      <c r="FW24" s="77">
        <v>0</v>
      </c>
      <c r="FX24" s="77">
        <v>0</v>
      </c>
      <c r="FY24" s="77">
        <v>0</v>
      </c>
      <c r="FZ24" s="77">
        <v>0</v>
      </c>
      <c r="GA24" s="77">
        <v>0</v>
      </c>
      <c r="GB24" s="77">
        <v>0</v>
      </c>
      <c r="GC24" s="77">
        <v>0</v>
      </c>
      <c r="GD24" s="77">
        <v>0</v>
      </c>
      <c r="GE24" s="77">
        <v>0</v>
      </c>
      <c r="GF24" s="77">
        <v>0</v>
      </c>
      <c r="GG24" s="77">
        <v>0</v>
      </c>
      <c r="GH24" s="77">
        <v>0</v>
      </c>
      <c r="GI24" s="77">
        <v>0</v>
      </c>
      <c r="GJ24" s="77">
        <v>0</v>
      </c>
      <c r="GK24" s="77">
        <v>0</v>
      </c>
      <c r="GL24" s="77">
        <v>0</v>
      </c>
      <c r="GM24" s="77">
        <v>0</v>
      </c>
      <c r="GN24" s="77">
        <v>0</v>
      </c>
      <c r="GO24" s="77">
        <v>0</v>
      </c>
      <c r="GP24" s="77">
        <v>0</v>
      </c>
      <c r="GQ24" s="77">
        <v>0</v>
      </c>
      <c r="GR24" s="77">
        <v>0</v>
      </c>
      <c r="GS24" s="77">
        <v>0</v>
      </c>
      <c r="GT24" s="77">
        <v>0</v>
      </c>
      <c r="GU24" s="77">
        <v>0</v>
      </c>
      <c r="GV24" s="77">
        <v>0</v>
      </c>
      <c r="GW24" s="77">
        <v>0</v>
      </c>
      <c r="GX24" s="77">
        <v>0</v>
      </c>
      <c r="GY24" s="77">
        <v>0</v>
      </c>
      <c r="GZ24" s="77">
        <v>0</v>
      </c>
      <c r="HA24" s="77">
        <v>0</v>
      </c>
      <c r="HB24" s="77">
        <v>0</v>
      </c>
      <c r="HC24" s="77">
        <v>0</v>
      </c>
      <c r="HD24" s="77">
        <v>0</v>
      </c>
      <c r="HE24" s="77">
        <v>0</v>
      </c>
      <c r="HF24" s="77">
        <v>0</v>
      </c>
      <c r="HG24" s="77">
        <v>0</v>
      </c>
      <c r="HH24" s="77">
        <v>0</v>
      </c>
      <c r="HI24" s="77">
        <v>0</v>
      </c>
      <c r="HJ24" s="77">
        <v>0</v>
      </c>
      <c r="HK24" s="77">
        <v>0</v>
      </c>
      <c r="HL24" s="77">
        <v>0</v>
      </c>
      <c r="HM24" s="77">
        <v>0</v>
      </c>
      <c r="HN24" s="77">
        <v>0</v>
      </c>
      <c r="HO24" s="77">
        <v>0</v>
      </c>
      <c r="HP24" s="77">
        <v>0</v>
      </c>
      <c r="HQ24" s="77">
        <v>0</v>
      </c>
      <c r="HR24" s="77">
        <v>0</v>
      </c>
      <c r="HS24" s="77">
        <v>0</v>
      </c>
      <c r="HT24" s="77">
        <v>0</v>
      </c>
      <c r="HU24" s="77">
        <v>0</v>
      </c>
      <c r="HV24" s="77">
        <v>0</v>
      </c>
      <c r="HW24" s="77">
        <v>0</v>
      </c>
      <c r="HX24" s="77">
        <v>0</v>
      </c>
      <c r="HY24" s="77">
        <v>0</v>
      </c>
      <c r="HZ24" s="77">
        <v>0</v>
      </c>
      <c r="IA24" s="77">
        <v>0</v>
      </c>
      <c r="IB24" s="77">
        <v>0</v>
      </c>
      <c r="IC24" s="77">
        <v>0</v>
      </c>
      <c r="ID24" s="77">
        <v>0</v>
      </c>
      <c r="IE24" s="77">
        <v>0</v>
      </c>
      <c r="IF24" s="77">
        <v>0</v>
      </c>
      <c r="IG24" s="77">
        <v>0</v>
      </c>
      <c r="IH24" s="77">
        <v>0</v>
      </c>
      <c r="II24" s="77">
        <v>0</v>
      </c>
      <c r="IJ24" s="77">
        <v>0</v>
      </c>
      <c r="IK24" s="77">
        <v>0</v>
      </c>
      <c r="IL24" s="77">
        <v>0</v>
      </c>
      <c r="IM24" s="77">
        <v>0</v>
      </c>
      <c r="IN24" s="77">
        <v>0</v>
      </c>
      <c r="IO24" s="77">
        <v>0</v>
      </c>
      <c r="IP24" s="77">
        <v>0</v>
      </c>
      <c r="IQ24" s="77">
        <v>0</v>
      </c>
      <c r="IR24" s="77">
        <v>0</v>
      </c>
      <c r="IS24" s="77">
        <v>0</v>
      </c>
      <c r="IT24" s="77">
        <v>0</v>
      </c>
      <c r="IU24" s="77">
        <v>0</v>
      </c>
      <c r="IV24" s="77">
        <v>0</v>
      </c>
      <c r="IW24" s="77">
        <v>0</v>
      </c>
      <c r="IX24" s="77">
        <v>0</v>
      </c>
      <c r="IY24" s="77">
        <v>0</v>
      </c>
      <c r="IZ24" s="77">
        <v>0</v>
      </c>
      <c r="JA24" s="77">
        <v>0</v>
      </c>
      <c r="JB24" s="77">
        <v>0</v>
      </c>
      <c r="JC24" s="77">
        <v>0</v>
      </c>
      <c r="JD24" s="77">
        <v>0</v>
      </c>
      <c r="JE24" s="77">
        <v>0</v>
      </c>
      <c r="JF24" s="77">
        <v>0</v>
      </c>
      <c r="JG24" s="77">
        <v>0</v>
      </c>
      <c r="JH24" s="77">
        <v>0</v>
      </c>
      <c r="JI24" s="77">
        <v>0</v>
      </c>
      <c r="JJ24" s="77">
        <v>0</v>
      </c>
      <c r="JK24" s="77">
        <v>0</v>
      </c>
      <c r="JL24" s="77">
        <v>0</v>
      </c>
      <c r="JM24" s="77">
        <v>0</v>
      </c>
      <c r="JN24" s="77">
        <v>0</v>
      </c>
      <c r="JO24" s="77">
        <v>0</v>
      </c>
      <c r="JP24" s="77">
        <v>0</v>
      </c>
      <c r="JQ24" s="77">
        <v>0</v>
      </c>
      <c r="JR24" s="77">
        <v>0</v>
      </c>
      <c r="JS24" s="77">
        <v>0</v>
      </c>
      <c r="JT24" s="77">
        <v>0</v>
      </c>
      <c r="JU24" s="77">
        <v>0</v>
      </c>
      <c r="JV24" s="77">
        <v>0</v>
      </c>
      <c r="JW24" s="77">
        <v>0</v>
      </c>
      <c r="JX24" s="77">
        <v>0</v>
      </c>
      <c r="JY24" s="77">
        <v>0</v>
      </c>
      <c r="JZ24" s="77">
        <v>0</v>
      </c>
      <c r="KA24" s="77">
        <v>0</v>
      </c>
      <c r="KB24" s="77">
        <v>0</v>
      </c>
      <c r="KC24" s="77">
        <v>0</v>
      </c>
      <c r="KD24" s="77">
        <v>0</v>
      </c>
      <c r="KE24" s="77">
        <v>0</v>
      </c>
      <c r="KF24" s="77">
        <v>0</v>
      </c>
      <c r="KG24" s="77">
        <v>0</v>
      </c>
      <c r="KH24" s="77">
        <v>0</v>
      </c>
      <c r="KI24" s="77">
        <v>0</v>
      </c>
      <c r="KJ24" s="77">
        <v>0</v>
      </c>
      <c r="KK24" s="77">
        <v>0</v>
      </c>
      <c r="KL24" s="77">
        <v>0</v>
      </c>
      <c r="KM24" s="77">
        <v>0</v>
      </c>
      <c r="KN24" s="77">
        <v>0</v>
      </c>
      <c r="KO24" s="77">
        <v>0</v>
      </c>
      <c r="KP24" s="77">
        <v>0</v>
      </c>
      <c r="KQ24" s="77">
        <v>0</v>
      </c>
      <c r="KR24" s="77">
        <v>0</v>
      </c>
      <c r="KS24" s="77">
        <v>0</v>
      </c>
      <c r="KT24" s="77">
        <v>0</v>
      </c>
      <c r="KU24" s="77">
        <v>0</v>
      </c>
      <c r="KV24" s="77">
        <v>0</v>
      </c>
      <c r="KW24" s="77">
        <v>0</v>
      </c>
      <c r="KX24" s="77">
        <v>0</v>
      </c>
      <c r="KY24" s="77">
        <v>0</v>
      </c>
      <c r="KZ24" s="77">
        <v>0</v>
      </c>
      <c r="LA24" s="77">
        <v>0</v>
      </c>
      <c r="LB24" s="77">
        <v>0</v>
      </c>
      <c r="LC24" s="77">
        <v>0</v>
      </c>
      <c r="LD24" s="77">
        <v>0</v>
      </c>
    </row>
    <row r="25" spans="1:316" s="77" customFormat="1" x14ac:dyDescent="0.2">
      <c r="A25" s="77" t="s">
        <v>185</v>
      </c>
      <c r="B25" s="77">
        <v>3</v>
      </c>
      <c r="C25" s="77">
        <v>0</v>
      </c>
      <c r="D25" s="77">
        <v>0</v>
      </c>
      <c r="E25" s="77">
        <v>0</v>
      </c>
      <c r="F25" s="77">
        <v>0</v>
      </c>
      <c r="G25" s="77">
        <v>0</v>
      </c>
      <c r="H25" s="77">
        <v>0</v>
      </c>
      <c r="I25" s="77">
        <v>0</v>
      </c>
      <c r="J25" s="77">
        <v>209111</v>
      </c>
      <c r="K25" s="77">
        <v>0</v>
      </c>
      <c r="L25" s="77">
        <v>0</v>
      </c>
      <c r="M25" s="77">
        <v>0</v>
      </c>
      <c r="N25" s="77">
        <v>0</v>
      </c>
      <c r="O25" s="77">
        <v>0</v>
      </c>
      <c r="P25" s="77">
        <v>0</v>
      </c>
      <c r="Q25" s="77">
        <v>0</v>
      </c>
      <c r="R25" s="77">
        <v>0</v>
      </c>
      <c r="S25" s="77">
        <v>2</v>
      </c>
      <c r="T25" s="77">
        <v>1</v>
      </c>
      <c r="U25" s="77">
        <v>0</v>
      </c>
      <c r="V25" s="77">
        <v>0</v>
      </c>
      <c r="W25" s="77">
        <v>0</v>
      </c>
      <c r="X25" s="77">
        <v>0</v>
      </c>
      <c r="Y25" s="77">
        <v>1</v>
      </c>
      <c r="Z25" s="77">
        <v>1</v>
      </c>
      <c r="AA25" s="77">
        <v>3</v>
      </c>
      <c r="AB25" s="77">
        <v>2</v>
      </c>
      <c r="AC25" s="77">
        <v>5</v>
      </c>
      <c r="AD25" s="77">
        <v>56</v>
      </c>
      <c r="AE25" s="77">
        <v>48</v>
      </c>
      <c r="AF25" s="77">
        <v>6</v>
      </c>
      <c r="AG25" s="77">
        <v>0</v>
      </c>
      <c r="AH25" s="77">
        <v>32</v>
      </c>
      <c r="AI25" s="77">
        <v>3</v>
      </c>
      <c r="AJ25" s="77">
        <v>94</v>
      </c>
      <c r="AK25" s="77">
        <v>51</v>
      </c>
      <c r="AL25" s="77">
        <v>145</v>
      </c>
      <c r="AM25" s="77">
        <v>33</v>
      </c>
      <c r="AN25" s="77">
        <v>54</v>
      </c>
      <c r="AO25" s="77">
        <v>87</v>
      </c>
      <c r="AP25" s="77">
        <v>1721</v>
      </c>
      <c r="AQ25" s="77">
        <v>19</v>
      </c>
      <c r="AR25" s="77">
        <v>9</v>
      </c>
      <c r="AS25" s="77">
        <v>0</v>
      </c>
      <c r="AT25" s="77">
        <v>0</v>
      </c>
      <c r="AU25" s="77">
        <v>0</v>
      </c>
      <c r="AV25" s="77">
        <v>0</v>
      </c>
      <c r="AW25" s="77">
        <v>0</v>
      </c>
      <c r="AX25" s="77">
        <v>0</v>
      </c>
      <c r="AY25" s="77">
        <v>0</v>
      </c>
      <c r="AZ25" s="77">
        <v>0</v>
      </c>
      <c r="BA25" s="77">
        <v>0</v>
      </c>
      <c r="BB25" s="77">
        <v>0</v>
      </c>
      <c r="BC25" s="77">
        <v>0</v>
      </c>
      <c r="BD25" s="77">
        <v>0</v>
      </c>
      <c r="BE25" s="77">
        <v>0</v>
      </c>
      <c r="BF25" s="77">
        <v>0</v>
      </c>
      <c r="BG25" s="77">
        <v>0</v>
      </c>
      <c r="BH25" s="77">
        <v>0</v>
      </c>
      <c r="BI25" s="77">
        <v>0</v>
      </c>
      <c r="BJ25" s="77">
        <v>0</v>
      </c>
      <c r="BK25" s="77">
        <v>0</v>
      </c>
      <c r="BL25" s="77">
        <v>0</v>
      </c>
      <c r="BM25" s="77">
        <v>0</v>
      </c>
      <c r="BN25" s="77">
        <v>0</v>
      </c>
      <c r="BO25" s="77">
        <v>0</v>
      </c>
      <c r="BP25" s="77">
        <v>0</v>
      </c>
      <c r="BQ25" s="77">
        <v>19</v>
      </c>
      <c r="BR25" s="77">
        <v>9</v>
      </c>
      <c r="BS25" s="77">
        <v>28</v>
      </c>
      <c r="BT25" s="77">
        <v>6</v>
      </c>
      <c r="BU25" s="77">
        <v>12</v>
      </c>
      <c r="BV25" s="77">
        <v>0</v>
      </c>
      <c r="BW25" s="77">
        <v>0</v>
      </c>
      <c r="BX25" s="77">
        <v>0</v>
      </c>
      <c r="BY25" s="77">
        <v>0</v>
      </c>
      <c r="BZ25" s="77">
        <v>0</v>
      </c>
      <c r="CA25" s="77">
        <v>0</v>
      </c>
      <c r="CB25" s="77">
        <v>0</v>
      </c>
      <c r="CC25" s="77">
        <v>0</v>
      </c>
      <c r="CD25" s="77">
        <v>0</v>
      </c>
      <c r="CE25" s="77">
        <v>0</v>
      </c>
      <c r="CF25" s="77">
        <v>0</v>
      </c>
      <c r="CG25" s="77">
        <v>0</v>
      </c>
      <c r="CH25" s="77">
        <v>0</v>
      </c>
      <c r="CI25" s="77">
        <v>0</v>
      </c>
      <c r="CJ25" s="77">
        <v>0</v>
      </c>
      <c r="CK25" s="77">
        <v>0</v>
      </c>
      <c r="CL25" s="77">
        <v>0</v>
      </c>
      <c r="CM25" s="77">
        <v>0</v>
      </c>
      <c r="CN25" s="77">
        <v>0</v>
      </c>
      <c r="CO25" s="77">
        <v>0</v>
      </c>
      <c r="CP25" s="77">
        <v>0</v>
      </c>
      <c r="CQ25" s="77">
        <v>0</v>
      </c>
      <c r="CR25" s="77">
        <v>0</v>
      </c>
      <c r="CS25" s="77">
        <v>0</v>
      </c>
      <c r="CT25" s="77">
        <v>6</v>
      </c>
      <c r="CU25" s="77">
        <v>12</v>
      </c>
      <c r="CV25" s="77">
        <v>18</v>
      </c>
      <c r="CW25" s="77">
        <v>3</v>
      </c>
      <c r="CX25" s="77">
        <v>1</v>
      </c>
      <c r="CY25" s="77">
        <v>0</v>
      </c>
      <c r="CZ25" s="77">
        <v>0</v>
      </c>
      <c r="DA25" s="77">
        <v>0</v>
      </c>
      <c r="DB25" s="77">
        <v>0</v>
      </c>
      <c r="DC25" s="77">
        <v>0</v>
      </c>
      <c r="DD25" s="77">
        <v>0</v>
      </c>
      <c r="DE25" s="77">
        <v>0</v>
      </c>
      <c r="DF25" s="77">
        <v>0</v>
      </c>
      <c r="DG25" s="77">
        <v>0</v>
      </c>
      <c r="DH25" s="77">
        <v>0</v>
      </c>
      <c r="DI25" s="77">
        <v>0</v>
      </c>
      <c r="DJ25" s="77">
        <v>0</v>
      </c>
      <c r="DK25" s="77">
        <v>0</v>
      </c>
      <c r="DL25" s="77">
        <v>0</v>
      </c>
      <c r="DM25" s="77">
        <v>0</v>
      </c>
      <c r="DN25" s="77">
        <v>0</v>
      </c>
      <c r="DO25" s="77">
        <v>0</v>
      </c>
      <c r="DP25" s="77">
        <v>0</v>
      </c>
      <c r="DQ25" s="77">
        <v>0</v>
      </c>
      <c r="DR25" s="77">
        <v>0</v>
      </c>
      <c r="DS25" s="77">
        <v>0</v>
      </c>
      <c r="DT25" s="77">
        <v>0</v>
      </c>
      <c r="DU25" s="77">
        <v>0</v>
      </c>
      <c r="DV25" s="77">
        <v>0</v>
      </c>
      <c r="DW25" s="77">
        <v>3</v>
      </c>
      <c r="DX25" s="77">
        <v>1</v>
      </c>
      <c r="DY25" s="77">
        <v>4</v>
      </c>
      <c r="DZ25" s="77">
        <v>5</v>
      </c>
      <c r="EA25" s="77">
        <v>5</v>
      </c>
      <c r="EB25" s="77">
        <v>0</v>
      </c>
      <c r="EC25" s="77">
        <v>0</v>
      </c>
      <c r="ED25" s="77">
        <v>0</v>
      </c>
      <c r="EE25" s="77">
        <v>0</v>
      </c>
      <c r="EF25" s="77">
        <v>0</v>
      </c>
      <c r="EG25" s="77">
        <v>0</v>
      </c>
      <c r="EH25" s="77">
        <v>0</v>
      </c>
      <c r="EI25" s="77">
        <v>0</v>
      </c>
      <c r="EJ25" s="77">
        <v>0</v>
      </c>
      <c r="EK25" s="77">
        <v>0</v>
      </c>
      <c r="EL25" s="77">
        <v>0</v>
      </c>
      <c r="EM25" s="77">
        <v>0</v>
      </c>
      <c r="EN25" s="77">
        <v>0</v>
      </c>
      <c r="EO25" s="77">
        <v>0</v>
      </c>
      <c r="EP25" s="77">
        <v>0</v>
      </c>
      <c r="EQ25" s="77">
        <v>0</v>
      </c>
      <c r="ER25" s="77">
        <v>0</v>
      </c>
      <c r="ES25" s="77">
        <v>0</v>
      </c>
      <c r="ET25" s="77">
        <v>0</v>
      </c>
      <c r="EU25" s="77">
        <v>0</v>
      </c>
      <c r="EV25" s="77">
        <v>0</v>
      </c>
      <c r="EW25" s="77">
        <v>0</v>
      </c>
      <c r="EX25" s="77">
        <v>0</v>
      </c>
      <c r="EY25" s="77">
        <v>0</v>
      </c>
      <c r="EZ25" s="77">
        <v>5</v>
      </c>
      <c r="FA25" s="77">
        <v>5</v>
      </c>
      <c r="FB25" s="77">
        <v>10</v>
      </c>
      <c r="FC25" s="77">
        <v>0</v>
      </c>
      <c r="FD25" s="77">
        <v>0</v>
      </c>
      <c r="FE25" s="77">
        <v>0</v>
      </c>
      <c r="FF25" s="77">
        <v>1</v>
      </c>
      <c r="FG25" s="77">
        <v>0</v>
      </c>
      <c r="FH25" s="77">
        <v>0</v>
      </c>
      <c r="FI25" s="77">
        <v>1</v>
      </c>
      <c r="FJ25" s="77">
        <v>0</v>
      </c>
      <c r="FK25" s="77">
        <v>0</v>
      </c>
      <c r="FL25" s="77">
        <v>0</v>
      </c>
      <c r="FM25" s="77">
        <v>1</v>
      </c>
      <c r="FN25" s="77">
        <v>1</v>
      </c>
      <c r="FO25" s="77">
        <v>2</v>
      </c>
      <c r="FP25" s="77">
        <v>0</v>
      </c>
      <c r="FQ25" s="77">
        <v>0</v>
      </c>
      <c r="FR25" s="77">
        <v>0</v>
      </c>
      <c r="FS25" s="77">
        <v>2</v>
      </c>
      <c r="FT25" s="77">
        <v>3</v>
      </c>
      <c r="FU25" s="77">
        <v>2</v>
      </c>
      <c r="FV25" s="77">
        <v>7</v>
      </c>
      <c r="FW25" s="77">
        <v>2</v>
      </c>
      <c r="FX25" s="77">
        <v>6</v>
      </c>
      <c r="FY25" s="77">
        <v>3</v>
      </c>
      <c r="FZ25" s="77">
        <v>3</v>
      </c>
      <c r="GA25" s="77">
        <v>0</v>
      </c>
      <c r="GB25" s="77">
        <v>19</v>
      </c>
      <c r="GC25" s="77">
        <v>9</v>
      </c>
      <c r="GD25" s="77">
        <v>28</v>
      </c>
      <c r="GE25" s="77">
        <v>0</v>
      </c>
      <c r="GF25" s="77">
        <v>0</v>
      </c>
      <c r="GG25" s="77">
        <v>0</v>
      </c>
      <c r="GH25" s="77">
        <v>5</v>
      </c>
      <c r="GI25" s="77">
        <v>3</v>
      </c>
      <c r="GJ25" s="77">
        <v>3</v>
      </c>
      <c r="GK25" s="77">
        <v>2</v>
      </c>
      <c r="GL25" s="77">
        <v>2</v>
      </c>
      <c r="GM25" s="77">
        <v>1</v>
      </c>
      <c r="GN25" s="77">
        <v>1</v>
      </c>
      <c r="GO25" s="77">
        <v>0</v>
      </c>
      <c r="GP25" s="77">
        <v>1</v>
      </c>
      <c r="GQ25" s="77">
        <v>6</v>
      </c>
      <c r="GR25" s="77">
        <v>12</v>
      </c>
      <c r="GS25" s="77">
        <v>18</v>
      </c>
      <c r="GT25" s="77">
        <v>0</v>
      </c>
      <c r="GU25" s="77">
        <v>0</v>
      </c>
      <c r="GV25" s="77">
        <v>0</v>
      </c>
      <c r="GW25" s="77">
        <v>0</v>
      </c>
      <c r="GX25" s="77">
        <v>0</v>
      </c>
      <c r="GY25" s="77">
        <v>0</v>
      </c>
      <c r="GZ25" s="77">
        <v>3</v>
      </c>
      <c r="HA25" s="77">
        <v>1</v>
      </c>
      <c r="HB25" s="77">
        <v>0</v>
      </c>
      <c r="HC25" s="77">
        <v>0</v>
      </c>
      <c r="HD25" s="77">
        <v>0</v>
      </c>
      <c r="HE25" s="77">
        <v>0</v>
      </c>
      <c r="HF25" s="77">
        <v>3</v>
      </c>
      <c r="HG25" s="77">
        <v>1</v>
      </c>
      <c r="HH25" s="77">
        <v>4</v>
      </c>
      <c r="HI25" s="77">
        <v>3</v>
      </c>
      <c r="HJ25" s="77">
        <v>2</v>
      </c>
      <c r="HK25" s="77">
        <v>1</v>
      </c>
      <c r="HL25" s="77">
        <v>0</v>
      </c>
      <c r="HM25" s="77">
        <v>0</v>
      </c>
      <c r="HN25" s="77">
        <v>0</v>
      </c>
      <c r="HO25" s="77">
        <v>1</v>
      </c>
      <c r="HP25" s="77">
        <v>2</v>
      </c>
      <c r="HQ25" s="77">
        <v>0</v>
      </c>
      <c r="HR25" s="77">
        <v>1</v>
      </c>
      <c r="HS25" s="77">
        <v>0</v>
      </c>
      <c r="HT25" s="77">
        <v>0</v>
      </c>
      <c r="HU25" s="77">
        <v>5</v>
      </c>
      <c r="HV25" s="77">
        <v>5</v>
      </c>
      <c r="HW25" s="77">
        <v>10</v>
      </c>
      <c r="HX25" s="77">
        <v>3</v>
      </c>
      <c r="HY25" s="77">
        <v>2</v>
      </c>
      <c r="HZ25" s="77">
        <v>2</v>
      </c>
      <c r="IA25" s="77">
        <v>4</v>
      </c>
      <c r="IB25" s="77">
        <v>6</v>
      </c>
      <c r="IC25" s="77">
        <v>8</v>
      </c>
      <c r="ID25" s="77">
        <v>5</v>
      </c>
      <c r="IE25" s="77">
        <v>12</v>
      </c>
      <c r="IF25" s="77">
        <v>3</v>
      </c>
      <c r="IG25" s="77">
        <v>6</v>
      </c>
      <c r="IH25" s="77">
        <v>0</v>
      </c>
      <c r="II25" s="77">
        <v>0</v>
      </c>
      <c r="IJ25" s="77">
        <v>19</v>
      </c>
      <c r="IK25" s="77">
        <v>32</v>
      </c>
      <c r="IL25" s="77">
        <v>51</v>
      </c>
      <c r="IM25" s="77">
        <v>0</v>
      </c>
      <c r="IN25" s="77">
        <v>0</v>
      </c>
      <c r="IO25" s="77">
        <v>0</v>
      </c>
      <c r="IP25" s="77">
        <v>0</v>
      </c>
      <c r="IQ25" s="77">
        <v>0</v>
      </c>
      <c r="IR25" s="77">
        <v>0</v>
      </c>
      <c r="IS25" s="77">
        <v>0</v>
      </c>
      <c r="IT25" s="77">
        <v>0</v>
      </c>
      <c r="IU25" s="77">
        <v>19</v>
      </c>
      <c r="IV25" s="77">
        <v>9</v>
      </c>
      <c r="IW25" s="77">
        <v>19</v>
      </c>
      <c r="IX25" s="77">
        <v>9</v>
      </c>
      <c r="IY25" s="77">
        <v>28</v>
      </c>
      <c r="IZ25" s="77">
        <v>0</v>
      </c>
      <c r="JA25" s="77">
        <v>0</v>
      </c>
      <c r="JB25" s="77">
        <v>0</v>
      </c>
      <c r="JC25" s="77">
        <v>0</v>
      </c>
      <c r="JD25" s="77">
        <v>0</v>
      </c>
      <c r="JE25" s="77">
        <v>0</v>
      </c>
      <c r="JF25" s="77">
        <v>0</v>
      </c>
      <c r="JG25" s="77">
        <v>0</v>
      </c>
      <c r="JH25" s="77">
        <v>6</v>
      </c>
      <c r="JI25" s="77">
        <v>12</v>
      </c>
      <c r="JJ25" s="77">
        <v>6</v>
      </c>
      <c r="JK25" s="77">
        <v>12</v>
      </c>
      <c r="JL25" s="77">
        <v>18</v>
      </c>
      <c r="JM25" s="77">
        <v>0</v>
      </c>
      <c r="JN25" s="77">
        <v>0</v>
      </c>
      <c r="JO25" s="77">
        <v>0</v>
      </c>
      <c r="JP25" s="77">
        <v>0</v>
      </c>
      <c r="JQ25" s="77">
        <v>0</v>
      </c>
      <c r="JR25" s="77">
        <v>0</v>
      </c>
      <c r="JS25" s="77">
        <v>1</v>
      </c>
      <c r="JT25" s="77">
        <v>1</v>
      </c>
      <c r="JU25" s="77">
        <v>2</v>
      </c>
      <c r="JV25" s="77">
        <v>0</v>
      </c>
      <c r="JW25" s="77">
        <v>3</v>
      </c>
      <c r="JX25" s="77">
        <v>1</v>
      </c>
      <c r="JY25" s="77">
        <v>4</v>
      </c>
      <c r="JZ25" s="77">
        <v>0</v>
      </c>
      <c r="KA25" s="77">
        <v>0</v>
      </c>
      <c r="KB25" s="77">
        <v>0</v>
      </c>
      <c r="KC25" s="77">
        <v>0</v>
      </c>
      <c r="KD25" s="77">
        <v>0</v>
      </c>
      <c r="KE25" s="77">
        <v>0</v>
      </c>
      <c r="KF25" s="77">
        <v>0</v>
      </c>
      <c r="KG25" s="77">
        <v>0</v>
      </c>
      <c r="KH25" s="77">
        <v>5</v>
      </c>
      <c r="KI25" s="77">
        <v>5</v>
      </c>
      <c r="KJ25" s="77">
        <v>5</v>
      </c>
      <c r="KK25" s="77">
        <v>5</v>
      </c>
      <c r="KL25" s="77">
        <v>10</v>
      </c>
      <c r="KM25" s="77">
        <v>2</v>
      </c>
      <c r="KN25" s="77">
        <v>1</v>
      </c>
      <c r="KO25" s="77">
        <v>2</v>
      </c>
      <c r="KP25" s="77">
        <v>0</v>
      </c>
      <c r="KQ25" s="77">
        <v>7</v>
      </c>
      <c r="KR25" s="77">
        <v>0</v>
      </c>
      <c r="KS25" s="77">
        <v>0</v>
      </c>
      <c r="KT25" s="77">
        <v>0</v>
      </c>
      <c r="KU25" s="77">
        <v>3</v>
      </c>
      <c r="KV25" s="77">
        <v>0</v>
      </c>
      <c r="KW25" s="77">
        <v>1</v>
      </c>
      <c r="KX25" s="77">
        <v>0</v>
      </c>
      <c r="KY25" s="77">
        <v>11</v>
      </c>
      <c r="KZ25" s="77">
        <v>3</v>
      </c>
      <c r="LA25" s="77">
        <v>0</v>
      </c>
      <c r="LB25" s="77">
        <v>0</v>
      </c>
      <c r="LC25" s="77">
        <v>17</v>
      </c>
      <c r="LD25" s="77">
        <v>20</v>
      </c>
    </row>
    <row r="27" spans="1:316" x14ac:dyDescent="0.2">
      <c r="J27" s="77"/>
      <c r="AC27" s="4"/>
      <c r="AL27" s="4"/>
      <c r="AO27" s="4"/>
      <c r="AP27" s="8"/>
      <c r="BS27" s="4"/>
      <c r="CV27" s="4"/>
      <c r="DY27" s="4"/>
      <c r="FB27" s="4"/>
      <c r="FO27" s="4"/>
      <c r="GD27" s="63"/>
      <c r="GS27" s="8"/>
      <c r="HH27" s="4"/>
      <c r="HW27" s="4"/>
      <c r="IL27" s="4"/>
      <c r="IY27" s="4"/>
      <c r="JY27" s="4"/>
      <c r="KY27" s="8"/>
      <c r="LD27" s="4"/>
    </row>
  </sheetData>
  <sheetProtection password="C527" sheet="1" objects="1" scenarios="1" selectLockedCells="1" selectUnlockedCells="1"/>
  <autoFilter ref="A1:LF2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F27"/>
  <sheetViews>
    <sheetView zoomScale="80" zoomScaleNormal="80" workbookViewId="0">
      <pane ySplit="1" topLeftCell="A2" activePane="bottomLeft" state="frozen"/>
      <selection activeCell="J27" sqref="J27"/>
      <selection pane="bottomLeft" activeCell="J27" sqref="J27"/>
    </sheetView>
  </sheetViews>
  <sheetFormatPr defaultRowHeight="15" x14ac:dyDescent="0.25"/>
  <cols>
    <col min="1" max="1" width="54.5703125" style="9" hidden="1" customWidth="1"/>
    <col min="2" max="2" width="20.5703125" style="9" hidden="1" customWidth="1"/>
    <col min="3" max="3" width="13.5703125" style="9" hidden="1" customWidth="1"/>
    <col min="4" max="4" width="13.85546875" style="9" hidden="1" customWidth="1"/>
    <col min="5" max="5" width="18" style="9" hidden="1" customWidth="1"/>
    <col min="6" max="6" width="18.7109375" style="9" hidden="1" customWidth="1"/>
    <col min="7" max="7" width="13.140625" style="9" hidden="1" customWidth="1"/>
    <col min="8" max="8" width="11.28515625" style="9" hidden="1" customWidth="1"/>
    <col min="9" max="9" width="27.28515625" style="9" customWidth="1"/>
    <col min="10" max="10" width="15.140625" style="9" customWidth="1"/>
    <col min="11" max="11" width="13.85546875" style="9" customWidth="1"/>
    <col min="12" max="12" width="10.7109375" style="9" customWidth="1"/>
    <col min="13" max="13" width="9.28515625" style="9" customWidth="1"/>
    <col min="14" max="14" width="16.5703125" style="9" customWidth="1"/>
    <col min="15" max="15" width="11.7109375" style="9" bestFit="1" customWidth="1"/>
    <col min="16" max="28" width="9.140625" style="9"/>
    <col min="29" max="29" width="9.140625" style="11"/>
    <col min="30" max="40" width="9.140625" style="9"/>
    <col min="41" max="41" width="9.140625" style="13"/>
    <col min="42" max="42" width="9.140625" style="11"/>
    <col min="43" max="128" width="9.140625" style="9"/>
    <col min="129" max="129" width="9.140625" style="13"/>
    <col min="130" max="157" width="9.140625" style="9"/>
    <col min="158" max="158" width="9.140625" style="13"/>
    <col min="159" max="170" width="9.140625" style="9"/>
    <col min="171" max="171" width="9.140625" style="13"/>
    <col min="172" max="185" width="9.140625" style="9"/>
    <col min="186" max="186" width="9.140625" style="13"/>
    <col min="187" max="200" width="9.140625" style="9"/>
    <col min="201" max="201" width="9.140625" style="13"/>
    <col min="202" max="215" width="9.140625" style="9"/>
    <col min="216" max="216" width="9.140625" style="13"/>
    <col min="217" max="230" width="9.140625" style="9"/>
    <col min="231" max="231" width="11.5703125" style="13" customWidth="1"/>
    <col min="232" max="245" width="9.140625" style="9"/>
    <col min="246" max="246" width="9.140625" style="13"/>
    <col min="247" max="258" width="9.140625" style="9"/>
    <col min="259" max="259" width="9.140625" style="13"/>
    <col min="260" max="284" width="9.140625" style="9"/>
    <col min="285" max="285" width="9.140625" style="13"/>
    <col min="286" max="297" width="9.140625" style="9"/>
    <col min="298" max="298" width="9.140625" style="13"/>
    <col min="299" max="311" width="9.140625" style="9"/>
    <col min="312" max="312" width="9.140625" style="11"/>
    <col min="313" max="315" width="9.140625" style="9"/>
    <col min="316" max="316" width="9.140625" style="13"/>
    <col min="317" max="317" width="9.140625" style="9"/>
    <col min="318" max="318" width="16.85546875" style="9" customWidth="1"/>
    <col min="319" max="16384" width="9.140625" style="9"/>
  </cols>
  <sheetData>
    <row r="1" spans="1:318" s="13" customFormat="1" x14ac:dyDescent="0.25">
      <c r="A1" s="79" t="s">
        <v>0</v>
      </c>
      <c r="B1" s="80" t="s">
        <v>1</v>
      </c>
      <c r="C1" s="79" t="s">
        <v>2</v>
      </c>
      <c r="D1" s="79" t="s">
        <v>3</v>
      </c>
      <c r="E1" s="79" t="s">
        <v>4</v>
      </c>
      <c r="F1" s="79" t="s">
        <v>5</v>
      </c>
      <c r="G1" s="79" t="s">
        <v>6</v>
      </c>
      <c r="H1" s="79" t="s">
        <v>7</v>
      </c>
      <c r="I1" s="79" t="s">
        <v>8</v>
      </c>
      <c r="J1" s="79" t="s">
        <v>9</v>
      </c>
      <c r="K1" s="79" t="s">
        <v>10</v>
      </c>
      <c r="L1" s="79" t="s">
        <v>11</v>
      </c>
      <c r="M1" s="79" t="s">
        <v>12</v>
      </c>
      <c r="N1" s="79" t="s">
        <v>13</v>
      </c>
      <c r="O1" s="13" t="s">
        <v>316</v>
      </c>
      <c r="P1" s="13" t="s">
        <v>317</v>
      </c>
      <c r="Q1" s="13" t="s">
        <v>318</v>
      </c>
      <c r="R1" s="13" t="s">
        <v>319</v>
      </c>
      <c r="S1" s="13" t="s">
        <v>320</v>
      </c>
      <c r="T1" s="13" t="s">
        <v>321</v>
      </c>
      <c r="U1" s="13" t="s">
        <v>322</v>
      </c>
      <c r="V1" s="13" t="s">
        <v>323</v>
      </c>
      <c r="W1" s="13" t="s">
        <v>324</v>
      </c>
      <c r="X1" s="13" t="s">
        <v>325</v>
      </c>
      <c r="Y1" s="13" t="s">
        <v>326</v>
      </c>
      <c r="Z1" s="13" t="s">
        <v>327</v>
      </c>
      <c r="AA1" s="13" t="s">
        <v>328</v>
      </c>
      <c r="AB1" s="13" t="s">
        <v>754</v>
      </c>
      <c r="AC1" s="11" t="s">
        <v>329</v>
      </c>
      <c r="AD1" s="13" t="s">
        <v>330</v>
      </c>
      <c r="AE1" s="13" t="s">
        <v>331</v>
      </c>
      <c r="AF1" s="13" t="s">
        <v>332</v>
      </c>
      <c r="AG1" s="13" t="s">
        <v>333</v>
      </c>
      <c r="AH1" s="13" t="s">
        <v>334</v>
      </c>
      <c r="AI1" s="13" t="s">
        <v>335</v>
      </c>
      <c r="AJ1" s="13" t="s">
        <v>336</v>
      </c>
      <c r="AK1" s="13" t="s">
        <v>337</v>
      </c>
      <c r="AL1" s="13" t="s">
        <v>338</v>
      </c>
      <c r="AM1" s="13" t="s">
        <v>339</v>
      </c>
      <c r="AN1" s="13" t="s">
        <v>340</v>
      </c>
      <c r="AO1" s="13" t="s">
        <v>341</v>
      </c>
      <c r="AP1" s="11" t="s">
        <v>342</v>
      </c>
      <c r="AQ1" s="13" t="s">
        <v>343</v>
      </c>
      <c r="AR1" s="13" t="s">
        <v>344</v>
      </c>
      <c r="AS1" s="13" t="s">
        <v>345</v>
      </c>
      <c r="AT1" s="13" t="s">
        <v>346</v>
      </c>
      <c r="AU1" s="13" t="s">
        <v>347</v>
      </c>
      <c r="AV1" s="13" t="s">
        <v>348</v>
      </c>
      <c r="AW1" s="13" t="s">
        <v>349</v>
      </c>
      <c r="AX1" s="13" t="s">
        <v>350</v>
      </c>
      <c r="AY1" s="13" t="s">
        <v>351</v>
      </c>
      <c r="AZ1" s="13" t="s">
        <v>352</v>
      </c>
      <c r="BA1" s="13" t="s">
        <v>353</v>
      </c>
      <c r="BB1" s="13" t="s">
        <v>354</v>
      </c>
      <c r="BC1" s="13" t="s">
        <v>355</v>
      </c>
      <c r="BD1" s="13" t="s">
        <v>356</v>
      </c>
      <c r="BE1" s="13" t="s">
        <v>357</v>
      </c>
      <c r="BF1" s="13" t="s">
        <v>358</v>
      </c>
      <c r="BG1" s="13" t="s">
        <v>359</v>
      </c>
      <c r="BH1" s="13" t="s">
        <v>360</v>
      </c>
      <c r="BI1" s="13" t="s">
        <v>361</v>
      </c>
      <c r="BJ1" s="13" t="s">
        <v>362</v>
      </c>
      <c r="BK1" s="13" t="s">
        <v>363</v>
      </c>
      <c r="BL1" s="13" t="s">
        <v>364</v>
      </c>
      <c r="BM1" s="13" t="s">
        <v>365</v>
      </c>
      <c r="BN1" s="13" t="s">
        <v>366</v>
      </c>
      <c r="BO1" s="13" t="s">
        <v>367</v>
      </c>
      <c r="BP1" s="13" t="s">
        <v>368</v>
      </c>
      <c r="BQ1" s="13" t="s">
        <v>369</v>
      </c>
      <c r="BR1" s="13" t="s">
        <v>370</v>
      </c>
      <c r="BS1" s="13" t="s">
        <v>370</v>
      </c>
      <c r="BT1" s="13" t="s">
        <v>371</v>
      </c>
      <c r="BU1" s="13" t="s">
        <v>372</v>
      </c>
      <c r="BV1" s="13" t="s">
        <v>373</v>
      </c>
      <c r="BW1" s="13" t="s">
        <v>374</v>
      </c>
      <c r="BX1" s="13" t="s">
        <v>375</v>
      </c>
      <c r="BY1" s="13" t="s">
        <v>376</v>
      </c>
      <c r="BZ1" s="13" t="s">
        <v>377</v>
      </c>
      <c r="CA1" s="13" t="s">
        <v>378</v>
      </c>
      <c r="CB1" s="13" t="s">
        <v>379</v>
      </c>
      <c r="CC1" s="13" t="s">
        <v>380</v>
      </c>
      <c r="CD1" s="13" t="s">
        <v>381</v>
      </c>
      <c r="CE1" s="13" t="s">
        <v>382</v>
      </c>
      <c r="CF1" s="13" t="s">
        <v>383</v>
      </c>
      <c r="CG1" s="13" t="s">
        <v>384</v>
      </c>
      <c r="CH1" s="13" t="s">
        <v>385</v>
      </c>
      <c r="CI1" s="13" t="s">
        <v>386</v>
      </c>
      <c r="CJ1" s="13" t="s">
        <v>387</v>
      </c>
      <c r="CK1" s="13" t="s">
        <v>388</v>
      </c>
      <c r="CL1" s="13" t="s">
        <v>389</v>
      </c>
      <c r="CM1" s="13" t="s">
        <v>390</v>
      </c>
      <c r="CN1" s="13" t="s">
        <v>391</v>
      </c>
      <c r="CO1" s="13" t="s">
        <v>392</v>
      </c>
      <c r="CP1" s="13" t="s">
        <v>393</v>
      </c>
      <c r="CQ1" s="13" t="s">
        <v>394</v>
      </c>
      <c r="CR1" s="13" t="s">
        <v>395</v>
      </c>
      <c r="CS1" s="13" t="s">
        <v>396</v>
      </c>
      <c r="CT1" s="13" t="s">
        <v>397</v>
      </c>
      <c r="CU1" s="13" t="s">
        <v>398</v>
      </c>
      <c r="CV1" s="13" t="s">
        <v>399</v>
      </c>
      <c r="CW1" s="13" t="s">
        <v>400</v>
      </c>
      <c r="CX1" s="13" t="s">
        <v>401</v>
      </c>
      <c r="CY1" s="13" t="s">
        <v>402</v>
      </c>
      <c r="CZ1" s="13" t="s">
        <v>403</v>
      </c>
      <c r="DA1" s="13" t="s">
        <v>404</v>
      </c>
      <c r="DB1" s="13" t="s">
        <v>405</v>
      </c>
      <c r="DC1" s="13" t="s">
        <v>406</v>
      </c>
      <c r="DD1" s="13" t="s">
        <v>407</v>
      </c>
      <c r="DE1" s="13" t="s">
        <v>408</v>
      </c>
      <c r="DF1" s="13" t="s">
        <v>409</v>
      </c>
      <c r="DG1" s="13" t="s">
        <v>410</v>
      </c>
      <c r="DH1" s="13" t="s">
        <v>411</v>
      </c>
      <c r="DI1" s="13" t="s">
        <v>412</v>
      </c>
      <c r="DJ1" s="13" t="s">
        <v>413</v>
      </c>
      <c r="DK1" s="13" t="s">
        <v>414</v>
      </c>
      <c r="DL1" s="13" t="s">
        <v>415</v>
      </c>
      <c r="DM1" s="13" t="s">
        <v>416</v>
      </c>
      <c r="DN1" s="13" t="s">
        <v>417</v>
      </c>
      <c r="DO1" s="13" t="s">
        <v>418</v>
      </c>
      <c r="DP1" s="13" t="s">
        <v>419</v>
      </c>
      <c r="DQ1" s="13" t="s">
        <v>420</v>
      </c>
      <c r="DR1" s="13" t="s">
        <v>421</v>
      </c>
      <c r="DS1" s="13" t="s">
        <v>422</v>
      </c>
      <c r="DT1" s="13" t="s">
        <v>423</v>
      </c>
      <c r="DU1" s="13" t="s">
        <v>424</v>
      </c>
      <c r="DV1" s="13" t="s">
        <v>425</v>
      </c>
      <c r="DW1" s="13" t="s">
        <v>426</v>
      </c>
      <c r="DX1" s="13" t="s">
        <v>427</v>
      </c>
      <c r="DY1" s="13" t="s">
        <v>428</v>
      </c>
      <c r="DZ1" s="13" t="s">
        <v>429</v>
      </c>
      <c r="EA1" s="13" t="s">
        <v>430</v>
      </c>
      <c r="EB1" s="13" t="s">
        <v>431</v>
      </c>
      <c r="EC1" s="13" t="s">
        <v>432</v>
      </c>
      <c r="ED1" s="13" t="s">
        <v>433</v>
      </c>
      <c r="EE1" s="13" t="s">
        <v>434</v>
      </c>
      <c r="EF1" s="13" t="s">
        <v>435</v>
      </c>
      <c r="EG1" s="13" t="s">
        <v>436</v>
      </c>
      <c r="EH1" s="13" t="s">
        <v>437</v>
      </c>
      <c r="EI1" s="13" t="s">
        <v>438</v>
      </c>
      <c r="EJ1" s="13" t="s">
        <v>439</v>
      </c>
      <c r="EK1" s="13" t="s">
        <v>440</v>
      </c>
      <c r="EL1" s="13" t="s">
        <v>441</v>
      </c>
      <c r="EM1" s="13" t="s">
        <v>442</v>
      </c>
      <c r="EN1" s="13" t="s">
        <v>443</v>
      </c>
      <c r="EO1" s="13" t="s">
        <v>444</v>
      </c>
      <c r="EP1" s="13" t="s">
        <v>445</v>
      </c>
      <c r="EQ1" s="13" t="s">
        <v>446</v>
      </c>
      <c r="ER1" s="13" t="s">
        <v>447</v>
      </c>
      <c r="ES1" s="13" t="s">
        <v>448</v>
      </c>
      <c r="ET1" s="13" t="s">
        <v>449</v>
      </c>
      <c r="EU1" s="13" t="s">
        <v>450</v>
      </c>
      <c r="EV1" s="13" t="s">
        <v>451</v>
      </c>
      <c r="EW1" s="13" t="s">
        <v>452</v>
      </c>
      <c r="EX1" s="13" t="s">
        <v>453</v>
      </c>
      <c r="EY1" s="13" t="s">
        <v>454</v>
      </c>
      <c r="EZ1" s="13" t="s">
        <v>455</v>
      </c>
      <c r="FA1" s="13" t="s">
        <v>456</v>
      </c>
      <c r="FB1" s="13" t="s">
        <v>457</v>
      </c>
      <c r="FC1" s="13" t="s">
        <v>458</v>
      </c>
      <c r="FD1" s="13" t="s">
        <v>459</v>
      </c>
      <c r="FE1" s="13" t="s">
        <v>460</v>
      </c>
      <c r="FF1" s="13" t="s">
        <v>461</v>
      </c>
      <c r="FG1" s="13" t="s">
        <v>462</v>
      </c>
      <c r="FH1" s="13" t="s">
        <v>463</v>
      </c>
      <c r="FI1" s="13" t="s">
        <v>464</v>
      </c>
      <c r="FJ1" s="13" t="s">
        <v>465</v>
      </c>
      <c r="FK1" s="13" t="s">
        <v>466</v>
      </c>
      <c r="FL1" s="13" t="s">
        <v>467</v>
      </c>
      <c r="FM1" s="13" t="s">
        <v>468</v>
      </c>
      <c r="FN1" s="13" t="s">
        <v>469</v>
      </c>
      <c r="FO1" s="13" t="s">
        <v>470</v>
      </c>
      <c r="FP1" s="13" t="s">
        <v>471</v>
      </c>
      <c r="FQ1" s="13" t="s">
        <v>472</v>
      </c>
      <c r="FR1" s="13" t="s">
        <v>473</v>
      </c>
      <c r="FS1" s="13" t="s">
        <v>474</v>
      </c>
      <c r="FT1" s="13" t="s">
        <v>475</v>
      </c>
      <c r="FU1" s="13" t="s">
        <v>476</v>
      </c>
      <c r="FV1" s="13" t="s">
        <v>477</v>
      </c>
      <c r="FW1" s="13" t="s">
        <v>478</v>
      </c>
      <c r="FX1" s="13" t="s">
        <v>479</v>
      </c>
      <c r="FY1" s="13" t="s">
        <v>480</v>
      </c>
      <c r="FZ1" s="13" t="s">
        <v>481</v>
      </c>
      <c r="GA1" s="13" t="s">
        <v>482</v>
      </c>
      <c r="GB1" s="13" t="s">
        <v>483</v>
      </c>
      <c r="GC1" s="13" t="s">
        <v>484</v>
      </c>
      <c r="GD1" s="13" t="s">
        <v>485</v>
      </c>
      <c r="GE1" s="13" t="s">
        <v>486</v>
      </c>
      <c r="GF1" s="13" t="s">
        <v>487</v>
      </c>
      <c r="GG1" s="13" t="s">
        <v>488</v>
      </c>
      <c r="GH1" s="13" t="s">
        <v>489</v>
      </c>
      <c r="GI1" s="13" t="s">
        <v>490</v>
      </c>
      <c r="GJ1" s="13" t="s">
        <v>491</v>
      </c>
      <c r="GK1" s="13" t="s">
        <v>492</v>
      </c>
      <c r="GL1" s="13" t="s">
        <v>493</v>
      </c>
      <c r="GM1" s="13" t="s">
        <v>494</v>
      </c>
      <c r="GN1" s="13" t="s">
        <v>495</v>
      </c>
      <c r="GO1" s="13" t="s">
        <v>496</v>
      </c>
      <c r="GP1" s="13" t="s">
        <v>497</v>
      </c>
      <c r="GQ1" s="13" t="s">
        <v>498</v>
      </c>
      <c r="GR1" s="13" t="s">
        <v>499</v>
      </c>
      <c r="GS1" s="13" t="s">
        <v>500</v>
      </c>
      <c r="GT1" s="13" t="s">
        <v>501</v>
      </c>
      <c r="GU1" s="13" t="s">
        <v>502</v>
      </c>
      <c r="GV1" s="13" t="s">
        <v>503</v>
      </c>
      <c r="GW1" s="13" t="s">
        <v>504</v>
      </c>
      <c r="GX1" s="13" t="s">
        <v>505</v>
      </c>
      <c r="GY1" s="13" t="s">
        <v>506</v>
      </c>
      <c r="GZ1" s="13" t="s">
        <v>507</v>
      </c>
      <c r="HA1" s="13" t="s">
        <v>508</v>
      </c>
      <c r="HB1" s="13" t="s">
        <v>509</v>
      </c>
      <c r="HC1" s="13" t="s">
        <v>510</v>
      </c>
      <c r="HD1" s="13" t="s">
        <v>511</v>
      </c>
      <c r="HE1" s="13" t="s">
        <v>512</v>
      </c>
      <c r="HF1" s="13" t="s">
        <v>513</v>
      </c>
      <c r="HG1" s="13" t="s">
        <v>514</v>
      </c>
      <c r="HH1" s="13" t="s">
        <v>515</v>
      </c>
      <c r="HI1" s="13" t="s">
        <v>516</v>
      </c>
      <c r="HJ1" s="13" t="s">
        <v>517</v>
      </c>
      <c r="HK1" s="13" t="s">
        <v>518</v>
      </c>
      <c r="HL1" s="13" t="s">
        <v>519</v>
      </c>
      <c r="HM1" s="13" t="s">
        <v>520</v>
      </c>
      <c r="HN1" s="13" t="s">
        <v>521</v>
      </c>
      <c r="HO1" s="13" t="s">
        <v>522</v>
      </c>
      <c r="HP1" s="13" t="s">
        <v>523</v>
      </c>
      <c r="HQ1" s="13" t="s">
        <v>524</v>
      </c>
      <c r="HR1" s="13" t="s">
        <v>525</v>
      </c>
      <c r="HS1" s="13" t="s">
        <v>526</v>
      </c>
      <c r="HT1" s="13" t="s">
        <v>527</v>
      </c>
      <c r="HU1" s="13" t="s">
        <v>528</v>
      </c>
      <c r="HV1" s="13" t="s">
        <v>529</v>
      </c>
      <c r="HW1" s="13" t="s">
        <v>530</v>
      </c>
      <c r="HX1" s="13" t="s">
        <v>531</v>
      </c>
      <c r="HY1" s="13" t="s">
        <v>532</v>
      </c>
      <c r="HZ1" s="13" t="s">
        <v>533</v>
      </c>
      <c r="IA1" s="13" t="s">
        <v>534</v>
      </c>
      <c r="IB1" s="13" t="s">
        <v>535</v>
      </c>
      <c r="IC1" s="13" t="s">
        <v>536</v>
      </c>
      <c r="ID1" s="13" t="s">
        <v>537</v>
      </c>
      <c r="IE1" s="13" t="s">
        <v>538</v>
      </c>
      <c r="IF1" s="13" t="s">
        <v>539</v>
      </c>
      <c r="IG1" s="13" t="s">
        <v>540</v>
      </c>
      <c r="IH1" s="13" t="s">
        <v>541</v>
      </c>
      <c r="II1" s="13" t="s">
        <v>542</v>
      </c>
      <c r="IJ1" s="13" t="s">
        <v>543</v>
      </c>
      <c r="IK1" s="13" t="s">
        <v>544</v>
      </c>
      <c r="IL1" s="13" t="s">
        <v>545</v>
      </c>
      <c r="IM1" s="13" t="s">
        <v>546</v>
      </c>
      <c r="IN1" s="13" t="s">
        <v>547</v>
      </c>
      <c r="IO1" s="13" t="s">
        <v>548</v>
      </c>
      <c r="IP1" s="13" t="s">
        <v>549</v>
      </c>
      <c r="IQ1" s="13" t="s">
        <v>550</v>
      </c>
      <c r="IR1" s="13" t="s">
        <v>551</v>
      </c>
      <c r="IS1" s="13" t="s">
        <v>552</v>
      </c>
      <c r="IT1" s="13" t="s">
        <v>553</v>
      </c>
      <c r="IU1" s="13" t="s">
        <v>554</v>
      </c>
      <c r="IV1" s="13" t="s">
        <v>555</v>
      </c>
      <c r="IW1" s="13" t="s">
        <v>556</v>
      </c>
      <c r="IX1" s="13" t="s">
        <v>557</v>
      </c>
      <c r="IY1" s="13" t="s">
        <v>558</v>
      </c>
      <c r="IZ1" s="13" t="s">
        <v>559</v>
      </c>
      <c r="JA1" s="13" t="s">
        <v>560</v>
      </c>
      <c r="JB1" s="13" t="s">
        <v>561</v>
      </c>
      <c r="JC1" s="13" t="s">
        <v>562</v>
      </c>
      <c r="JD1" s="13" t="s">
        <v>563</v>
      </c>
      <c r="JE1" s="13" t="s">
        <v>564</v>
      </c>
      <c r="JF1" s="13" t="s">
        <v>565</v>
      </c>
      <c r="JG1" s="13" t="s">
        <v>566</v>
      </c>
      <c r="JH1" s="13" t="s">
        <v>567</v>
      </c>
      <c r="JI1" s="13" t="s">
        <v>568</v>
      </c>
      <c r="JJ1" s="13" t="s">
        <v>569</v>
      </c>
      <c r="JK1" s="13" t="s">
        <v>570</v>
      </c>
      <c r="JL1" s="13" t="s">
        <v>570</v>
      </c>
      <c r="JM1" s="13" t="s">
        <v>571</v>
      </c>
      <c r="JN1" s="13" t="s">
        <v>572</v>
      </c>
      <c r="JO1" s="13" t="s">
        <v>573</v>
      </c>
      <c r="JP1" s="13" t="s">
        <v>574</v>
      </c>
      <c r="JQ1" s="13" t="s">
        <v>575</v>
      </c>
      <c r="JR1" s="13" t="s">
        <v>576</v>
      </c>
      <c r="JS1" s="13" t="s">
        <v>577</v>
      </c>
      <c r="JT1" s="13" t="s">
        <v>578</v>
      </c>
      <c r="JU1" s="13" t="s">
        <v>579</v>
      </c>
      <c r="JV1" s="13" t="s">
        <v>580</v>
      </c>
      <c r="JW1" s="13" t="s">
        <v>581</v>
      </c>
      <c r="JX1" s="13" t="s">
        <v>582</v>
      </c>
      <c r="JY1" s="13" t="s">
        <v>583</v>
      </c>
      <c r="JZ1" s="13" t="s">
        <v>584</v>
      </c>
      <c r="KA1" s="13" t="s">
        <v>585</v>
      </c>
      <c r="KB1" s="13" t="s">
        <v>586</v>
      </c>
      <c r="KC1" s="13" t="s">
        <v>587</v>
      </c>
      <c r="KD1" s="13" t="s">
        <v>588</v>
      </c>
      <c r="KE1" s="13" t="s">
        <v>589</v>
      </c>
      <c r="KF1" s="13" t="s">
        <v>590</v>
      </c>
      <c r="KG1" s="13" t="s">
        <v>591</v>
      </c>
      <c r="KH1" s="13" t="s">
        <v>592</v>
      </c>
      <c r="KI1" s="13" t="s">
        <v>593</v>
      </c>
      <c r="KJ1" s="13" t="s">
        <v>594</v>
      </c>
      <c r="KK1" s="13" t="s">
        <v>595</v>
      </c>
      <c r="KL1" s="13" t="s">
        <v>596</v>
      </c>
      <c r="KM1" s="81" t="s">
        <v>597</v>
      </c>
      <c r="KN1" s="81" t="s">
        <v>598</v>
      </c>
      <c r="KO1" s="13" t="s">
        <v>599</v>
      </c>
      <c r="KP1" s="13" t="s">
        <v>600</v>
      </c>
      <c r="KQ1" s="13" t="s">
        <v>601</v>
      </c>
      <c r="KR1" s="13" t="s">
        <v>602</v>
      </c>
      <c r="KS1" s="13" t="s">
        <v>603</v>
      </c>
      <c r="KT1" s="13" t="s">
        <v>604</v>
      </c>
      <c r="KU1" s="13" t="s">
        <v>605</v>
      </c>
      <c r="KV1" s="13" t="s">
        <v>606</v>
      </c>
      <c r="KW1" s="13" t="s">
        <v>607</v>
      </c>
      <c r="KX1" s="13" t="s">
        <v>608</v>
      </c>
      <c r="KY1" s="13" t="s">
        <v>609</v>
      </c>
      <c r="KZ1" s="11" t="s">
        <v>610</v>
      </c>
      <c r="LA1" s="13" t="s">
        <v>611</v>
      </c>
      <c r="LB1" s="13" t="s">
        <v>612</v>
      </c>
      <c r="LC1" s="13" t="s">
        <v>613</v>
      </c>
      <c r="LD1" s="13" t="s">
        <v>614</v>
      </c>
      <c r="LE1" s="13" t="s">
        <v>615</v>
      </c>
      <c r="LF1" s="13" t="s">
        <v>758</v>
      </c>
    </row>
    <row r="2" spans="1:318" s="290" customFormat="1" ht="14.25" x14ac:dyDescent="0.2">
      <c r="A2" s="290" t="s">
        <v>190</v>
      </c>
      <c r="B2" s="290">
        <v>109</v>
      </c>
      <c r="C2" s="290">
        <v>0</v>
      </c>
      <c r="D2" s="290">
        <v>0</v>
      </c>
      <c r="E2" s="290">
        <v>0</v>
      </c>
      <c r="F2" s="290">
        <v>0</v>
      </c>
      <c r="G2" s="290">
        <v>0</v>
      </c>
      <c r="H2" s="290">
        <v>0</v>
      </c>
      <c r="I2" s="290">
        <v>0</v>
      </c>
      <c r="J2" s="290">
        <v>13541192</v>
      </c>
      <c r="K2" s="290">
        <v>0</v>
      </c>
      <c r="L2" s="290">
        <v>0</v>
      </c>
      <c r="M2" s="290">
        <v>0</v>
      </c>
      <c r="N2" s="290">
        <v>0</v>
      </c>
      <c r="O2" s="290">
        <v>73</v>
      </c>
      <c r="P2" s="290">
        <v>48.5</v>
      </c>
      <c r="Q2" s="290">
        <v>13</v>
      </c>
      <c r="R2" s="290">
        <v>23</v>
      </c>
      <c r="S2" s="290">
        <v>80</v>
      </c>
      <c r="T2" s="290">
        <v>106.5</v>
      </c>
      <c r="U2" s="290">
        <v>14</v>
      </c>
      <c r="V2" s="290">
        <v>33</v>
      </c>
      <c r="W2" s="290">
        <v>89.5</v>
      </c>
      <c r="X2" s="290">
        <v>97.5</v>
      </c>
      <c r="Y2" s="290">
        <v>134</v>
      </c>
      <c r="Z2" s="290">
        <v>240</v>
      </c>
      <c r="AA2" s="290">
        <v>403.5</v>
      </c>
      <c r="AB2" s="290">
        <v>548.5</v>
      </c>
      <c r="AC2" s="290">
        <v>952</v>
      </c>
      <c r="AD2" s="290">
        <v>2537</v>
      </c>
      <c r="AE2" s="290">
        <v>2411</v>
      </c>
      <c r="AF2" s="290">
        <v>44</v>
      </c>
      <c r="AG2" s="290">
        <v>80.5</v>
      </c>
      <c r="AH2" s="290">
        <v>362</v>
      </c>
      <c r="AI2" s="290">
        <v>348</v>
      </c>
      <c r="AJ2" s="290">
        <v>2943</v>
      </c>
      <c r="AK2" s="290">
        <v>2839.5</v>
      </c>
      <c r="AL2" s="290">
        <v>5782.5</v>
      </c>
      <c r="AM2" s="290">
        <v>2649</v>
      </c>
      <c r="AN2" s="290">
        <v>3177</v>
      </c>
      <c r="AO2" s="290">
        <v>5826</v>
      </c>
      <c r="AP2" s="290">
        <v>82470.5</v>
      </c>
      <c r="AQ2" s="290">
        <v>399</v>
      </c>
      <c r="AR2" s="290">
        <v>347</v>
      </c>
      <c r="AS2" s="290">
        <v>0</v>
      </c>
      <c r="AT2" s="290">
        <v>1</v>
      </c>
      <c r="AU2" s="290">
        <v>0</v>
      </c>
      <c r="AV2" s="290">
        <v>0</v>
      </c>
      <c r="AW2" s="290">
        <v>3</v>
      </c>
      <c r="AX2" s="290">
        <v>3</v>
      </c>
      <c r="AY2" s="290">
        <v>0</v>
      </c>
      <c r="AZ2" s="290">
        <v>0</v>
      </c>
      <c r="BA2" s="290">
        <v>0</v>
      </c>
      <c r="BB2" s="290">
        <v>0</v>
      </c>
      <c r="BC2" s="290">
        <v>0</v>
      </c>
      <c r="BD2" s="290">
        <v>0</v>
      </c>
      <c r="BE2" s="290">
        <v>0</v>
      </c>
      <c r="BF2" s="290">
        <v>0</v>
      </c>
      <c r="BG2" s="290">
        <v>1</v>
      </c>
      <c r="BH2" s="290">
        <v>0</v>
      </c>
      <c r="BI2" s="290">
        <v>0</v>
      </c>
      <c r="BJ2" s="290">
        <v>0</v>
      </c>
      <c r="BK2" s="290">
        <v>1</v>
      </c>
      <c r="BL2" s="290">
        <v>2</v>
      </c>
      <c r="BM2" s="290">
        <v>1</v>
      </c>
      <c r="BN2" s="290">
        <v>4</v>
      </c>
      <c r="BO2" s="290">
        <v>22</v>
      </c>
      <c r="BP2" s="290">
        <v>20</v>
      </c>
      <c r="BQ2" s="290">
        <v>427</v>
      </c>
      <c r="BR2" s="290">
        <v>377</v>
      </c>
      <c r="BS2" s="290">
        <v>804</v>
      </c>
      <c r="BT2" s="290">
        <v>1336</v>
      </c>
      <c r="BU2" s="290">
        <v>1221.5</v>
      </c>
      <c r="BV2" s="290">
        <v>0</v>
      </c>
      <c r="BW2" s="290">
        <v>1</v>
      </c>
      <c r="BX2" s="290">
        <v>2</v>
      </c>
      <c r="BY2" s="290">
        <v>7</v>
      </c>
      <c r="BZ2" s="290">
        <v>2</v>
      </c>
      <c r="CA2" s="290">
        <v>7</v>
      </c>
      <c r="CB2" s="290">
        <v>0</v>
      </c>
      <c r="CC2" s="290">
        <v>1</v>
      </c>
      <c r="CD2" s="290">
        <v>0</v>
      </c>
      <c r="CE2" s="290">
        <v>0</v>
      </c>
      <c r="CF2" s="290">
        <v>2</v>
      </c>
      <c r="CG2" s="290">
        <v>1</v>
      </c>
      <c r="CH2" s="290">
        <v>1</v>
      </c>
      <c r="CI2" s="290">
        <v>0</v>
      </c>
      <c r="CJ2" s="290">
        <v>5</v>
      </c>
      <c r="CK2" s="290">
        <v>0</v>
      </c>
      <c r="CL2" s="290">
        <v>2</v>
      </c>
      <c r="CM2" s="290">
        <v>1</v>
      </c>
      <c r="CN2" s="290">
        <v>1</v>
      </c>
      <c r="CO2" s="290">
        <v>4</v>
      </c>
      <c r="CP2" s="290">
        <v>10</v>
      </c>
      <c r="CQ2" s="290">
        <v>27</v>
      </c>
      <c r="CR2" s="290">
        <v>619</v>
      </c>
      <c r="CS2" s="290">
        <v>389</v>
      </c>
      <c r="CT2" s="290">
        <v>1980</v>
      </c>
      <c r="CU2" s="290">
        <v>1659.5</v>
      </c>
      <c r="CV2" s="290">
        <v>3639.5</v>
      </c>
      <c r="CW2" s="290">
        <v>105.5</v>
      </c>
      <c r="CX2" s="290">
        <v>191.5</v>
      </c>
      <c r="CY2" s="290">
        <v>0</v>
      </c>
      <c r="CZ2" s="290">
        <v>0</v>
      </c>
      <c r="DA2" s="290">
        <v>0</v>
      </c>
      <c r="DB2" s="290">
        <v>0</v>
      </c>
      <c r="DC2" s="290">
        <v>1</v>
      </c>
      <c r="DD2" s="290">
        <v>1</v>
      </c>
      <c r="DE2" s="290">
        <v>0</v>
      </c>
      <c r="DF2" s="290">
        <v>0</v>
      </c>
      <c r="DG2" s="290">
        <v>0</v>
      </c>
      <c r="DH2" s="290">
        <v>1</v>
      </c>
      <c r="DI2" s="290">
        <v>0</v>
      </c>
      <c r="DJ2" s="290">
        <v>0</v>
      </c>
      <c r="DK2" s="290">
        <v>0</v>
      </c>
      <c r="DL2" s="290">
        <v>0</v>
      </c>
      <c r="DM2" s="290">
        <v>0</v>
      </c>
      <c r="DN2" s="290">
        <v>0</v>
      </c>
      <c r="DO2" s="290">
        <v>0</v>
      </c>
      <c r="DP2" s="290">
        <v>0</v>
      </c>
      <c r="DQ2" s="290">
        <v>0</v>
      </c>
      <c r="DR2" s="290">
        <v>0</v>
      </c>
      <c r="DS2" s="290">
        <v>0</v>
      </c>
      <c r="DT2" s="290">
        <v>0</v>
      </c>
      <c r="DU2" s="290">
        <v>1.5</v>
      </c>
      <c r="DV2" s="290">
        <v>3.5</v>
      </c>
      <c r="DW2" s="290">
        <v>108</v>
      </c>
      <c r="DX2" s="290">
        <v>197</v>
      </c>
      <c r="DY2" s="290">
        <v>305</v>
      </c>
      <c r="DZ2" s="290">
        <v>417</v>
      </c>
      <c r="EA2" s="290">
        <v>472</v>
      </c>
      <c r="EB2" s="290">
        <v>0</v>
      </c>
      <c r="EC2" s="290">
        <v>0</v>
      </c>
      <c r="ED2" s="290">
        <v>1</v>
      </c>
      <c r="EE2" s="290">
        <v>0</v>
      </c>
      <c r="EF2" s="290">
        <v>2</v>
      </c>
      <c r="EG2" s="290">
        <v>0</v>
      </c>
      <c r="EH2" s="290">
        <v>0</v>
      </c>
      <c r="EI2" s="290">
        <v>0</v>
      </c>
      <c r="EJ2" s="290">
        <v>0</v>
      </c>
      <c r="EK2" s="290">
        <v>0</v>
      </c>
      <c r="EL2" s="290">
        <v>0</v>
      </c>
      <c r="EM2" s="290">
        <v>0</v>
      </c>
      <c r="EN2" s="290">
        <v>0</v>
      </c>
      <c r="EO2" s="290">
        <v>2</v>
      </c>
      <c r="EP2" s="290">
        <v>0</v>
      </c>
      <c r="EQ2" s="290">
        <v>1</v>
      </c>
      <c r="ER2" s="290">
        <v>0</v>
      </c>
      <c r="ES2" s="290">
        <v>0</v>
      </c>
      <c r="ET2" s="290">
        <v>1</v>
      </c>
      <c r="EU2" s="290">
        <v>1</v>
      </c>
      <c r="EV2" s="290">
        <v>1</v>
      </c>
      <c r="EW2" s="290">
        <v>2</v>
      </c>
      <c r="EX2" s="290">
        <v>214</v>
      </c>
      <c r="EY2" s="290">
        <v>103</v>
      </c>
      <c r="EZ2" s="290">
        <v>636</v>
      </c>
      <c r="FA2" s="290">
        <v>581</v>
      </c>
      <c r="FB2" s="290">
        <v>1217</v>
      </c>
      <c r="FC2" s="290">
        <v>31</v>
      </c>
      <c r="FD2" s="290">
        <v>32</v>
      </c>
      <c r="FE2" s="290">
        <v>9</v>
      </c>
      <c r="FF2" s="290">
        <v>14</v>
      </c>
      <c r="FG2" s="290">
        <v>5</v>
      </c>
      <c r="FH2" s="290">
        <v>4</v>
      </c>
      <c r="FI2" s="290">
        <v>67</v>
      </c>
      <c r="FJ2" s="290">
        <v>55</v>
      </c>
      <c r="FK2" s="290">
        <v>37</v>
      </c>
      <c r="FL2" s="290">
        <v>49</v>
      </c>
      <c r="FM2" s="290">
        <v>149</v>
      </c>
      <c r="FN2" s="290">
        <v>154</v>
      </c>
      <c r="FO2" s="290">
        <v>303</v>
      </c>
      <c r="FP2" s="290">
        <v>5</v>
      </c>
      <c r="FQ2" s="290">
        <v>1</v>
      </c>
      <c r="FR2" s="290">
        <v>29</v>
      </c>
      <c r="FS2" s="290">
        <v>49</v>
      </c>
      <c r="FT2" s="290">
        <v>82</v>
      </c>
      <c r="FU2" s="290">
        <v>103</v>
      </c>
      <c r="FV2" s="290">
        <v>130</v>
      </c>
      <c r="FW2" s="290">
        <v>138</v>
      </c>
      <c r="FX2" s="290">
        <v>122</v>
      </c>
      <c r="FY2" s="290">
        <v>58</v>
      </c>
      <c r="FZ2" s="290">
        <v>71</v>
      </c>
      <c r="GA2" s="290">
        <v>19</v>
      </c>
      <c r="GB2" s="290">
        <v>439</v>
      </c>
      <c r="GC2" s="290">
        <v>368</v>
      </c>
      <c r="GD2" s="290">
        <v>807</v>
      </c>
      <c r="GE2" s="290">
        <v>301</v>
      </c>
      <c r="GF2" s="290">
        <v>294</v>
      </c>
      <c r="GG2" s="290">
        <v>684</v>
      </c>
      <c r="GH2" s="290">
        <v>694</v>
      </c>
      <c r="GI2" s="290">
        <v>449</v>
      </c>
      <c r="GJ2" s="290">
        <v>340</v>
      </c>
      <c r="GK2" s="290">
        <v>253</v>
      </c>
      <c r="GL2" s="290">
        <v>164.5</v>
      </c>
      <c r="GM2" s="290">
        <v>175</v>
      </c>
      <c r="GN2" s="290">
        <v>59</v>
      </c>
      <c r="GO2" s="290">
        <v>37</v>
      </c>
      <c r="GP2" s="290">
        <v>23</v>
      </c>
      <c r="GQ2" s="290">
        <v>1899</v>
      </c>
      <c r="GR2" s="290">
        <v>1574.5</v>
      </c>
      <c r="GS2" s="290">
        <v>3473.5</v>
      </c>
      <c r="GT2" s="290">
        <v>6</v>
      </c>
      <c r="GU2" s="290">
        <v>11</v>
      </c>
      <c r="GV2" s="290">
        <v>16.5</v>
      </c>
      <c r="GW2" s="290">
        <v>47.5</v>
      </c>
      <c r="GX2" s="290">
        <v>37</v>
      </c>
      <c r="GY2" s="290">
        <v>68</v>
      </c>
      <c r="GZ2" s="290">
        <v>27</v>
      </c>
      <c r="HA2" s="290">
        <v>37</v>
      </c>
      <c r="HB2" s="290">
        <v>16</v>
      </c>
      <c r="HC2" s="290">
        <v>14</v>
      </c>
      <c r="HD2" s="290">
        <v>0</v>
      </c>
      <c r="HE2" s="290">
        <v>1</v>
      </c>
      <c r="HF2" s="290">
        <v>102.5</v>
      </c>
      <c r="HG2" s="290">
        <v>178.5</v>
      </c>
      <c r="HH2" s="290">
        <v>281</v>
      </c>
      <c r="HI2" s="290">
        <v>50</v>
      </c>
      <c r="HJ2" s="290">
        <v>71</v>
      </c>
      <c r="HK2" s="290">
        <v>237</v>
      </c>
      <c r="HL2" s="290">
        <v>241</v>
      </c>
      <c r="HM2" s="290">
        <v>176</v>
      </c>
      <c r="HN2" s="290">
        <v>144</v>
      </c>
      <c r="HO2" s="290">
        <v>80</v>
      </c>
      <c r="HP2" s="290">
        <v>70</v>
      </c>
      <c r="HQ2" s="290">
        <v>41</v>
      </c>
      <c r="HR2" s="290">
        <v>29</v>
      </c>
      <c r="HS2" s="290">
        <v>5</v>
      </c>
      <c r="HT2" s="290">
        <v>10</v>
      </c>
      <c r="HU2" s="290">
        <v>589</v>
      </c>
      <c r="HV2" s="290">
        <v>565</v>
      </c>
      <c r="HW2" s="290">
        <v>1154</v>
      </c>
      <c r="HX2" s="290">
        <v>235</v>
      </c>
      <c r="HY2" s="290">
        <v>280</v>
      </c>
      <c r="HZ2" s="290">
        <v>230</v>
      </c>
      <c r="IA2" s="290">
        <v>346</v>
      </c>
      <c r="IB2" s="290">
        <v>206</v>
      </c>
      <c r="IC2" s="290">
        <v>311</v>
      </c>
      <c r="ID2" s="290">
        <v>252</v>
      </c>
      <c r="IE2" s="290">
        <v>336</v>
      </c>
      <c r="IF2" s="290">
        <v>267</v>
      </c>
      <c r="IG2" s="290">
        <v>212</v>
      </c>
      <c r="IH2" s="290">
        <v>184</v>
      </c>
      <c r="II2" s="290">
        <v>108</v>
      </c>
      <c r="IJ2" s="290">
        <v>1374</v>
      </c>
      <c r="IK2" s="290">
        <v>1593</v>
      </c>
      <c r="IL2" s="290">
        <v>2967</v>
      </c>
      <c r="IM2" s="290">
        <v>64</v>
      </c>
      <c r="IN2" s="290">
        <v>81</v>
      </c>
      <c r="IO2" s="290">
        <v>48</v>
      </c>
      <c r="IP2" s="290">
        <v>50</v>
      </c>
      <c r="IQ2" s="290">
        <v>3</v>
      </c>
      <c r="IR2" s="290">
        <v>3</v>
      </c>
      <c r="IS2" s="290">
        <v>16</v>
      </c>
      <c r="IT2" s="290">
        <v>17</v>
      </c>
      <c r="IU2" s="290">
        <v>260</v>
      </c>
      <c r="IV2" s="290">
        <v>205</v>
      </c>
      <c r="IW2" s="290">
        <v>391</v>
      </c>
      <c r="IX2" s="290">
        <v>356</v>
      </c>
      <c r="IY2" s="290">
        <v>747</v>
      </c>
      <c r="IZ2" s="290">
        <v>115</v>
      </c>
      <c r="JA2" s="290">
        <v>107</v>
      </c>
      <c r="JB2" s="290">
        <v>43</v>
      </c>
      <c r="JC2" s="290">
        <v>40</v>
      </c>
      <c r="JD2" s="290">
        <v>6</v>
      </c>
      <c r="JE2" s="290">
        <v>5</v>
      </c>
      <c r="JF2" s="290">
        <v>23</v>
      </c>
      <c r="JG2" s="290">
        <v>24</v>
      </c>
      <c r="JH2" s="290">
        <v>1959</v>
      </c>
      <c r="JI2" s="290">
        <v>1602</v>
      </c>
      <c r="JJ2" s="290">
        <v>2146</v>
      </c>
      <c r="JK2" s="290">
        <v>1778</v>
      </c>
      <c r="JL2" s="290">
        <v>3924</v>
      </c>
      <c r="JM2" s="290">
        <v>29</v>
      </c>
      <c r="JN2" s="290">
        <v>50</v>
      </c>
      <c r="JO2" s="290">
        <v>22</v>
      </c>
      <c r="JP2" s="290">
        <v>20</v>
      </c>
      <c r="JQ2" s="290">
        <v>0</v>
      </c>
      <c r="JR2" s="290">
        <v>0</v>
      </c>
      <c r="JS2" s="290">
        <v>6</v>
      </c>
      <c r="JT2" s="290">
        <v>12</v>
      </c>
      <c r="JU2" s="290">
        <v>49.5</v>
      </c>
      <c r="JV2" s="290">
        <v>104</v>
      </c>
      <c r="JW2" s="290">
        <v>106.5</v>
      </c>
      <c r="JX2" s="290">
        <v>186</v>
      </c>
      <c r="JY2" s="290">
        <v>292.5</v>
      </c>
      <c r="JZ2" s="290">
        <v>132</v>
      </c>
      <c r="KA2" s="290">
        <v>183</v>
      </c>
      <c r="KB2" s="290">
        <v>79</v>
      </c>
      <c r="KC2" s="290">
        <v>74</v>
      </c>
      <c r="KD2" s="290">
        <v>0</v>
      </c>
      <c r="KE2" s="290">
        <v>0</v>
      </c>
      <c r="KF2" s="290">
        <v>8</v>
      </c>
      <c r="KG2" s="290">
        <v>15</v>
      </c>
      <c r="KH2" s="290">
        <v>384</v>
      </c>
      <c r="KI2" s="290">
        <v>314</v>
      </c>
      <c r="KJ2" s="290">
        <v>603</v>
      </c>
      <c r="KK2" s="290">
        <v>586</v>
      </c>
      <c r="KL2" s="290">
        <v>1189</v>
      </c>
      <c r="KM2" s="290">
        <v>0</v>
      </c>
      <c r="KN2" s="290">
        <v>0</v>
      </c>
      <c r="KO2" s="290">
        <v>98</v>
      </c>
      <c r="KP2" s="290">
        <v>10</v>
      </c>
      <c r="KQ2" s="290">
        <v>229</v>
      </c>
      <c r="KR2" s="290">
        <v>139</v>
      </c>
      <c r="KS2" s="290">
        <v>138</v>
      </c>
      <c r="KT2" s="290">
        <v>105</v>
      </c>
      <c r="KU2" s="290">
        <v>367</v>
      </c>
      <c r="KV2" s="290">
        <v>188</v>
      </c>
      <c r="KW2" s="290">
        <v>478</v>
      </c>
      <c r="KX2" s="290">
        <v>318</v>
      </c>
      <c r="KY2" s="290">
        <v>1962</v>
      </c>
      <c r="KZ2" s="290">
        <v>51</v>
      </c>
      <c r="LA2" s="290">
        <v>11</v>
      </c>
      <c r="LB2" s="290">
        <v>35</v>
      </c>
      <c r="LC2" s="290">
        <v>356</v>
      </c>
      <c r="LD2" s="290">
        <v>402</v>
      </c>
    </row>
    <row r="3" spans="1:318" s="290" customFormat="1" ht="14.25" x14ac:dyDescent="0.2">
      <c r="A3" s="290" t="s">
        <v>191</v>
      </c>
      <c r="B3" s="290">
        <v>54</v>
      </c>
      <c r="C3" s="290">
        <v>0</v>
      </c>
      <c r="D3" s="290">
        <v>0</v>
      </c>
      <c r="E3" s="290">
        <v>0</v>
      </c>
      <c r="F3" s="290">
        <v>0</v>
      </c>
      <c r="G3" s="290">
        <v>0</v>
      </c>
      <c r="H3" s="290">
        <v>0</v>
      </c>
      <c r="I3" s="290">
        <v>0</v>
      </c>
      <c r="J3" s="290">
        <v>2996364</v>
      </c>
      <c r="K3" s="290">
        <v>0</v>
      </c>
      <c r="L3" s="290">
        <v>0</v>
      </c>
      <c r="M3" s="290">
        <v>0</v>
      </c>
      <c r="N3" s="290">
        <v>0</v>
      </c>
      <c r="O3" s="290">
        <v>8</v>
      </c>
      <c r="P3" s="290">
        <v>4</v>
      </c>
      <c r="Q3" s="290">
        <v>5</v>
      </c>
      <c r="R3" s="290">
        <v>5</v>
      </c>
      <c r="S3" s="290">
        <v>15</v>
      </c>
      <c r="T3" s="290">
        <v>19</v>
      </c>
      <c r="U3" s="290">
        <v>5</v>
      </c>
      <c r="V3" s="290">
        <v>15</v>
      </c>
      <c r="W3" s="290">
        <v>1.5</v>
      </c>
      <c r="X3" s="290">
        <v>8.5</v>
      </c>
      <c r="Y3" s="290">
        <v>9</v>
      </c>
      <c r="Z3" s="290">
        <v>25</v>
      </c>
      <c r="AA3" s="290">
        <v>43.5</v>
      </c>
      <c r="AB3" s="290">
        <v>76.5</v>
      </c>
      <c r="AC3" s="290">
        <v>120</v>
      </c>
      <c r="AD3" s="290">
        <v>925</v>
      </c>
      <c r="AE3" s="290">
        <v>754</v>
      </c>
      <c r="AF3" s="290">
        <v>12</v>
      </c>
      <c r="AG3" s="290">
        <v>13.5</v>
      </c>
      <c r="AH3" s="290">
        <v>141</v>
      </c>
      <c r="AI3" s="290">
        <v>127</v>
      </c>
      <c r="AJ3" s="290">
        <v>1078</v>
      </c>
      <c r="AK3" s="290">
        <v>894.5</v>
      </c>
      <c r="AL3" s="290">
        <v>1972.5</v>
      </c>
      <c r="AM3" s="290">
        <v>1129</v>
      </c>
      <c r="AN3" s="290">
        <v>875</v>
      </c>
      <c r="AO3" s="290">
        <v>2004</v>
      </c>
      <c r="AP3" s="290">
        <v>22809</v>
      </c>
      <c r="AQ3" s="290">
        <v>160</v>
      </c>
      <c r="AR3" s="290">
        <v>161</v>
      </c>
      <c r="AS3" s="290">
        <v>0</v>
      </c>
      <c r="AT3" s="290">
        <v>1</v>
      </c>
      <c r="AU3" s="290">
        <v>0</v>
      </c>
      <c r="AV3" s="290">
        <v>0</v>
      </c>
      <c r="AW3" s="290">
        <v>0</v>
      </c>
      <c r="AX3" s="290">
        <v>2</v>
      </c>
      <c r="AY3" s="290">
        <v>0</v>
      </c>
      <c r="AZ3" s="290">
        <v>0</v>
      </c>
      <c r="BA3" s="290">
        <v>0</v>
      </c>
      <c r="BB3" s="290">
        <v>0</v>
      </c>
      <c r="BC3" s="290">
        <v>0</v>
      </c>
      <c r="BD3" s="290">
        <v>0</v>
      </c>
      <c r="BE3" s="290">
        <v>0</v>
      </c>
      <c r="BF3" s="290">
        <v>0</v>
      </c>
      <c r="BG3" s="290">
        <v>1</v>
      </c>
      <c r="BH3" s="290">
        <v>0</v>
      </c>
      <c r="BI3" s="290">
        <v>0</v>
      </c>
      <c r="BJ3" s="290">
        <v>0</v>
      </c>
      <c r="BK3" s="290">
        <v>0</v>
      </c>
      <c r="BL3" s="290">
        <v>0</v>
      </c>
      <c r="BM3" s="290">
        <v>0</v>
      </c>
      <c r="BN3" s="290">
        <v>3</v>
      </c>
      <c r="BO3" s="290">
        <v>22</v>
      </c>
      <c r="BP3" s="290">
        <v>20</v>
      </c>
      <c r="BQ3" s="290">
        <v>183</v>
      </c>
      <c r="BR3" s="290">
        <v>187</v>
      </c>
      <c r="BS3" s="290">
        <v>370</v>
      </c>
      <c r="BT3" s="290">
        <v>661</v>
      </c>
      <c r="BU3" s="290">
        <v>502</v>
      </c>
      <c r="BV3" s="290">
        <v>0</v>
      </c>
      <c r="BW3" s="290">
        <v>0</v>
      </c>
      <c r="BX3" s="290">
        <v>0</v>
      </c>
      <c r="BY3" s="290">
        <v>1</v>
      </c>
      <c r="BZ3" s="290">
        <v>0</v>
      </c>
      <c r="CA3" s="290">
        <v>0</v>
      </c>
      <c r="CB3" s="290">
        <v>0</v>
      </c>
      <c r="CC3" s="290">
        <v>0</v>
      </c>
      <c r="CD3" s="290">
        <v>0</v>
      </c>
      <c r="CE3" s="290">
        <v>0</v>
      </c>
      <c r="CF3" s="290">
        <v>2</v>
      </c>
      <c r="CG3" s="290">
        <v>0</v>
      </c>
      <c r="CH3" s="290">
        <v>1</v>
      </c>
      <c r="CI3" s="290">
        <v>0</v>
      </c>
      <c r="CJ3" s="290">
        <v>0</v>
      </c>
      <c r="CK3" s="290">
        <v>0</v>
      </c>
      <c r="CL3" s="290">
        <v>1</v>
      </c>
      <c r="CM3" s="290">
        <v>1</v>
      </c>
      <c r="CN3" s="290">
        <v>0</v>
      </c>
      <c r="CO3" s="290">
        <v>1</v>
      </c>
      <c r="CP3" s="290">
        <v>2</v>
      </c>
      <c r="CQ3" s="290">
        <v>5</v>
      </c>
      <c r="CR3" s="290">
        <v>79</v>
      </c>
      <c r="CS3" s="290">
        <v>55</v>
      </c>
      <c r="CT3" s="290">
        <v>746</v>
      </c>
      <c r="CU3" s="290">
        <v>565</v>
      </c>
      <c r="CV3" s="290">
        <v>1311</v>
      </c>
      <c r="CW3" s="290">
        <v>16.5</v>
      </c>
      <c r="CX3" s="290">
        <v>36</v>
      </c>
      <c r="CY3" s="290">
        <v>0</v>
      </c>
      <c r="CZ3" s="290">
        <v>0</v>
      </c>
      <c r="DA3" s="290">
        <v>0</v>
      </c>
      <c r="DB3" s="290">
        <v>0</v>
      </c>
      <c r="DC3" s="290">
        <v>0</v>
      </c>
      <c r="DD3" s="290">
        <v>0</v>
      </c>
      <c r="DE3" s="290">
        <v>0</v>
      </c>
      <c r="DF3" s="290">
        <v>0</v>
      </c>
      <c r="DG3" s="290">
        <v>0</v>
      </c>
      <c r="DH3" s="290">
        <v>1</v>
      </c>
      <c r="DI3" s="290">
        <v>0</v>
      </c>
      <c r="DJ3" s="290">
        <v>0</v>
      </c>
      <c r="DK3" s="290">
        <v>0</v>
      </c>
      <c r="DL3" s="290">
        <v>0</v>
      </c>
      <c r="DM3" s="290">
        <v>0</v>
      </c>
      <c r="DN3" s="290">
        <v>0</v>
      </c>
      <c r="DO3" s="290">
        <v>0</v>
      </c>
      <c r="DP3" s="290">
        <v>0</v>
      </c>
      <c r="DQ3" s="290">
        <v>0</v>
      </c>
      <c r="DR3" s="290">
        <v>0</v>
      </c>
      <c r="DS3" s="290">
        <v>0</v>
      </c>
      <c r="DT3" s="290">
        <v>0</v>
      </c>
      <c r="DU3" s="290">
        <v>1.5</v>
      </c>
      <c r="DV3" s="290">
        <v>3.5</v>
      </c>
      <c r="DW3" s="290">
        <v>18</v>
      </c>
      <c r="DX3" s="290">
        <v>40.5</v>
      </c>
      <c r="DY3" s="290">
        <v>58.5</v>
      </c>
      <c r="DZ3" s="290">
        <v>167</v>
      </c>
      <c r="EA3" s="290">
        <v>138</v>
      </c>
      <c r="EB3" s="290">
        <v>0</v>
      </c>
      <c r="EC3" s="290">
        <v>0</v>
      </c>
      <c r="ED3" s="290">
        <v>1</v>
      </c>
      <c r="EE3" s="290">
        <v>0</v>
      </c>
      <c r="EF3" s="290">
        <v>0</v>
      </c>
      <c r="EG3" s="290">
        <v>0</v>
      </c>
      <c r="EH3" s="290">
        <v>0</v>
      </c>
      <c r="EI3" s="290">
        <v>0</v>
      </c>
      <c r="EJ3" s="290">
        <v>0</v>
      </c>
      <c r="EK3" s="290">
        <v>0</v>
      </c>
      <c r="EL3" s="290">
        <v>0</v>
      </c>
      <c r="EM3" s="290">
        <v>0</v>
      </c>
      <c r="EN3" s="290">
        <v>0</v>
      </c>
      <c r="EO3" s="290">
        <v>2</v>
      </c>
      <c r="EP3" s="290">
        <v>0</v>
      </c>
      <c r="EQ3" s="290">
        <v>0</v>
      </c>
      <c r="ER3" s="290">
        <v>0</v>
      </c>
      <c r="ES3" s="290">
        <v>0</v>
      </c>
      <c r="ET3" s="290">
        <v>0</v>
      </c>
      <c r="EU3" s="290">
        <v>0</v>
      </c>
      <c r="EV3" s="290">
        <v>1</v>
      </c>
      <c r="EW3" s="290">
        <v>2</v>
      </c>
      <c r="EX3" s="290">
        <v>35</v>
      </c>
      <c r="EY3" s="290">
        <v>26</v>
      </c>
      <c r="EZ3" s="290">
        <v>204</v>
      </c>
      <c r="FA3" s="290">
        <v>168</v>
      </c>
      <c r="FB3" s="290">
        <v>372</v>
      </c>
      <c r="FC3" s="290">
        <v>25</v>
      </c>
      <c r="FD3" s="290">
        <v>26</v>
      </c>
      <c r="FE3" s="290">
        <v>9</v>
      </c>
      <c r="FF3" s="290">
        <v>11</v>
      </c>
      <c r="FG3" s="290">
        <v>3</v>
      </c>
      <c r="FH3" s="290">
        <v>4</v>
      </c>
      <c r="FI3" s="290">
        <v>58</v>
      </c>
      <c r="FJ3" s="290">
        <v>50</v>
      </c>
      <c r="FK3" s="290">
        <v>22</v>
      </c>
      <c r="FL3" s="290">
        <v>38</v>
      </c>
      <c r="FM3" s="290">
        <v>117</v>
      </c>
      <c r="FN3" s="290">
        <v>129</v>
      </c>
      <c r="FO3" s="290">
        <v>246</v>
      </c>
      <c r="FP3" s="290">
        <v>4</v>
      </c>
      <c r="FQ3" s="290">
        <v>1</v>
      </c>
      <c r="FR3" s="290">
        <v>14</v>
      </c>
      <c r="FS3" s="290">
        <v>24</v>
      </c>
      <c r="FT3" s="290">
        <v>40</v>
      </c>
      <c r="FU3" s="290">
        <v>48</v>
      </c>
      <c r="FV3" s="290">
        <v>42</v>
      </c>
      <c r="FW3" s="290">
        <v>68</v>
      </c>
      <c r="FX3" s="290">
        <v>45</v>
      </c>
      <c r="FY3" s="290">
        <v>28</v>
      </c>
      <c r="FZ3" s="290">
        <v>40</v>
      </c>
      <c r="GA3" s="290">
        <v>9</v>
      </c>
      <c r="GB3" s="290">
        <v>185</v>
      </c>
      <c r="GC3" s="290">
        <v>178</v>
      </c>
      <c r="GD3" s="290">
        <v>363</v>
      </c>
      <c r="GE3" s="290">
        <v>54</v>
      </c>
      <c r="GF3" s="290">
        <v>107</v>
      </c>
      <c r="GG3" s="290">
        <v>287</v>
      </c>
      <c r="GH3" s="290">
        <v>292</v>
      </c>
      <c r="GI3" s="290">
        <v>130</v>
      </c>
      <c r="GJ3" s="290">
        <v>122</v>
      </c>
      <c r="GK3" s="290">
        <v>120</v>
      </c>
      <c r="GL3" s="290">
        <v>64</v>
      </c>
      <c r="GM3" s="290">
        <v>99</v>
      </c>
      <c r="GN3" s="290">
        <v>27</v>
      </c>
      <c r="GO3" s="290">
        <v>27</v>
      </c>
      <c r="GP3" s="290">
        <v>8</v>
      </c>
      <c r="GQ3" s="290">
        <v>717</v>
      </c>
      <c r="GR3" s="290">
        <v>620</v>
      </c>
      <c r="GS3" s="290">
        <v>1337</v>
      </c>
      <c r="GT3" s="290">
        <v>1</v>
      </c>
      <c r="GU3" s="290">
        <v>0</v>
      </c>
      <c r="GV3" s="290">
        <v>2.5</v>
      </c>
      <c r="GW3" s="290">
        <v>7.5</v>
      </c>
      <c r="GX3" s="290">
        <v>9</v>
      </c>
      <c r="GY3" s="290">
        <v>13</v>
      </c>
      <c r="GZ3" s="290">
        <v>5</v>
      </c>
      <c r="HA3" s="290">
        <v>13.5</v>
      </c>
      <c r="HB3" s="290">
        <v>6</v>
      </c>
      <c r="HC3" s="290">
        <v>6</v>
      </c>
      <c r="HD3" s="290">
        <v>0</v>
      </c>
      <c r="HE3" s="290">
        <v>0</v>
      </c>
      <c r="HF3" s="290">
        <v>23.5</v>
      </c>
      <c r="HG3" s="290">
        <v>40</v>
      </c>
      <c r="HH3" s="290">
        <v>63.5</v>
      </c>
      <c r="HI3" s="290">
        <v>11</v>
      </c>
      <c r="HJ3" s="290">
        <v>9</v>
      </c>
      <c r="HK3" s="290">
        <v>28</v>
      </c>
      <c r="HL3" s="290">
        <v>33</v>
      </c>
      <c r="HM3" s="290">
        <v>25</v>
      </c>
      <c r="HN3" s="290">
        <v>23</v>
      </c>
      <c r="HO3" s="290">
        <v>23</v>
      </c>
      <c r="HP3" s="290">
        <v>17</v>
      </c>
      <c r="HQ3" s="290">
        <v>1</v>
      </c>
      <c r="HR3" s="290">
        <v>4</v>
      </c>
      <c r="HS3" s="290">
        <v>4</v>
      </c>
      <c r="HT3" s="290">
        <v>1</v>
      </c>
      <c r="HU3" s="290">
        <v>92</v>
      </c>
      <c r="HV3" s="290">
        <v>87</v>
      </c>
      <c r="HW3" s="290">
        <v>179</v>
      </c>
      <c r="HX3" s="290">
        <v>130</v>
      </c>
      <c r="HY3" s="290">
        <v>130</v>
      </c>
      <c r="HZ3" s="290">
        <v>83</v>
      </c>
      <c r="IA3" s="290">
        <v>105</v>
      </c>
      <c r="IB3" s="290">
        <v>103</v>
      </c>
      <c r="IC3" s="290">
        <v>162</v>
      </c>
      <c r="ID3" s="290">
        <v>179</v>
      </c>
      <c r="IE3" s="290">
        <v>218</v>
      </c>
      <c r="IF3" s="290">
        <v>220</v>
      </c>
      <c r="IG3" s="290">
        <v>146</v>
      </c>
      <c r="IH3" s="290">
        <v>162</v>
      </c>
      <c r="II3" s="290">
        <v>75</v>
      </c>
      <c r="IJ3" s="290">
        <v>877</v>
      </c>
      <c r="IK3" s="290">
        <v>836</v>
      </c>
      <c r="IL3" s="290">
        <v>1713</v>
      </c>
      <c r="IM3" s="290">
        <v>21</v>
      </c>
      <c r="IN3" s="290">
        <v>33</v>
      </c>
      <c r="IO3" s="290">
        <v>19</v>
      </c>
      <c r="IP3" s="290">
        <v>23</v>
      </c>
      <c r="IQ3" s="290">
        <v>1</v>
      </c>
      <c r="IR3" s="290">
        <v>1</v>
      </c>
      <c r="IS3" s="290">
        <v>5</v>
      </c>
      <c r="IT3" s="290">
        <v>10</v>
      </c>
      <c r="IU3" s="290">
        <v>127</v>
      </c>
      <c r="IV3" s="290">
        <v>107</v>
      </c>
      <c r="IW3" s="290">
        <v>173</v>
      </c>
      <c r="IX3" s="290">
        <v>174</v>
      </c>
      <c r="IY3" s="290">
        <v>347</v>
      </c>
      <c r="IZ3" s="290">
        <v>50</v>
      </c>
      <c r="JA3" s="290">
        <v>48</v>
      </c>
      <c r="JB3" s="290">
        <v>7</v>
      </c>
      <c r="JC3" s="290">
        <v>7</v>
      </c>
      <c r="JD3" s="290">
        <v>1</v>
      </c>
      <c r="JE3" s="290">
        <v>1</v>
      </c>
      <c r="JF3" s="290">
        <v>11</v>
      </c>
      <c r="JG3" s="290">
        <v>2</v>
      </c>
      <c r="JH3" s="290">
        <v>750</v>
      </c>
      <c r="JI3" s="290">
        <v>574</v>
      </c>
      <c r="JJ3" s="290">
        <v>819</v>
      </c>
      <c r="JK3" s="290">
        <v>632</v>
      </c>
      <c r="JL3" s="290">
        <v>1451</v>
      </c>
      <c r="JM3" s="290">
        <v>3</v>
      </c>
      <c r="JN3" s="290">
        <v>5</v>
      </c>
      <c r="JO3" s="290">
        <v>4</v>
      </c>
      <c r="JP3" s="290">
        <v>5</v>
      </c>
      <c r="JQ3" s="290">
        <v>0</v>
      </c>
      <c r="JR3" s="290">
        <v>0</v>
      </c>
      <c r="JS3" s="290">
        <v>2</v>
      </c>
      <c r="JT3" s="290">
        <v>6</v>
      </c>
      <c r="JU3" s="290">
        <v>14.5</v>
      </c>
      <c r="JV3" s="290">
        <v>25</v>
      </c>
      <c r="JW3" s="290">
        <v>23.5</v>
      </c>
      <c r="JX3" s="290">
        <v>41</v>
      </c>
      <c r="JY3" s="290">
        <v>64.5</v>
      </c>
      <c r="JZ3" s="290">
        <v>9</v>
      </c>
      <c r="KA3" s="290">
        <v>14</v>
      </c>
      <c r="KB3" s="290">
        <v>25</v>
      </c>
      <c r="KC3" s="290">
        <v>6</v>
      </c>
      <c r="KD3" s="290">
        <v>0</v>
      </c>
      <c r="KE3" s="290">
        <v>0</v>
      </c>
      <c r="KF3" s="290">
        <v>2</v>
      </c>
      <c r="KG3" s="290">
        <v>4</v>
      </c>
      <c r="KH3" s="290">
        <v>114</v>
      </c>
      <c r="KI3" s="290">
        <v>106</v>
      </c>
      <c r="KJ3" s="290">
        <v>150</v>
      </c>
      <c r="KK3" s="290">
        <v>130</v>
      </c>
      <c r="KL3" s="290">
        <v>280</v>
      </c>
      <c r="KM3" s="290">
        <v>0</v>
      </c>
      <c r="KN3" s="290">
        <v>0</v>
      </c>
      <c r="KO3" s="290">
        <v>48</v>
      </c>
      <c r="KP3" s="290">
        <v>5</v>
      </c>
      <c r="KQ3" s="290">
        <v>79</v>
      </c>
      <c r="KR3" s="290">
        <v>46</v>
      </c>
      <c r="KS3" s="290">
        <v>14</v>
      </c>
      <c r="KT3" s="290">
        <v>30</v>
      </c>
      <c r="KU3" s="290">
        <v>168</v>
      </c>
      <c r="KV3" s="290">
        <v>88</v>
      </c>
      <c r="KW3" s="290">
        <v>216</v>
      </c>
      <c r="KX3" s="290">
        <v>133</v>
      </c>
      <c r="KY3" s="290">
        <v>774</v>
      </c>
      <c r="KZ3" s="290">
        <v>12</v>
      </c>
      <c r="LA3" s="290">
        <v>1</v>
      </c>
      <c r="LB3" s="290">
        <v>6</v>
      </c>
      <c r="LC3" s="290">
        <v>76</v>
      </c>
      <c r="LD3" s="290">
        <v>83</v>
      </c>
    </row>
    <row r="4" spans="1:318" s="290" customFormat="1" ht="14.25" x14ac:dyDescent="0.2">
      <c r="A4" s="290" t="s">
        <v>192</v>
      </c>
      <c r="B4" s="290">
        <v>47</v>
      </c>
      <c r="C4" s="290">
        <v>0</v>
      </c>
      <c r="D4" s="290">
        <v>0</v>
      </c>
      <c r="E4" s="290">
        <v>0</v>
      </c>
      <c r="F4" s="290">
        <v>0</v>
      </c>
      <c r="G4" s="290">
        <v>0</v>
      </c>
      <c r="H4" s="290">
        <v>0</v>
      </c>
      <c r="I4" s="290">
        <v>0</v>
      </c>
      <c r="J4" s="290">
        <v>5919770</v>
      </c>
      <c r="K4" s="290">
        <v>0</v>
      </c>
      <c r="L4" s="290">
        <v>0</v>
      </c>
      <c r="M4" s="290">
        <v>0</v>
      </c>
      <c r="N4" s="290">
        <v>0</v>
      </c>
      <c r="O4" s="290">
        <v>18</v>
      </c>
      <c r="P4" s="290">
        <v>18.5</v>
      </c>
      <c r="Q4" s="290">
        <v>1</v>
      </c>
      <c r="R4" s="290">
        <v>15</v>
      </c>
      <c r="S4" s="290">
        <v>30</v>
      </c>
      <c r="T4" s="290">
        <v>55.5</v>
      </c>
      <c r="U4" s="290">
        <v>3</v>
      </c>
      <c r="V4" s="290">
        <v>18</v>
      </c>
      <c r="W4" s="290">
        <v>28</v>
      </c>
      <c r="X4" s="290">
        <v>36</v>
      </c>
      <c r="Y4" s="290">
        <v>38</v>
      </c>
      <c r="Z4" s="290">
        <v>55</v>
      </c>
      <c r="AA4" s="290">
        <v>118</v>
      </c>
      <c r="AB4" s="290">
        <v>198</v>
      </c>
      <c r="AC4" s="290">
        <v>316</v>
      </c>
      <c r="AD4" s="290">
        <v>1308</v>
      </c>
      <c r="AE4" s="290">
        <v>1359</v>
      </c>
      <c r="AF4" s="290">
        <v>22</v>
      </c>
      <c r="AG4" s="290">
        <v>65</v>
      </c>
      <c r="AH4" s="290">
        <v>183</v>
      </c>
      <c r="AI4" s="290">
        <v>181</v>
      </c>
      <c r="AJ4" s="290">
        <v>1513</v>
      </c>
      <c r="AK4" s="290">
        <v>1605</v>
      </c>
      <c r="AL4" s="290">
        <v>3118</v>
      </c>
      <c r="AM4" s="290">
        <v>1363</v>
      </c>
      <c r="AN4" s="290">
        <v>2055</v>
      </c>
      <c r="AO4" s="290">
        <v>3418</v>
      </c>
      <c r="AP4" s="290">
        <v>52511.5</v>
      </c>
      <c r="AQ4" s="290">
        <v>194</v>
      </c>
      <c r="AR4" s="290">
        <v>164</v>
      </c>
      <c r="AS4" s="290">
        <v>0</v>
      </c>
      <c r="AT4" s="290">
        <v>0</v>
      </c>
      <c r="AU4" s="290">
        <v>0</v>
      </c>
      <c r="AV4" s="290">
        <v>0</v>
      </c>
      <c r="AW4" s="290">
        <v>3</v>
      </c>
      <c r="AX4" s="290">
        <v>1</v>
      </c>
      <c r="AY4" s="290">
        <v>0</v>
      </c>
      <c r="AZ4" s="290">
        <v>0</v>
      </c>
      <c r="BA4" s="290">
        <v>0</v>
      </c>
      <c r="BB4" s="290">
        <v>0</v>
      </c>
      <c r="BC4" s="290">
        <v>0</v>
      </c>
      <c r="BD4" s="290">
        <v>0</v>
      </c>
      <c r="BE4" s="290">
        <v>0</v>
      </c>
      <c r="BF4" s="290">
        <v>0</v>
      </c>
      <c r="BG4" s="290">
        <v>0</v>
      </c>
      <c r="BH4" s="290">
        <v>0</v>
      </c>
      <c r="BI4" s="290">
        <v>0</v>
      </c>
      <c r="BJ4" s="290">
        <v>0</v>
      </c>
      <c r="BK4" s="290">
        <v>1</v>
      </c>
      <c r="BL4" s="290">
        <v>2</v>
      </c>
      <c r="BM4" s="290">
        <v>0</v>
      </c>
      <c r="BN4" s="290">
        <v>1</v>
      </c>
      <c r="BO4" s="290">
        <v>0</v>
      </c>
      <c r="BP4" s="290">
        <v>0</v>
      </c>
      <c r="BQ4" s="290">
        <v>198</v>
      </c>
      <c r="BR4" s="290">
        <v>168</v>
      </c>
      <c r="BS4" s="290">
        <v>366</v>
      </c>
      <c r="BT4" s="290">
        <v>621</v>
      </c>
      <c r="BU4" s="290">
        <v>693.5</v>
      </c>
      <c r="BV4" s="290">
        <v>0</v>
      </c>
      <c r="BW4" s="290">
        <v>1</v>
      </c>
      <c r="BX4" s="290">
        <v>2</v>
      </c>
      <c r="BY4" s="290">
        <v>6</v>
      </c>
      <c r="BZ4" s="290">
        <v>2</v>
      </c>
      <c r="CA4" s="290">
        <v>7</v>
      </c>
      <c r="CB4" s="290">
        <v>0</v>
      </c>
      <c r="CC4" s="290">
        <v>1</v>
      </c>
      <c r="CD4" s="290">
        <v>0</v>
      </c>
      <c r="CE4" s="290">
        <v>0</v>
      </c>
      <c r="CF4" s="290">
        <v>0</v>
      </c>
      <c r="CG4" s="290">
        <v>1</v>
      </c>
      <c r="CH4" s="290">
        <v>0</v>
      </c>
      <c r="CI4" s="290">
        <v>0</v>
      </c>
      <c r="CJ4" s="290">
        <v>5</v>
      </c>
      <c r="CK4" s="290">
        <v>0</v>
      </c>
      <c r="CL4" s="290">
        <v>1</v>
      </c>
      <c r="CM4" s="290">
        <v>0</v>
      </c>
      <c r="CN4" s="290">
        <v>1</v>
      </c>
      <c r="CO4" s="290">
        <v>3</v>
      </c>
      <c r="CP4" s="290">
        <v>8</v>
      </c>
      <c r="CQ4" s="290">
        <v>22</v>
      </c>
      <c r="CR4" s="290">
        <v>540</v>
      </c>
      <c r="CS4" s="290">
        <v>334</v>
      </c>
      <c r="CT4" s="290">
        <v>1180</v>
      </c>
      <c r="CU4" s="290">
        <v>1068.5</v>
      </c>
      <c r="CV4" s="290">
        <v>2248.5</v>
      </c>
      <c r="CW4" s="290">
        <v>50</v>
      </c>
      <c r="CX4" s="290">
        <v>125.5</v>
      </c>
      <c r="CY4" s="290">
        <v>0</v>
      </c>
      <c r="CZ4" s="290">
        <v>0</v>
      </c>
      <c r="DA4" s="290">
        <v>0</v>
      </c>
      <c r="DB4" s="290">
        <v>0</v>
      </c>
      <c r="DC4" s="290">
        <v>1</v>
      </c>
      <c r="DD4" s="290">
        <v>1</v>
      </c>
      <c r="DE4" s="290">
        <v>0</v>
      </c>
      <c r="DF4" s="290">
        <v>0</v>
      </c>
      <c r="DG4" s="290">
        <v>0</v>
      </c>
      <c r="DH4" s="290">
        <v>0</v>
      </c>
      <c r="DI4" s="290">
        <v>0</v>
      </c>
      <c r="DJ4" s="290">
        <v>0</v>
      </c>
      <c r="DK4" s="290">
        <v>0</v>
      </c>
      <c r="DL4" s="290">
        <v>0</v>
      </c>
      <c r="DM4" s="290">
        <v>0</v>
      </c>
      <c r="DN4" s="290">
        <v>0</v>
      </c>
      <c r="DO4" s="290">
        <v>0</v>
      </c>
      <c r="DP4" s="290">
        <v>0</v>
      </c>
      <c r="DQ4" s="290">
        <v>0</v>
      </c>
      <c r="DR4" s="290">
        <v>0</v>
      </c>
      <c r="DS4" s="290">
        <v>0</v>
      </c>
      <c r="DT4" s="290">
        <v>0</v>
      </c>
      <c r="DU4" s="290">
        <v>0</v>
      </c>
      <c r="DV4" s="290">
        <v>0</v>
      </c>
      <c r="DW4" s="290">
        <v>51</v>
      </c>
      <c r="DX4" s="290">
        <v>126.5</v>
      </c>
      <c r="DY4" s="290">
        <v>177.5</v>
      </c>
      <c r="DZ4" s="290">
        <v>99</v>
      </c>
      <c r="EA4" s="290">
        <v>145</v>
      </c>
      <c r="EB4" s="290">
        <v>0</v>
      </c>
      <c r="EC4" s="290">
        <v>0</v>
      </c>
      <c r="ED4" s="290">
        <v>0</v>
      </c>
      <c r="EE4" s="290">
        <v>0</v>
      </c>
      <c r="EF4" s="290">
        <v>2</v>
      </c>
      <c r="EG4" s="290">
        <v>0</v>
      </c>
      <c r="EH4" s="290">
        <v>0</v>
      </c>
      <c r="EI4" s="290">
        <v>0</v>
      </c>
      <c r="EJ4" s="290">
        <v>0</v>
      </c>
      <c r="EK4" s="290">
        <v>0</v>
      </c>
      <c r="EL4" s="290">
        <v>0</v>
      </c>
      <c r="EM4" s="290">
        <v>0</v>
      </c>
      <c r="EN4" s="290">
        <v>0</v>
      </c>
      <c r="EO4" s="290">
        <v>0</v>
      </c>
      <c r="EP4" s="290">
        <v>0</v>
      </c>
      <c r="EQ4" s="290">
        <v>0</v>
      </c>
      <c r="ER4" s="290">
        <v>0</v>
      </c>
      <c r="ES4" s="290">
        <v>0</v>
      </c>
      <c r="ET4" s="290">
        <v>0</v>
      </c>
      <c r="EU4" s="290">
        <v>1</v>
      </c>
      <c r="EV4" s="290">
        <v>0</v>
      </c>
      <c r="EW4" s="290">
        <v>0</v>
      </c>
      <c r="EX4" s="290">
        <v>179</v>
      </c>
      <c r="EY4" s="290">
        <v>77</v>
      </c>
      <c r="EZ4" s="290">
        <v>280</v>
      </c>
      <c r="FA4" s="290">
        <v>223</v>
      </c>
      <c r="FB4" s="290">
        <v>503</v>
      </c>
      <c r="FC4" s="290">
        <v>6</v>
      </c>
      <c r="FD4" s="290">
        <v>6</v>
      </c>
      <c r="FE4" s="290">
        <v>0</v>
      </c>
      <c r="FF4" s="290">
        <v>3</v>
      </c>
      <c r="FG4" s="290">
        <v>1</v>
      </c>
      <c r="FH4" s="290">
        <v>0</v>
      </c>
      <c r="FI4" s="290">
        <v>5</v>
      </c>
      <c r="FJ4" s="290">
        <v>3</v>
      </c>
      <c r="FK4" s="290">
        <v>8</v>
      </c>
      <c r="FL4" s="290">
        <v>8</v>
      </c>
      <c r="FM4" s="290">
        <v>20</v>
      </c>
      <c r="FN4" s="290">
        <v>20</v>
      </c>
      <c r="FO4" s="290">
        <v>40</v>
      </c>
      <c r="FP4" s="290">
        <v>1</v>
      </c>
      <c r="FQ4" s="290">
        <v>0</v>
      </c>
      <c r="FR4" s="290">
        <v>12</v>
      </c>
      <c r="FS4" s="290">
        <v>25</v>
      </c>
      <c r="FT4" s="290">
        <v>37</v>
      </c>
      <c r="FU4" s="290">
        <v>52</v>
      </c>
      <c r="FV4" s="290">
        <v>77</v>
      </c>
      <c r="FW4" s="290">
        <v>57</v>
      </c>
      <c r="FX4" s="290">
        <v>55</v>
      </c>
      <c r="FY4" s="290">
        <v>24</v>
      </c>
      <c r="FZ4" s="290">
        <v>24</v>
      </c>
      <c r="GA4" s="290">
        <v>10</v>
      </c>
      <c r="GB4" s="290">
        <v>206</v>
      </c>
      <c r="GC4" s="290">
        <v>168</v>
      </c>
      <c r="GD4" s="290">
        <v>374</v>
      </c>
      <c r="GE4" s="290">
        <v>247</v>
      </c>
      <c r="GF4" s="290">
        <v>187</v>
      </c>
      <c r="GG4" s="290">
        <v>386</v>
      </c>
      <c r="GH4" s="290">
        <v>392</v>
      </c>
      <c r="GI4" s="290">
        <v>300</v>
      </c>
      <c r="GJ4" s="290">
        <v>209</v>
      </c>
      <c r="GK4" s="290">
        <v>116</v>
      </c>
      <c r="GL4" s="290">
        <v>91.5</v>
      </c>
      <c r="GM4" s="290">
        <v>62</v>
      </c>
      <c r="GN4" s="290">
        <v>31</v>
      </c>
      <c r="GO4" s="290">
        <v>10</v>
      </c>
      <c r="GP4" s="290">
        <v>15</v>
      </c>
      <c r="GQ4" s="290">
        <v>1121</v>
      </c>
      <c r="GR4" s="290">
        <v>925.5</v>
      </c>
      <c r="GS4" s="290">
        <v>2046.5</v>
      </c>
      <c r="GT4" s="290">
        <v>4</v>
      </c>
      <c r="GU4" s="290">
        <v>11</v>
      </c>
      <c r="GV4" s="290">
        <v>9</v>
      </c>
      <c r="GW4" s="290">
        <v>34</v>
      </c>
      <c r="GX4" s="290">
        <v>11</v>
      </c>
      <c r="GY4" s="290">
        <v>40</v>
      </c>
      <c r="GZ4" s="290">
        <v>12</v>
      </c>
      <c r="HA4" s="290">
        <v>15.5</v>
      </c>
      <c r="HB4" s="290">
        <v>8</v>
      </c>
      <c r="HC4" s="290">
        <v>7</v>
      </c>
      <c r="HD4" s="290">
        <v>0</v>
      </c>
      <c r="HE4" s="290">
        <v>0</v>
      </c>
      <c r="HF4" s="290">
        <v>44</v>
      </c>
      <c r="HG4" s="290">
        <v>107.5</v>
      </c>
      <c r="HH4" s="290">
        <v>151.5</v>
      </c>
      <c r="HI4" s="290">
        <v>15</v>
      </c>
      <c r="HJ4" s="290">
        <v>12</v>
      </c>
      <c r="HK4" s="290">
        <v>131</v>
      </c>
      <c r="HL4" s="290">
        <v>111</v>
      </c>
      <c r="HM4" s="290">
        <v>103</v>
      </c>
      <c r="HN4" s="290">
        <v>71</v>
      </c>
      <c r="HO4" s="290">
        <v>36</v>
      </c>
      <c r="HP4" s="290">
        <v>29</v>
      </c>
      <c r="HQ4" s="290">
        <v>25</v>
      </c>
      <c r="HR4" s="290">
        <v>12</v>
      </c>
      <c r="HS4" s="290">
        <v>0</v>
      </c>
      <c r="HT4" s="290">
        <v>3</v>
      </c>
      <c r="HU4" s="290">
        <v>310</v>
      </c>
      <c r="HV4" s="290">
        <v>238</v>
      </c>
      <c r="HW4" s="290">
        <v>548</v>
      </c>
      <c r="HX4" s="290">
        <v>68</v>
      </c>
      <c r="HY4" s="290">
        <v>100</v>
      </c>
      <c r="HZ4" s="290">
        <v>103</v>
      </c>
      <c r="IA4" s="290">
        <v>185</v>
      </c>
      <c r="IB4" s="290">
        <v>83</v>
      </c>
      <c r="IC4" s="290">
        <v>128</v>
      </c>
      <c r="ID4" s="290">
        <v>52</v>
      </c>
      <c r="IE4" s="290">
        <v>98</v>
      </c>
      <c r="IF4" s="290">
        <v>32</v>
      </c>
      <c r="IG4" s="290">
        <v>57</v>
      </c>
      <c r="IH4" s="290">
        <v>22</v>
      </c>
      <c r="II4" s="290">
        <v>31</v>
      </c>
      <c r="IJ4" s="290">
        <v>360</v>
      </c>
      <c r="IK4" s="290">
        <v>599</v>
      </c>
      <c r="IL4" s="290">
        <v>959</v>
      </c>
      <c r="IM4" s="290">
        <v>23</v>
      </c>
      <c r="IN4" s="290">
        <v>33</v>
      </c>
      <c r="IO4" s="290">
        <v>24</v>
      </c>
      <c r="IP4" s="290">
        <v>24</v>
      </c>
      <c r="IQ4" s="290">
        <v>2</v>
      </c>
      <c r="IR4" s="290">
        <v>2</v>
      </c>
      <c r="IS4" s="290">
        <v>10</v>
      </c>
      <c r="IT4" s="290">
        <v>7</v>
      </c>
      <c r="IU4" s="290">
        <v>112</v>
      </c>
      <c r="IV4" s="290">
        <v>94</v>
      </c>
      <c r="IW4" s="290">
        <v>171</v>
      </c>
      <c r="IX4" s="290">
        <v>160</v>
      </c>
      <c r="IY4" s="290">
        <v>331</v>
      </c>
      <c r="IZ4" s="290">
        <v>49</v>
      </c>
      <c r="JA4" s="290">
        <v>51</v>
      </c>
      <c r="JB4" s="290">
        <v>24</v>
      </c>
      <c r="JC4" s="290">
        <v>25</v>
      </c>
      <c r="JD4" s="290">
        <v>5</v>
      </c>
      <c r="JE4" s="290">
        <v>4</v>
      </c>
      <c r="JF4" s="290">
        <v>12</v>
      </c>
      <c r="JG4" s="290">
        <v>22</v>
      </c>
      <c r="JH4" s="290">
        <v>1183</v>
      </c>
      <c r="JI4" s="290">
        <v>1018</v>
      </c>
      <c r="JJ4" s="290">
        <v>1273</v>
      </c>
      <c r="JK4" s="290">
        <v>1120</v>
      </c>
      <c r="JL4" s="290">
        <v>2393</v>
      </c>
      <c r="JM4" s="290">
        <v>4</v>
      </c>
      <c r="JN4" s="290">
        <v>23</v>
      </c>
      <c r="JO4" s="290">
        <v>8</v>
      </c>
      <c r="JP4" s="290">
        <v>10</v>
      </c>
      <c r="JQ4" s="290">
        <v>0</v>
      </c>
      <c r="JR4" s="290">
        <v>0</v>
      </c>
      <c r="JS4" s="290">
        <v>1</v>
      </c>
      <c r="JT4" s="290">
        <v>6</v>
      </c>
      <c r="JU4" s="290">
        <v>31</v>
      </c>
      <c r="JV4" s="290">
        <v>72</v>
      </c>
      <c r="JW4" s="290">
        <v>44</v>
      </c>
      <c r="JX4" s="290">
        <v>111</v>
      </c>
      <c r="JY4" s="290">
        <v>155</v>
      </c>
      <c r="JZ4" s="290">
        <v>14</v>
      </c>
      <c r="KA4" s="290">
        <v>29</v>
      </c>
      <c r="KB4" s="290">
        <v>13</v>
      </c>
      <c r="KC4" s="290">
        <v>23</v>
      </c>
      <c r="KD4" s="290">
        <v>0</v>
      </c>
      <c r="KE4" s="290">
        <v>0</v>
      </c>
      <c r="KF4" s="290">
        <v>3</v>
      </c>
      <c r="KG4" s="290">
        <v>6</v>
      </c>
      <c r="KH4" s="290">
        <v>232</v>
      </c>
      <c r="KI4" s="290">
        <v>162</v>
      </c>
      <c r="KJ4" s="290">
        <v>262</v>
      </c>
      <c r="KK4" s="290">
        <v>220</v>
      </c>
      <c r="KL4" s="290">
        <v>482</v>
      </c>
      <c r="KM4" s="290">
        <v>0</v>
      </c>
      <c r="KN4" s="290">
        <v>0</v>
      </c>
      <c r="KO4" s="290">
        <v>43</v>
      </c>
      <c r="KP4" s="290">
        <v>4</v>
      </c>
      <c r="KQ4" s="290">
        <v>95</v>
      </c>
      <c r="KR4" s="290">
        <v>63</v>
      </c>
      <c r="KS4" s="290">
        <v>24</v>
      </c>
      <c r="KT4" s="290">
        <v>39</v>
      </c>
      <c r="KU4" s="290">
        <v>125</v>
      </c>
      <c r="KV4" s="290">
        <v>99</v>
      </c>
      <c r="KW4" s="290">
        <v>246</v>
      </c>
      <c r="KX4" s="290">
        <v>158</v>
      </c>
      <c r="KY4" s="290">
        <v>849</v>
      </c>
      <c r="KZ4" s="290">
        <v>26</v>
      </c>
      <c r="LA4" s="290">
        <v>9</v>
      </c>
      <c r="LB4" s="290">
        <v>29</v>
      </c>
      <c r="LC4" s="290">
        <v>206</v>
      </c>
      <c r="LD4" s="290">
        <v>244</v>
      </c>
    </row>
    <row r="5" spans="1:318" s="290" customFormat="1" ht="14.25" x14ac:dyDescent="0.2">
      <c r="A5" s="290" t="s">
        <v>193</v>
      </c>
      <c r="B5" s="290">
        <v>8</v>
      </c>
      <c r="C5" s="290">
        <v>0</v>
      </c>
      <c r="D5" s="290">
        <v>0</v>
      </c>
      <c r="E5" s="290">
        <v>0</v>
      </c>
      <c r="F5" s="290">
        <v>0</v>
      </c>
      <c r="G5" s="290">
        <v>0</v>
      </c>
      <c r="H5" s="290">
        <v>0</v>
      </c>
      <c r="I5" s="290">
        <v>0</v>
      </c>
      <c r="J5" s="290">
        <v>4625058</v>
      </c>
      <c r="K5" s="290">
        <v>0</v>
      </c>
      <c r="L5" s="290">
        <v>0</v>
      </c>
      <c r="M5" s="290">
        <v>0</v>
      </c>
      <c r="N5" s="290">
        <v>0</v>
      </c>
      <c r="O5" s="290">
        <v>47</v>
      </c>
      <c r="P5" s="290">
        <v>26</v>
      </c>
      <c r="Q5" s="290">
        <v>7</v>
      </c>
      <c r="R5" s="290">
        <v>3</v>
      </c>
      <c r="S5" s="290">
        <v>35</v>
      </c>
      <c r="T5" s="290">
        <v>32</v>
      </c>
      <c r="U5" s="290">
        <v>6</v>
      </c>
      <c r="V5" s="290">
        <v>0</v>
      </c>
      <c r="W5" s="290">
        <v>60</v>
      </c>
      <c r="X5" s="290">
        <v>53</v>
      </c>
      <c r="Y5" s="290">
        <v>87</v>
      </c>
      <c r="Z5" s="290">
        <v>160</v>
      </c>
      <c r="AA5" s="290">
        <v>242</v>
      </c>
      <c r="AB5" s="290">
        <v>274</v>
      </c>
      <c r="AC5" s="290">
        <v>516</v>
      </c>
      <c r="AD5" s="290">
        <v>304</v>
      </c>
      <c r="AE5" s="290">
        <v>298</v>
      </c>
      <c r="AF5" s="290">
        <v>10</v>
      </c>
      <c r="AG5" s="290">
        <v>2</v>
      </c>
      <c r="AH5" s="290">
        <v>38</v>
      </c>
      <c r="AI5" s="290">
        <v>40</v>
      </c>
      <c r="AJ5" s="290">
        <v>352</v>
      </c>
      <c r="AK5" s="290">
        <v>340</v>
      </c>
      <c r="AL5" s="290">
        <v>692</v>
      </c>
      <c r="AM5" s="290">
        <v>157</v>
      </c>
      <c r="AN5" s="290">
        <v>247</v>
      </c>
      <c r="AO5" s="290">
        <v>404</v>
      </c>
      <c r="AP5" s="290">
        <v>7150</v>
      </c>
      <c r="AQ5" s="290">
        <v>45</v>
      </c>
      <c r="AR5" s="290">
        <v>22</v>
      </c>
      <c r="AS5" s="290">
        <v>0</v>
      </c>
      <c r="AT5" s="290">
        <v>0</v>
      </c>
      <c r="AU5" s="290">
        <v>0</v>
      </c>
      <c r="AV5" s="290">
        <v>0</v>
      </c>
      <c r="AW5" s="290">
        <v>0</v>
      </c>
      <c r="AX5" s="290">
        <v>0</v>
      </c>
      <c r="AY5" s="290">
        <v>0</v>
      </c>
      <c r="AZ5" s="290">
        <v>0</v>
      </c>
      <c r="BA5" s="290">
        <v>0</v>
      </c>
      <c r="BB5" s="290">
        <v>0</v>
      </c>
      <c r="BC5" s="290">
        <v>0</v>
      </c>
      <c r="BD5" s="290">
        <v>0</v>
      </c>
      <c r="BE5" s="290">
        <v>0</v>
      </c>
      <c r="BF5" s="290">
        <v>0</v>
      </c>
      <c r="BG5" s="290">
        <v>0</v>
      </c>
      <c r="BH5" s="290">
        <v>0</v>
      </c>
      <c r="BI5" s="290">
        <v>0</v>
      </c>
      <c r="BJ5" s="290">
        <v>0</v>
      </c>
      <c r="BK5" s="290">
        <v>0</v>
      </c>
      <c r="BL5" s="290">
        <v>0</v>
      </c>
      <c r="BM5" s="290">
        <v>1</v>
      </c>
      <c r="BN5" s="290">
        <v>0</v>
      </c>
      <c r="BO5" s="290">
        <v>0</v>
      </c>
      <c r="BP5" s="290">
        <v>0</v>
      </c>
      <c r="BQ5" s="290">
        <v>46</v>
      </c>
      <c r="BR5" s="290">
        <v>22</v>
      </c>
      <c r="BS5" s="290">
        <v>68</v>
      </c>
      <c r="BT5" s="290">
        <v>54</v>
      </c>
      <c r="BU5" s="290">
        <v>26</v>
      </c>
      <c r="BV5" s="290">
        <v>0</v>
      </c>
      <c r="BW5" s="290">
        <v>0</v>
      </c>
      <c r="BX5" s="290">
        <v>0</v>
      </c>
      <c r="BY5" s="290">
        <v>0</v>
      </c>
      <c r="BZ5" s="290">
        <v>0</v>
      </c>
      <c r="CA5" s="290">
        <v>0</v>
      </c>
      <c r="CB5" s="290">
        <v>0</v>
      </c>
      <c r="CC5" s="290">
        <v>0</v>
      </c>
      <c r="CD5" s="290">
        <v>0</v>
      </c>
      <c r="CE5" s="290">
        <v>0</v>
      </c>
      <c r="CF5" s="290">
        <v>0</v>
      </c>
      <c r="CG5" s="290">
        <v>0</v>
      </c>
      <c r="CH5" s="290">
        <v>0</v>
      </c>
      <c r="CI5" s="290">
        <v>0</v>
      </c>
      <c r="CJ5" s="290">
        <v>0</v>
      </c>
      <c r="CK5" s="290">
        <v>0</v>
      </c>
      <c r="CL5" s="290">
        <v>0</v>
      </c>
      <c r="CM5" s="290">
        <v>0</v>
      </c>
      <c r="CN5" s="290">
        <v>0</v>
      </c>
      <c r="CO5" s="290">
        <v>0</v>
      </c>
      <c r="CP5" s="290">
        <v>0</v>
      </c>
      <c r="CQ5" s="290">
        <v>0</v>
      </c>
      <c r="CR5" s="290">
        <v>0</v>
      </c>
      <c r="CS5" s="290">
        <v>0</v>
      </c>
      <c r="CT5" s="290">
        <v>54</v>
      </c>
      <c r="CU5" s="290">
        <v>26</v>
      </c>
      <c r="CV5" s="290">
        <v>80</v>
      </c>
      <c r="CW5" s="290">
        <v>39</v>
      </c>
      <c r="CX5" s="290">
        <v>30</v>
      </c>
      <c r="CY5" s="290">
        <v>0</v>
      </c>
      <c r="CZ5" s="290">
        <v>0</v>
      </c>
      <c r="DA5" s="290">
        <v>0</v>
      </c>
      <c r="DB5" s="290">
        <v>0</v>
      </c>
      <c r="DC5" s="290">
        <v>0</v>
      </c>
      <c r="DD5" s="290">
        <v>0</v>
      </c>
      <c r="DE5" s="290">
        <v>0</v>
      </c>
      <c r="DF5" s="290">
        <v>0</v>
      </c>
      <c r="DG5" s="290">
        <v>0</v>
      </c>
      <c r="DH5" s="290">
        <v>0</v>
      </c>
      <c r="DI5" s="290">
        <v>0</v>
      </c>
      <c r="DJ5" s="290">
        <v>0</v>
      </c>
      <c r="DK5" s="290">
        <v>0</v>
      </c>
      <c r="DL5" s="290">
        <v>0</v>
      </c>
      <c r="DM5" s="290">
        <v>0</v>
      </c>
      <c r="DN5" s="290">
        <v>0</v>
      </c>
      <c r="DO5" s="290">
        <v>0</v>
      </c>
      <c r="DP5" s="290">
        <v>0</v>
      </c>
      <c r="DQ5" s="290">
        <v>0</v>
      </c>
      <c r="DR5" s="290">
        <v>0</v>
      </c>
      <c r="DS5" s="290">
        <v>0</v>
      </c>
      <c r="DT5" s="290">
        <v>0</v>
      </c>
      <c r="DU5" s="290">
        <v>0</v>
      </c>
      <c r="DV5" s="290">
        <v>0</v>
      </c>
      <c r="DW5" s="290">
        <v>39</v>
      </c>
      <c r="DX5" s="290">
        <v>30</v>
      </c>
      <c r="DY5" s="290">
        <v>69</v>
      </c>
      <c r="DZ5" s="290">
        <v>151</v>
      </c>
      <c r="EA5" s="290">
        <v>189</v>
      </c>
      <c r="EB5" s="290">
        <v>0</v>
      </c>
      <c r="EC5" s="290">
        <v>0</v>
      </c>
      <c r="ED5" s="290">
        <v>0</v>
      </c>
      <c r="EE5" s="290">
        <v>0</v>
      </c>
      <c r="EF5" s="290">
        <v>0</v>
      </c>
      <c r="EG5" s="290">
        <v>0</v>
      </c>
      <c r="EH5" s="290">
        <v>0</v>
      </c>
      <c r="EI5" s="290">
        <v>0</v>
      </c>
      <c r="EJ5" s="290">
        <v>0</v>
      </c>
      <c r="EK5" s="290">
        <v>0</v>
      </c>
      <c r="EL5" s="290">
        <v>0</v>
      </c>
      <c r="EM5" s="290">
        <v>0</v>
      </c>
      <c r="EN5" s="290">
        <v>0</v>
      </c>
      <c r="EO5" s="290">
        <v>0</v>
      </c>
      <c r="EP5" s="290">
        <v>0</v>
      </c>
      <c r="EQ5" s="290">
        <v>1</v>
      </c>
      <c r="ER5" s="290">
        <v>0</v>
      </c>
      <c r="ES5" s="290">
        <v>0</v>
      </c>
      <c r="ET5" s="290">
        <v>1</v>
      </c>
      <c r="EU5" s="290">
        <v>0</v>
      </c>
      <c r="EV5" s="290">
        <v>0</v>
      </c>
      <c r="EW5" s="290">
        <v>0</v>
      </c>
      <c r="EX5" s="290">
        <v>0</v>
      </c>
      <c r="EY5" s="290">
        <v>0</v>
      </c>
      <c r="EZ5" s="290">
        <v>152</v>
      </c>
      <c r="FA5" s="290">
        <v>190</v>
      </c>
      <c r="FB5" s="290">
        <v>342</v>
      </c>
      <c r="FC5" s="290">
        <v>0</v>
      </c>
      <c r="FD5" s="290">
        <v>0</v>
      </c>
      <c r="FE5" s="290">
        <v>0</v>
      </c>
      <c r="FF5" s="290">
        <v>0</v>
      </c>
      <c r="FG5" s="290">
        <v>1</v>
      </c>
      <c r="FH5" s="290">
        <v>0</v>
      </c>
      <c r="FI5" s="290">
        <v>4</v>
      </c>
      <c r="FJ5" s="290">
        <v>2</v>
      </c>
      <c r="FK5" s="290">
        <v>7</v>
      </c>
      <c r="FL5" s="290">
        <v>3</v>
      </c>
      <c r="FM5" s="290">
        <v>12</v>
      </c>
      <c r="FN5" s="290">
        <v>5</v>
      </c>
      <c r="FO5" s="290">
        <v>17</v>
      </c>
      <c r="FP5" s="290">
        <v>0</v>
      </c>
      <c r="FQ5" s="290">
        <v>0</v>
      </c>
      <c r="FR5" s="290">
        <v>3</v>
      </c>
      <c r="FS5" s="290">
        <v>0</v>
      </c>
      <c r="FT5" s="290">
        <v>5</v>
      </c>
      <c r="FU5" s="290">
        <v>3</v>
      </c>
      <c r="FV5" s="290">
        <v>11</v>
      </c>
      <c r="FW5" s="290">
        <v>13</v>
      </c>
      <c r="FX5" s="290">
        <v>22</v>
      </c>
      <c r="FY5" s="290">
        <v>6</v>
      </c>
      <c r="FZ5" s="290">
        <v>7</v>
      </c>
      <c r="GA5" s="290">
        <v>0</v>
      </c>
      <c r="GB5" s="290">
        <v>48</v>
      </c>
      <c r="GC5" s="290">
        <v>22</v>
      </c>
      <c r="GD5" s="290">
        <v>70</v>
      </c>
      <c r="GE5" s="290">
        <v>0</v>
      </c>
      <c r="GF5" s="290">
        <v>0</v>
      </c>
      <c r="GG5" s="290">
        <v>11</v>
      </c>
      <c r="GH5" s="290">
        <v>10</v>
      </c>
      <c r="GI5" s="290">
        <v>19</v>
      </c>
      <c r="GJ5" s="290">
        <v>9</v>
      </c>
      <c r="GK5" s="290">
        <v>17</v>
      </c>
      <c r="GL5" s="290">
        <v>9</v>
      </c>
      <c r="GM5" s="290">
        <v>14</v>
      </c>
      <c r="GN5" s="290">
        <v>1</v>
      </c>
      <c r="GO5" s="290">
        <v>0</v>
      </c>
      <c r="GP5" s="290">
        <v>0</v>
      </c>
      <c r="GQ5" s="290">
        <v>61</v>
      </c>
      <c r="GR5" s="290">
        <v>29</v>
      </c>
      <c r="GS5" s="290">
        <v>90</v>
      </c>
      <c r="GT5" s="290">
        <v>1</v>
      </c>
      <c r="GU5" s="290">
        <v>0</v>
      </c>
      <c r="GV5" s="290">
        <v>5</v>
      </c>
      <c r="GW5" s="290">
        <v>6</v>
      </c>
      <c r="GX5" s="290">
        <v>17</v>
      </c>
      <c r="GY5" s="290">
        <v>15</v>
      </c>
      <c r="GZ5" s="290">
        <v>10</v>
      </c>
      <c r="HA5" s="290">
        <v>8</v>
      </c>
      <c r="HB5" s="290">
        <v>2</v>
      </c>
      <c r="HC5" s="290">
        <v>1</v>
      </c>
      <c r="HD5" s="290">
        <v>0</v>
      </c>
      <c r="HE5" s="290">
        <v>1</v>
      </c>
      <c r="HF5" s="290">
        <v>35</v>
      </c>
      <c r="HG5" s="290">
        <v>31</v>
      </c>
      <c r="HH5" s="290">
        <v>66</v>
      </c>
      <c r="HI5" s="290">
        <v>24</v>
      </c>
      <c r="HJ5" s="290">
        <v>50</v>
      </c>
      <c r="HK5" s="290">
        <v>78</v>
      </c>
      <c r="HL5" s="290">
        <v>97</v>
      </c>
      <c r="HM5" s="290">
        <v>48</v>
      </c>
      <c r="HN5" s="290">
        <v>50</v>
      </c>
      <c r="HO5" s="290">
        <v>21</v>
      </c>
      <c r="HP5" s="290">
        <v>24</v>
      </c>
      <c r="HQ5" s="290">
        <v>15</v>
      </c>
      <c r="HR5" s="290">
        <v>13</v>
      </c>
      <c r="HS5" s="290">
        <v>1</v>
      </c>
      <c r="HT5" s="290">
        <v>6</v>
      </c>
      <c r="HU5" s="290">
        <v>187</v>
      </c>
      <c r="HV5" s="290">
        <v>240</v>
      </c>
      <c r="HW5" s="290">
        <v>427</v>
      </c>
      <c r="HX5" s="290">
        <v>37</v>
      </c>
      <c r="HY5" s="290">
        <v>50</v>
      </c>
      <c r="HZ5" s="290">
        <v>44</v>
      </c>
      <c r="IA5" s="290">
        <v>56</v>
      </c>
      <c r="IB5" s="290">
        <v>20</v>
      </c>
      <c r="IC5" s="290">
        <v>21</v>
      </c>
      <c r="ID5" s="290">
        <v>21</v>
      </c>
      <c r="IE5" s="290">
        <v>20</v>
      </c>
      <c r="IF5" s="290">
        <v>15</v>
      </c>
      <c r="IG5" s="290">
        <v>9</v>
      </c>
      <c r="IH5" s="290">
        <v>0</v>
      </c>
      <c r="II5" s="290">
        <v>2</v>
      </c>
      <c r="IJ5" s="290">
        <v>137</v>
      </c>
      <c r="IK5" s="290">
        <v>158</v>
      </c>
      <c r="IL5" s="290">
        <v>295</v>
      </c>
      <c r="IM5" s="290">
        <v>20</v>
      </c>
      <c r="IN5" s="290">
        <v>15</v>
      </c>
      <c r="IO5" s="290">
        <v>5</v>
      </c>
      <c r="IP5" s="290">
        <v>3</v>
      </c>
      <c r="IQ5" s="290">
        <v>0</v>
      </c>
      <c r="IR5" s="290">
        <v>0</v>
      </c>
      <c r="IS5" s="290">
        <v>1</v>
      </c>
      <c r="IT5" s="290">
        <v>0</v>
      </c>
      <c r="IU5" s="290">
        <v>21</v>
      </c>
      <c r="IV5" s="290">
        <v>4</v>
      </c>
      <c r="IW5" s="290">
        <v>47</v>
      </c>
      <c r="IX5" s="290">
        <v>22</v>
      </c>
      <c r="IY5" s="290">
        <v>69</v>
      </c>
      <c r="IZ5" s="290">
        <v>16</v>
      </c>
      <c r="JA5" s="290">
        <v>8</v>
      </c>
      <c r="JB5" s="290">
        <v>12</v>
      </c>
      <c r="JC5" s="290">
        <v>8</v>
      </c>
      <c r="JD5" s="290">
        <v>0</v>
      </c>
      <c r="JE5" s="290">
        <v>0</v>
      </c>
      <c r="JF5" s="290">
        <v>0</v>
      </c>
      <c r="JG5" s="290">
        <v>0</v>
      </c>
      <c r="JH5" s="290">
        <v>26</v>
      </c>
      <c r="JI5" s="290">
        <v>10</v>
      </c>
      <c r="JJ5" s="290">
        <v>54</v>
      </c>
      <c r="JK5" s="290">
        <v>26</v>
      </c>
      <c r="JL5" s="290">
        <v>80</v>
      </c>
      <c r="JM5" s="290">
        <v>22</v>
      </c>
      <c r="JN5" s="290">
        <v>22</v>
      </c>
      <c r="JO5" s="290">
        <v>10</v>
      </c>
      <c r="JP5" s="290">
        <v>5</v>
      </c>
      <c r="JQ5" s="290">
        <v>0</v>
      </c>
      <c r="JR5" s="290">
        <v>0</v>
      </c>
      <c r="JS5" s="290">
        <v>3</v>
      </c>
      <c r="JT5" s="290">
        <v>0</v>
      </c>
      <c r="JU5" s="290">
        <v>4</v>
      </c>
      <c r="JV5" s="290">
        <v>7</v>
      </c>
      <c r="JW5" s="290">
        <v>39</v>
      </c>
      <c r="JX5" s="290">
        <v>34</v>
      </c>
      <c r="JY5" s="290">
        <v>73</v>
      </c>
      <c r="JZ5" s="290">
        <v>109</v>
      </c>
      <c r="KA5" s="290">
        <v>140</v>
      </c>
      <c r="KB5" s="290">
        <v>41</v>
      </c>
      <c r="KC5" s="290">
        <v>45</v>
      </c>
      <c r="KD5" s="290">
        <v>0</v>
      </c>
      <c r="KE5" s="290">
        <v>0</v>
      </c>
      <c r="KF5" s="290">
        <v>3</v>
      </c>
      <c r="KG5" s="290">
        <v>5</v>
      </c>
      <c r="KH5" s="290">
        <v>38</v>
      </c>
      <c r="KI5" s="290">
        <v>46</v>
      </c>
      <c r="KJ5" s="290">
        <v>191</v>
      </c>
      <c r="KK5" s="290">
        <v>236</v>
      </c>
      <c r="KL5" s="290">
        <v>427</v>
      </c>
      <c r="KM5" s="290">
        <v>0</v>
      </c>
      <c r="KN5" s="290">
        <v>0</v>
      </c>
      <c r="KO5" s="290">
        <v>7</v>
      </c>
      <c r="KP5" s="290">
        <v>1</v>
      </c>
      <c r="KQ5" s="290">
        <v>55</v>
      </c>
      <c r="KR5" s="290">
        <v>30</v>
      </c>
      <c r="KS5" s="290">
        <v>100</v>
      </c>
      <c r="KT5" s="290">
        <v>36</v>
      </c>
      <c r="KU5" s="290">
        <v>74</v>
      </c>
      <c r="KV5" s="290">
        <v>1</v>
      </c>
      <c r="KW5" s="290">
        <v>16</v>
      </c>
      <c r="KX5" s="290">
        <v>27</v>
      </c>
      <c r="KY5" s="290">
        <v>339</v>
      </c>
      <c r="KZ5" s="290">
        <v>13</v>
      </c>
      <c r="LA5" s="290">
        <v>1</v>
      </c>
      <c r="LB5" s="290">
        <v>0</v>
      </c>
      <c r="LC5" s="290">
        <v>74</v>
      </c>
      <c r="LD5" s="290">
        <v>75</v>
      </c>
    </row>
    <row r="6" spans="1:318" s="290" customFormat="1" ht="14.25" x14ac:dyDescent="0.2">
      <c r="A6" s="290" t="s">
        <v>194</v>
      </c>
      <c r="B6" s="290">
        <v>21</v>
      </c>
      <c r="C6" s="290">
        <v>0</v>
      </c>
      <c r="D6" s="290">
        <v>0</v>
      </c>
      <c r="E6" s="290">
        <v>0</v>
      </c>
      <c r="F6" s="290">
        <v>0</v>
      </c>
      <c r="G6" s="290">
        <v>0</v>
      </c>
      <c r="H6" s="290">
        <v>0</v>
      </c>
      <c r="I6" s="290">
        <v>0</v>
      </c>
      <c r="J6" s="290">
        <v>1473138</v>
      </c>
      <c r="K6" s="290">
        <v>0</v>
      </c>
      <c r="L6" s="290">
        <v>0</v>
      </c>
      <c r="M6" s="290">
        <v>0</v>
      </c>
      <c r="N6" s="290">
        <v>0</v>
      </c>
      <c r="O6" s="290">
        <v>2</v>
      </c>
      <c r="P6" s="290">
        <v>1</v>
      </c>
      <c r="Q6" s="290">
        <v>1</v>
      </c>
      <c r="R6" s="290">
        <v>3</v>
      </c>
      <c r="S6" s="290">
        <v>8</v>
      </c>
      <c r="T6" s="290">
        <v>14</v>
      </c>
      <c r="U6" s="290">
        <v>6</v>
      </c>
      <c r="V6" s="290">
        <v>8</v>
      </c>
      <c r="W6" s="290">
        <v>4</v>
      </c>
      <c r="X6" s="290">
        <v>7</v>
      </c>
      <c r="Y6" s="290">
        <v>8</v>
      </c>
      <c r="Z6" s="290">
        <v>20</v>
      </c>
      <c r="AA6" s="290">
        <v>29</v>
      </c>
      <c r="AB6" s="290">
        <v>53</v>
      </c>
      <c r="AC6" s="290">
        <v>82</v>
      </c>
      <c r="AD6" s="290">
        <v>133</v>
      </c>
      <c r="AE6" s="290">
        <v>167</v>
      </c>
      <c r="AF6" s="290">
        <v>4</v>
      </c>
      <c r="AG6" s="290">
        <v>9</v>
      </c>
      <c r="AH6" s="290">
        <v>105</v>
      </c>
      <c r="AI6" s="290">
        <v>99</v>
      </c>
      <c r="AJ6" s="290">
        <v>242</v>
      </c>
      <c r="AK6" s="290">
        <v>275</v>
      </c>
      <c r="AL6" s="290">
        <v>517</v>
      </c>
      <c r="AM6" s="290">
        <v>117</v>
      </c>
      <c r="AN6" s="290">
        <v>157</v>
      </c>
      <c r="AO6" s="290">
        <v>274</v>
      </c>
      <c r="AP6" s="290">
        <v>7286</v>
      </c>
      <c r="AQ6" s="290">
        <v>82</v>
      </c>
      <c r="AR6" s="290">
        <v>73</v>
      </c>
      <c r="AS6" s="290">
        <v>0</v>
      </c>
      <c r="AT6" s="290">
        <v>0</v>
      </c>
      <c r="AU6" s="290">
        <v>0</v>
      </c>
      <c r="AV6" s="290">
        <v>0</v>
      </c>
      <c r="AW6" s="290">
        <v>0</v>
      </c>
      <c r="AX6" s="290">
        <v>0</v>
      </c>
      <c r="AY6" s="290">
        <v>0</v>
      </c>
      <c r="AZ6" s="290">
        <v>0</v>
      </c>
      <c r="BA6" s="290">
        <v>0</v>
      </c>
      <c r="BB6" s="290">
        <v>0</v>
      </c>
      <c r="BC6" s="290">
        <v>0</v>
      </c>
      <c r="BD6" s="290">
        <v>0</v>
      </c>
      <c r="BE6" s="290">
        <v>0</v>
      </c>
      <c r="BF6" s="290">
        <v>0</v>
      </c>
      <c r="BG6" s="290">
        <v>0</v>
      </c>
      <c r="BH6" s="290">
        <v>0</v>
      </c>
      <c r="BI6" s="290">
        <v>0</v>
      </c>
      <c r="BJ6" s="290">
        <v>0</v>
      </c>
      <c r="BK6" s="290">
        <v>1</v>
      </c>
      <c r="BL6" s="290">
        <v>1</v>
      </c>
      <c r="BM6" s="290">
        <v>0</v>
      </c>
      <c r="BN6" s="290">
        <v>1</v>
      </c>
      <c r="BO6" s="290">
        <v>3</v>
      </c>
      <c r="BP6" s="290">
        <v>6</v>
      </c>
      <c r="BQ6" s="290">
        <v>86</v>
      </c>
      <c r="BR6" s="290">
        <v>81</v>
      </c>
      <c r="BS6" s="290">
        <v>167</v>
      </c>
      <c r="BT6" s="290">
        <v>73</v>
      </c>
      <c r="BU6" s="290">
        <v>100</v>
      </c>
      <c r="BV6" s="290">
        <v>0</v>
      </c>
      <c r="BW6" s="290">
        <v>0</v>
      </c>
      <c r="BX6" s="290">
        <v>0</v>
      </c>
      <c r="BY6" s="290">
        <v>0</v>
      </c>
      <c r="BZ6" s="290">
        <v>0</v>
      </c>
      <c r="CA6" s="290">
        <v>0</v>
      </c>
      <c r="CB6" s="290">
        <v>0</v>
      </c>
      <c r="CC6" s="290">
        <v>0</v>
      </c>
      <c r="CD6" s="290">
        <v>0</v>
      </c>
      <c r="CE6" s="290">
        <v>0</v>
      </c>
      <c r="CF6" s="290">
        <v>1</v>
      </c>
      <c r="CG6" s="290">
        <v>0</v>
      </c>
      <c r="CH6" s="290">
        <v>0</v>
      </c>
      <c r="CI6" s="290">
        <v>0</v>
      </c>
      <c r="CJ6" s="290">
        <v>0</v>
      </c>
      <c r="CK6" s="290">
        <v>0</v>
      </c>
      <c r="CL6" s="290">
        <v>1</v>
      </c>
      <c r="CM6" s="290">
        <v>0</v>
      </c>
      <c r="CN6" s="290">
        <v>0</v>
      </c>
      <c r="CO6" s="290">
        <v>0</v>
      </c>
      <c r="CP6" s="290">
        <v>0</v>
      </c>
      <c r="CQ6" s="290">
        <v>0</v>
      </c>
      <c r="CR6" s="290">
        <v>26</v>
      </c>
      <c r="CS6" s="290">
        <v>25</v>
      </c>
      <c r="CT6" s="290">
        <v>101</v>
      </c>
      <c r="CU6" s="290">
        <v>125</v>
      </c>
      <c r="CV6" s="290">
        <v>226</v>
      </c>
      <c r="CW6" s="290">
        <v>11</v>
      </c>
      <c r="CX6" s="290">
        <v>22</v>
      </c>
      <c r="CY6" s="290">
        <v>0</v>
      </c>
      <c r="CZ6" s="290">
        <v>0</v>
      </c>
      <c r="DA6" s="290">
        <v>0</v>
      </c>
      <c r="DB6" s="290">
        <v>0</v>
      </c>
      <c r="DC6" s="290">
        <v>0</v>
      </c>
      <c r="DD6" s="290">
        <v>0</v>
      </c>
      <c r="DE6" s="290">
        <v>0</v>
      </c>
      <c r="DF6" s="290">
        <v>0</v>
      </c>
      <c r="DG6" s="290">
        <v>0</v>
      </c>
      <c r="DH6" s="290">
        <v>0</v>
      </c>
      <c r="DI6" s="290">
        <v>0</v>
      </c>
      <c r="DJ6" s="290">
        <v>0</v>
      </c>
      <c r="DK6" s="290">
        <v>0</v>
      </c>
      <c r="DL6" s="290">
        <v>0</v>
      </c>
      <c r="DM6" s="290">
        <v>0</v>
      </c>
      <c r="DN6" s="290">
        <v>0</v>
      </c>
      <c r="DO6" s="290">
        <v>0</v>
      </c>
      <c r="DP6" s="290">
        <v>0</v>
      </c>
      <c r="DQ6" s="290">
        <v>0</v>
      </c>
      <c r="DR6" s="290">
        <v>0</v>
      </c>
      <c r="DS6" s="290">
        <v>0</v>
      </c>
      <c r="DT6" s="290">
        <v>0</v>
      </c>
      <c r="DU6" s="290">
        <v>0</v>
      </c>
      <c r="DV6" s="290">
        <v>0</v>
      </c>
      <c r="DW6" s="290">
        <v>11</v>
      </c>
      <c r="DX6" s="290">
        <v>22</v>
      </c>
      <c r="DY6" s="290">
        <v>33</v>
      </c>
      <c r="DZ6" s="290">
        <v>77</v>
      </c>
      <c r="EA6" s="290">
        <v>77</v>
      </c>
      <c r="EB6" s="290">
        <v>0</v>
      </c>
      <c r="EC6" s="290">
        <v>0</v>
      </c>
      <c r="ED6" s="290">
        <v>0</v>
      </c>
      <c r="EE6" s="290">
        <v>0</v>
      </c>
      <c r="EF6" s="290">
        <v>0</v>
      </c>
      <c r="EG6" s="290">
        <v>0</v>
      </c>
      <c r="EH6" s="290">
        <v>0</v>
      </c>
      <c r="EI6" s="290">
        <v>0</v>
      </c>
      <c r="EJ6" s="290">
        <v>0</v>
      </c>
      <c r="EK6" s="290">
        <v>0</v>
      </c>
      <c r="EL6" s="290">
        <v>0</v>
      </c>
      <c r="EM6" s="290">
        <v>0</v>
      </c>
      <c r="EN6" s="290">
        <v>0</v>
      </c>
      <c r="EO6" s="290">
        <v>0</v>
      </c>
      <c r="EP6" s="290">
        <v>0</v>
      </c>
      <c r="EQ6" s="290">
        <v>0</v>
      </c>
      <c r="ER6" s="290">
        <v>0</v>
      </c>
      <c r="ES6" s="290">
        <v>0</v>
      </c>
      <c r="ET6" s="290">
        <v>0</v>
      </c>
      <c r="EU6" s="290">
        <v>1</v>
      </c>
      <c r="EV6" s="290">
        <v>0</v>
      </c>
      <c r="EW6" s="290">
        <v>0</v>
      </c>
      <c r="EX6" s="290">
        <v>2</v>
      </c>
      <c r="EY6" s="290">
        <v>3</v>
      </c>
      <c r="EZ6" s="290">
        <v>79</v>
      </c>
      <c r="FA6" s="290">
        <v>81</v>
      </c>
      <c r="FB6" s="290">
        <v>160</v>
      </c>
      <c r="FC6" s="290">
        <v>19</v>
      </c>
      <c r="FD6" s="290">
        <v>12</v>
      </c>
      <c r="FE6" s="290">
        <v>7</v>
      </c>
      <c r="FF6" s="290">
        <v>7</v>
      </c>
      <c r="FG6" s="290">
        <v>2</v>
      </c>
      <c r="FH6" s="290">
        <v>1</v>
      </c>
      <c r="FI6" s="290">
        <v>54</v>
      </c>
      <c r="FJ6" s="290">
        <v>46</v>
      </c>
      <c r="FK6" s="290">
        <v>7</v>
      </c>
      <c r="FL6" s="290">
        <v>2</v>
      </c>
      <c r="FM6" s="290">
        <v>89</v>
      </c>
      <c r="FN6" s="290">
        <v>68</v>
      </c>
      <c r="FO6" s="290">
        <v>157</v>
      </c>
      <c r="FP6" s="290">
        <v>1</v>
      </c>
      <c r="FQ6" s="290">
        <v>0</v>
      </c>
      <c r="FR6" s="290">
        <v>3</v>
      </c>
      <c r="FS6" s="290">
        <v>13</v>
      </c>
      <c r="FT6" s="290">
        <v>14</v>
      </c>
      <c r="FU6" s="290">
        <v>21</v>
      </c>
      <c r="FV6" s="290">
        <v>31</v>
      </c>
      <c r="FW6" s="290">
        <v>32</v>
      </c>
      <c r="FX6" s="290">
        <v>14</v>
      </c>
      <c r="FY6" s="290">
        <v>3</v>
      </c>
      <c r="FZ6" s="290">
        <v>15</v>
      </c>
      <c r="GA6" s="290">
        <v>3</v>
      </c>
      <c r="GB6" s="290">
        <v>78</v>
      </c>
      <c r="GC6" s="290">
        <v>72</v>
      </c>
      <c r="GD6" s="290">
        <v>150</v>
      </c>
      <c r="GE6" s="290">
        <v>7</v>
      </c>
      <c r="GF6" s="290">
        <v>13</v>
      </c>
      <c r="GG6" s="290">
        <v>56</v>
      </c>
      <c r="GH6" s="290">
        <v>59</v>
      </c>
      <c r="GI6" s="290">
        <v>18</v>
      </c>
      <c r="GJ6" s="290">
        <v>25</v>
      </c>
      <c r="GK6" s="290">
        <v>6</v>
      </c>
      <c r="GL6" s="290">
        <v>6</v>
      </c>
      <c r="GM6" s="290">
        <v>2</v>
      </c>
      <c r="GN6" s="290">
        <v>3</v>
      </c>
      <c r="GO6" s="290">
        <v>5</v>
      </c>
      <c r="GP6" s="290">
        <v>6</v>
      </c>
      <c r="GQ6" s="290">
        <v>94</v>
      </c>
      <c r="GR6" s="290">
        <v>112</v>
      </c>
      <c r="GS6" s="290">
        <v>206</v>
      </c>
      <c r="GT6" s="290">
        <v>0</v>
      </c>
      <c r="GU6" s="290">
        <v>0</v>
      </c>
      <c r="GV6" s="290">
        <v>0</v>
      </c>
      <c r="GW6" s="290">
        <v>4</v>
      </c>
      <c r="GX6" s="290">
        <v>2</v>
      </c>
      <c r="GY6" s="290">
        <v>11</v>
      </c>
      <c r="GZ6" s="290">
        <v>2</v>
      </c>
      <c r="HA6" s="290">
        <v>4</v>
      </c>
      <c r="HB6" s="290">
        <v>2</v>
      </c>
      <c r="HC6" s="290">
        <v>2</v>
      </c>
      <c r="HD6" s="290">
        <v>0</v>
      </c>
      <c r="HE6" s="290">
        <v>0</v>
      </c>
      <c r="HF6" s="290">
        <v>6</v>
      </c>
      <c r="HG6" s="290">
        <v>21</v>
      </c>
      <c r="HH6" s="290">
        <v>27</v>
      </c>
      <c r="HI6" s="290">
        <v>0</v>
      </c>
      <c r="HJ6" s="290">
        <v>2</v>
      </c>
      <c r="HK6" s="290">
        <v>16</v>
      </c>
      <c r="HL6" s="290">
        <v>17</v>
      </c>
      <c r="HM6" s="290">
        <v>7</v>
      </c>
      <c r="HN6" s="290">
        <v>14</v>
      </c>
      <c r="HO6" s="290">
        <v>3</v>
      </c>
      <c r="HP6" s="290">
        <v>3</v>
      </c>
      <c r="HQ6" s="290">
        <v>1</v>
      </c>
      <c r="HR6" s="290">
        <v>1</v>
      </c>
      <c r="HS6" s="290">
        <v>0</v>
      </c>
      <c r="HT6" s="290">
        <v>0</v>
      </c>
      <c r="HU6" s="290">
        <v>27</v>
      </c>
      <c r="HV6" s="290">
        <v>37</v>
      </c>
      <c r="HW6" s="290">
        <v>64</v>
      </c>
      <c r="HX6" s="290">
        <v>25</v>
      </c>
      <c r="HY6" s="290">
        <v>27</v>
      </c>
      <c r="HZ6" s="290">
        <v>21</v>
      </c>
      <c r="IA6" s="290">
        <v>33</v>
      </c>
      <c r="IB6" s="290">
        <v>1</v>
      </c>
      <c r="IC6" s="290">
        <v>13</v>
      </c>
      <c r="ID6" s="290">
        <v>2</v>
      </c>
      <c r="IE6" s="290">
        <v>6</v>
      </c>
      <c r="IF6" s="290">
        <v>1</v>
      </c>
      <c r="IG6" s="290">
        <v>3</v>
      </c>
      <c r="IH6" s="290">
        <v>0</v>
      </c>
      <c r="II6" s="290">
        <v>0</v>
      </c>
      <c r="IJ6" s="290">
        <v>50</v>
      </c>
      <c r="IK6" s="290">
        <v>82</v>
      </c>
      <c r="IL6" s="290">
        <v>132</v>
      </c>
      <c r="IM6" s="290">
        <v>6</v>
      </c>
      <c r="IN6" s="290">
        <v>9</v>
      </c>
      <c r="IO6" s="290">
        <v>4</v>
      </c>
      <c r="IP6" s="290">
        <v>1</v>
      </c>
      <c r="IQ6" s="290">
        <v>1</v>
      </c>
      <c r="IR6" s="290">
        <v>0</v>
      </c>
      <c r="IS6" s="290">
        <v>1</v>
      </c>
      <c r="IT6" s="290">
        <v>1</v>
      </c>
      <c r="IU6" s="290">
        <v>58</v>
      </c>
      <c r="IV6" s="290">
        <v>62</v>
      </c>
      <c r="IW6" s="290">
        <v>70</v>
      </c>
      <c r="IX6" s="290">
        <v>73</v>
      </c>
      <c r="IY6" s="290">
        <v>143</v>
      </c>
      <c r="IZ6" s="290">
        <v>1</v>
      </c>
      <c r="JA6" s="290">
        <v>2</v>
      </c>
      <c r="JB6" s="290">
        <v>1</v>
      </c>
      <c r="JC6" s="290">
        <v>1</v>
      </c>
      <c r="JD6" s="290">
        <v>0</v>
      </c>
      <c r="JE6" s="290">
        <v>0</v>
      </c>
      <c r="JF6" s="290">
        <v>0</v>
      </c>
      <c r="JG6" s="290">
        <v>0</v>
      </c>
      <c r="JH6" s="290">
        <v>98</v>
      </c>
      <c r="JI6" s="290">
        <v>118</v>
      </c>
      <c r="JJ6" s="290">
        <v>100</v>
      </c>
      <c r="JK6" s="290">
        <v>121</v>
      </c>
      <c r="JL6" s="290">
        <v>221</v>
      </c>
      <c r="JM6" s="290">
        <v>1</v>
      </c>
      <c r="JN6" s="290">
        <v>7</v>
      </c>
      <c r="JO6" s="290">
        <v>3</v>
      </c>
      <c r="JP6" s="290">
        <v>4</v>
      </c>
      <c r="JQ6" s="290">
        <v>0</v>
      </c>
      <c r="JR6" s="290">
        <v>0</v>
      </c>
      <c r="JS6" s="290">
        <v>0</v>
      </c>
      <c r="JT6" s="290">
        <v>1</v>
      </c>
      <c r="JU6" s="290">
        <v>7</v>
      </c>
      <c r="JV6" s="290">
        <v>10</v>
      </c>
      <c r="JW6" s="290">
        <v>11</v>
      </c>
      <c r="JX6" s="290">
        <v>22</v>
      </c>
      <c r="JY6" s="290">
        <v>33</v>
      </c>
      <c r="JZ6" s="290">
        <v>6</v>
      </c>
      <c r="KA6" s="290">
        <v>7</v>
      </c>
      <c r="KB6" s="290">
        <v>3</v>
      </c>
      <c r="KC6" s="290">
        <v>3</v>
      </c>
      <c r="KD6" s="290">
        <v>0</v>
      </c>
      <c r="KE6" s="290">
        <v>0</v>
      </c>
      <c r="KF6" s="290">
        <v>0</v>
      </c>
      <c r="KG6" s="290">
        <v>0</v>
      </c>
      <c r="KH6" s="290">
        <v>17</v>
      </c>
      <c r="KI6" s="290">
        <v>30</v>
      </c>
      <c r="KJ6" s="290">
        <v>26</v>
      </c>
      <c r="KK6" s="290">
        <v>40</v>
      </c>
      <c r="KL6" s="290">
        <v>66</v>
      </c>
      <c r="KM6" s="290">
        <v>0</v>
      </c>
      <c r="KN6" s="290">
        <v>0</v>
      </c>
      <c r="KO6" s="290">
        <v>20</v>
      </c>
      <c r="KP6" s="290">
        <v>1</v>
      </c>
      <c r="KQ6" s="290">
        <v>29</v>
      </c>
      <c r="KR6" s="290">
        <v>5</v>
      </c>
      <c r="KS6" s="290">
        <v>5</v>
      </c>
      <c r="KT6" s="290">
        <v>6</v>
      </c>
      <c r="KU6" s="290">
        <v>20</v>
      </c>
      <c r="KV6" s="290">
        <v>29</v>
      </c>
      <c r="KW6" s="290">
        <v>43</v>
      </c>
      <c r="KX6" s="290">
        <v>26</v>
      </c>
      <c r="KY6" s="290">
        <v>163</v>
      </c>
      <c r="KZ6" s="290">
        <v>9</v>
      </c>
      <c r="LA6" s="290">
        <v>0</v>
      </c>
      <c r="LB6" s="290">
        <v>0</v>
      </c>
      <c r="LC6" s="290">
        <v>48</v>
      </c>
      <c r="LD6" s="290">
        <v>48</v>
      </c>
    </row>
    <row r="7" spans="1:318" s="290" customFormat="1" ht="14.25" x14ac:dyDescent="0.2">
      <c r="A7" s="290" t="s">
        <v>195</v>
      </c>
      <c r="B7" s="290">
        <v>34</v>
      </c>
      <c r="C7" s="290">
        <v>0</v>
      </c>
      <c r="D7" s="290">
        <v>0</v>
      </c>
      <c r="E7" s="290">
        <v>0</v>
      </c>
      <c r="F7" s="290">
        <v>0</v>
      </c>
      <c r="G7" s="290">
        <v>0</v>
      </c>
      <c r="H7" s="290">
        <v>0</v>
      </c>
      <c r="I7" s="290">
        <v>0</v>
      </c>
      <c r="J7" s="290">
        <v>5343634</v>
      </c>
      <c r="K7" s="290">
        <v>0</v>
      </c>
      <c r="L7" s="290">
        <v>0</v>
      </c>
      <c r="M7" s="290">
        <v>0</v>
      </c>
      <c r="N7" s="290">
        <v>0</v>
      </c>
      <c r="O7" s="290">
        <v>12</v>
      </c>
      <c r="P7" s="290">
        <v>6</v>
      </c>
      <c r="Q7" s="290">
        <v>0</v>
      </c>
      <c r="R7" s="290">
        <v>3</v>
      </c>
      <c r="S7" s="290">
        <v>40</v>
      </c>
      <c r="T7" s="290">
        <v>54</v>
      </c>
      <c r="U7" s="290">
        <v>8</v>
      </c>
      <c r="V7" s="290">
        <v>9</v>
      </c>
      <c r="W7" s="290">
        <v>42.5</v>
      </c>
      <c r="X7" s="290">
        <v>51.5</v>
      </c>
      <c r="Y7" s="290">
        <v>84</v>
      </c>
      <c r="Z7" s="290">
        <v>151</v>
      </c>
      <c r="AA7" s="290">
        <v>186.5</v>
      </c>
      <c r="AB7" s="290">
        <v>274.5</v>
      </c>
      <c r="AC7" s="290">
        <v>461</v>
      </c>
      <c r="AD7" s="290">
        <v>930</v>
      </c>
      <c r="AE7" s="290">
        <v>1119</v>
      </c>
      <c r="AF7" s="290">
        <v>24</v>
      </c>
      <c r="AG7" s="290">
        <v>57</v>
      </c>
      <c r="AH7" s="290">
        <v>84</v>
      </c>
      <c r="AI7" s="290">
        <v>81</v>
      </c>
      <c r="AJ7" s="290">
        <v>1038</v>
      </c>
      <c r="AK7" s="290">
        <v>1257</v>
      </c>
      <c r="AL7" s="290">
        <v>2295</v>
      </c>
      <c r="AM7" s="290">
        <v>582</v>
      </c>
      <c r="AN7" s="290">
        <v>909</v>
      </c>
      <c r="AO7" s="290">
        <v>1491</v>
      </c>
      <c r="AP7" s="290">
        <v>26426.5</v>
      </c>
      <c r="AQ7" s="290">
        <v>126</v>
      </c>
      <c r="AR7" s="290">
        <v>116</v>
      </c>
      <c r="AS7" s="290">
        <v>0</v>
      </c>
      <c r="AT7" s="290">
        <v>1</v>
      </c>
      <c r="AU7" s="290">
        <v>0</v>
      </c>
      <c r="AV7" s="290">
        <v>0</v>
      </c>
      <c r="AW7" s="290">
        <v>2</v>
      </c>
      <c r="AX7" s="290">
        <v>1</v>
      </c>
      <c r="AY7" s="290">
        <v>0</v>
      </c>
      <c r="AZ7" s="290">
        <v>0</v>
      </c>
      <c r="BA7" s="290">
        <v>0</v>
      </c>
      <c r="BB7" s="290">
        <v>0</v>
      </c>
      <c r="BC7" s="290">
        <v>0</v>
      </c>
      <c r="BD7" s="290">
        <v>0</v>
      </c>
      <c r="BE7" s="290">
        <v>0</v>
      </c>
      <c r="BF7" s="290">
        <v>0</v>
      </c>
      <c r="BG7" s="290">
        <v>1</v>
      </c>
      <c r="BH7" s="290">
        <v>0</v>
      </c>
      <c r="BI7" s="290">
        <v>0</v>
      </c>
      <c r="BJ7" s="290">
        <v>0</v>
      </c>
      <c r="BK7" s="290">
        <v>0</v>
      </c>
      <c r="BL7" s="290">
        <v>1</v>
      </c>
      <c r="BM7" s="290">
        <v>1</v>
      </c>
      <c r="BN7" s="290">
        <v>1</v>
      </c>
      <c r="BO7" s="290">
        <v>3</v>
      </c>
      <c r="BP7" s="290">
        <v>3</v>
      </c>
      <c r="BQ7" s="290">
        <v>133</v>
      </c>
      <c r="BR7" s="290">
        <v>123</v>
      </c>
      <c r="BS7" s="290">
        <v>256</v>
      </c>
      <c r="BT7" s="290">
        <v>444</v>
      </c>
      <c r="BU7" s="290">
        <v>481</v>
      </c>
      <c r="BV7" s="290">
        <v>0</v>
      </c>
      <c r="BW7" s="290">
        <v>1</v>
      </c>
      <c r="BX7" s="290">
        <v>2</v>
      </c>
      <c r="BY7" s="290">
        <v>6</v>
      </c>
      <c r="BZ7" s="290">
        <v>1</v>
      </c>
      <c r="CA7" s="290">
        <v>7</v>
      </c>
      <c r="CB7" s="290">
        <v>0</v>
      </c>
      <c r="CC7" s="290">
        <v>1</v>
      </c>
      <c r="CD7" s="290">
        <v>0</v>
      </c>
      <c r="CE7" s="290">
        <v>0</v>
      </c>
      <c r="CF7" s="290">
        <v>0</v>
      </c>
      <c r="CG7" s="290">
        <v>0</v>
      </c>
      <c r="CH7" s="290">
        <v>0</v>
      </c>
      <c r="CI7" s="290">
        <v>0</v>
      </c>
      <c r="CJ7" s="290">
        <v>2</v>
      </c>
      <c r="CK7" s="290">
        <v>0</v>
      </c>
      <c r="CL7" s="290">
        <v>1</v>
      </c>
      <c r="CM7" s="290">
        <v>0</v>
      </c>
      <c r="CN7" s="290">
        <v>1</v>
      </c>
      <c r="CO7" s="290">
        <v>1</v>
      </c>
      <c r="CP7" s="290">
        <v>8</v>
      </c>
      <c r="CQ7" s="290">
        <v>23</v>
      </c>
      <c r="CR7" s="290">
        <v>1</v>
      </c>
      <c r="CS7" s="290">
        <v>0</v>
      </c>
      <c r="CT7" s="290">
        <v>460</v>
      </c>
      <c r="CU7" s="290">
        <v>520</v>
      </c>
      <c r="CV7" s="290">
        <v>980</v>
      </c>
      <c r="CW7" s="290">
        <v>55.5</v>
      </c>
      <c r="CX7" s="290">
        <v>110.5</v>
      </c>
      <c r="CY7" s="290">
        <v>0</v>
      </c>
      <c r="CZ7" s="290">
        <v>0</v>
      </c>
      <c r="DA7" s="290">
        <v>0</v>
      </c>
      <c r="DB7" s="290">
        <v>0</v>
      </c>
      <c r="DC7" s="290">
        <v>1</v>
      </c>
      <c r="DD7" s="290">
        <v>1</v>
      </c>
      <c r="DE7" s="290">
        <v>0</v>
      </c>
      <c r="DF7" s="290">
        <v>0</v>
      </c>
      <c r="DG7" s="290">
        <v>0</v>
      </c>
      <c r="DH7" s="290">
        <v>1</v>
      </c>
      <c r="DI7" s="290">
        <v>0</v>
      </c>
      <c r="DJ7" s="290">
        <v>0</v>
      </c>
      <c r="DK7" s="290">
        <v>0</v>
      </c>
      <c r="DL7" s="290">
        <v>0</v>
      </c>
      <c r="DM7" s="290">
        <v>0</v>
      </c>
      <c r="DN7" s="290">
        <v>0</v>
      </c>
      <c r="DO7" s="290">
        <v>0</v>
      </c>
      <c r="DP7" s="290">
        <v>0</v>
      </c>
      <c r="DQ7" s="290">
        <v>0</v>
      </c>
      <c r="DR7" s="290">
        <v>0</v>
      </c>
      <c r="DS7" s="290">
        <v>0</v>
      </c>
      <c r="DT7" s="290">
        <v>0</v>
      </c>
      <c r="DU7" s="290">
        <v>0.5</v>
      </c>
      <c r="DV7" s="290">
        <v>1.5</v>
      </c>
      <c r="DW7" s="290">
        <v>57</v>
      </c>
      <c r="DX7" s="290">
        <v>114</v>
      </c>
      <c r="DY7" s="290">
        <v>171</v>
      </c>
      <c r="DZ7" s="290">
        <v>201</v>
      </c>
      <c r="EA7" s="290">
        <v>253</v>
      </c>
      <c r="EB7" s="290">
        <v>0</v>
      </c>
      <c r="EC7" s="290">
        <v>0</v>
      </c>
      <c r="ED7" s="290">
        <v>0</v>
      </c>
      <c r="EE7" s="290">
        <v>0</v>
      </c>
      <c r="EF7" s="290">
        <v>2</v>
      </c>
      <c r="EG7" s="290">
        <v>0</v>
      </c>
      <c r="EH7" s="290">
        <v>0</v>
      </c>
      <c r="EI7" s="290">
        <v>0</v>
      </c>
      <c r="EJ7" s="290">
        <v>0</v>
      </c>
      <c r="EK7" s="290">
        <v>0</v>
      </c>
      <c r="EL7" s="290">
        <v>0</v>
      </c>
      <c r="EM7" s="290">
        <v>0</v>
      </c>
      <c r="EN7" s="290">
        <v>0</v>
      </c>
      <c r="EO7" s="290">
        <v>0</v>
      </c>
      <c r="EP7" s="290">
        <v>0</v>
      </c>
      <c r="EQ7" s="290">
        <v>1</v>
      </c>
      <c r="ER7" s="290">
        <v>0</v>
      </c>
      <c r="ES7" s="290">
        <v>0</v>
      </c>
      <c r="ET7" s="290">
        <v>1</v>
      </c>
      <c r="EU7" s="290">
        <v>0</v>
      </c>
      <c r="EV7" s="290">
        <v>0</v>
      </c>
      <c r="EW7" s="290">
        <v>0</v>
      </c>
      <c r="EX7" s="290">
        <v>31</v>
      </c>
      <c r="EY7" s="290">
        <v>18</v>
      </c>
      <c r="EZ7" s="290">
        <v>235</v>
      </c>
      <c r="FA7" s="290">
        <v>272</v>
      </c>
      <c r="FB7" s="290">
        <v>507</v>
      </c>
      <c r="FC7" s="290">
        <v>8</v>
      </c>
      <c r="FD7" s="290">
        <v>16</v>
      </c>
      <c r="FE7" s="290">
        <v>2</v>
      </c>
      <c r="FF7" s="290">
        <v>4</v>
      </c>
      <c r="FG7" s="290">
        <v>3</v>
      </c>
      <c r="FH7" s="290">
        <v>1</v>
      </c>
      <c r="FI7" s="290">
        <v>6</v>
      </c>
      <c r="FJ7" s="290">
        <v>6</v>
      </c>
      <c r="FK7" s="290">
        <v>16</v>
      </c>
      <c r="FL7" s="290">
        <v>20</v>
      </c>
      <c r="FM7" s="290">
        <v>35</v>
      </c>
      <c r="FN7" s="290">
        <v>47</v>
      </c>
      <c r="FO7" s="290">
        <v>82</v>
      </c>
      <c r="FP7" s="290">
        <v>2</v>
      </c>
      <c r="FQ7" s="290">
        <v>0</v>
      </c>
      <c r="FR7" s="290">
        <v>15</v>
      </c>
      <c r="FS7" s="290">
        <v>15</v>
      </c>
      <c r="FT7" s="290">
        <v>33</v>
      </c>
      <c r="FU7" s="290">
        <v>38</v>
      </c>
      <c r="FV7" s="290">
        <v>35</v>
      </c>
      <c r="FW7" s="290">
        <v>53</v>
      </c>
      <c r="FX7" s="290">
        <v>38</v>
      </c>
      <c r="FY7" s="290">
        <v>20</v>
      </c>
      <c r="FZ7" s="290">
        <v>19</v>
      </c>
      <c r="GA7" s="290">
        <v>5</v>
      </c>
      <c r="GB7" s="290">
        <v>142</v>
      </c>
      <c r="GC7" s="290">
        <v>131</v>
      </c>
      <c r="GD7" s="290">
        <v>273</v>
      </c>
      <c r="GE7" s="290">
        <v>80</v>
      </c>
      <c r="GF7" s="290">
        <v>73</v>
      </c>
      <c r="GG7" s="290">
        <v>201</v>
      </c>
      <c r="GH7" s="290">
        <v>220</v>
      </c>
      <c r="GI7" s="290">
        <v>163</v>
      </c>
      <c r="GJ7" s="290">
        <v>165</v>
      </c>
      <c r="GK7" s="290">
        <v>66</v>
      </c>
      <c r="GL7" s="290">
        <v>65</v>
      </c>
      <c r="GM7" s="290">
        <v>62</v>
      </c>
      <c r="GN7" s="290">
        <v>37</v>
      </c>
      <c r="GO7" s="290">
        <v>8</v>
      </c>
      <c r="GP7" s="290">
        <v>14</v>
      </c>
      <c r="GQ7" s="290">
        <v>580</v>
      </c>
      <c r="GR7" s="290">
        <v>574</v>
      </c>
      <c r="GS7" s="290">
        <v>1154</v>
      </c>
      <c r="GT7" s="290">
        <v>4</v>
      </c>
      <c r="GU7" s="290">
        <v>8</v>
      </c>
      <c r="GV7" s="290">
        <v>12.5</v>
      </c>
      <c r="GW7" s="290">
        <v>33.5</v>
      </c>
      <c r="GX7" s="290">
        <v>18</v>
      </c>
      <c r="GY7" s="290">
        <v>35</v>
      </c>
      <c r="GZ7" s="290">
        <v>14</v>
      </c>
      <c r="HA7" s="290">
        <v>16</v>
      </c>
      <c r="HB7" s="290">
        <v>9</v>
      </c>
      <c r="HC7" s="290">
        <v>7</v>
      </c>
      <c r="HD7" s="290">
        <v>0</v>
      </c>
      <c r="HE7" s="290">
        <v>0</v>
      </c>
      <c r="HF7" s="290">
        <v>57.5</v>
      </c>
      <c r="HG7" s="290">
        <v>99.5</v>
      </c>
      <c r="HH7" s="290">
        <v>157</v>
      </c>
      <c r="HI7" s="290">
        <v>20</v>
      </c>
      <c r="HJ7" s="290">
        <v>41</v>
      </c>
      <c r="HK7" s="290">
        <v>66</v>
      </c>
      <c r="HL7" s="290">
        <v>97</v>
      </c>
      <c r="HM7" s="290">
        <v>57</v>
      </c>
      <c r="HN7" s="290">
        <v>70</v>
      </c>
      <c r="HO7" s="290">
        <v>20</v>
      </c>
      <c r="HP7" s="290">
        <v>25</v>
      </c>
      <c r="HQ7" s="290">
        <v>19</v>
      </c>
      <c r="HR7" s="290">
        <v>16</v>
      </c>
      <c r="HS7" s="290">
        <v>1</v>
      </c>
      <c r="HT7" s="290">
        <v>7</v>
      </c>
      <c r="HU7" s="290">
        <v>183</v>
      </c>
      <c r="HV7" s="290">
        <v>256</v>
      </c>
      <c r="HW7" s="290">
        <v>439</v>
      </c>
      <c r="HX7" s="290">
        <v>94</v>
      </c>
      <c r="HY7" s="290">
        <v>129</v>
      </c>
      <c r="HZ7" s="290">
        <v>123</v>
      </c>
      <c r="IA7" s="290">
        <v>194</v>
      </c>
      <c r="IB7" s="290">
        <v>94</v>
      </c>
      <c r="IC7" s="290">
        <v>121</v>
      </c>
      <c r="ID7" s="290">
        <v>59</v>
      </c>
      <c r="IE7" s="290">
        <v>93</v>
      </c>
      <c r="IF7" s="290">
        <v>36</v>
      </c>
      <c r="IG7" s="290">
        <v>44</v>
      </c>
      <c r="IH7" s="290">
        <v>4</v>
      </c>
      <c r="II7" s="290">
        <v>11</v>
      </c>
      <c r="IJ7" s="290">
        <v>410</v>
      </c>
      <c r="IK7" s="290">
        <v>592</v>
      </c>
      <c r="IL7" s="290">
        <v>1002</v>
      </c>
      <c r="IM7" s="290">
        <v>34</v>
      </c>
      <c r="IN7" s="290">
        <v>40</v>
      </c>
      <c r="IO7" s="290">
        <v>19</v>
      </c>
      <c r="IP7" s="290">
        <v>20</v>
      </c>
      <c r="IQ7" s="290">
        <v>2</v>
      </c>
      <c r="IR7" s="290">
        <v>2</v>
      </c>
      <c r="IS7" s="290">
        <v>7</v>
      </c>
      <c r="IT7" s="290">
        <v>5</v>
      </c>
      <c r="IU7" s="290">
        <v>61</v>
      </c>
      <c r="IV7" s="290">
        <v>49</v>
      </c>
      <c r="IW7" s="290">
        <v>123</v>
      </c>
      <c r="IX7" s="290">
        <v>116</v>
      </c>
      <c r="IY7" s="290">
        <v>239</v>
      </c>
      <c r="IZ7" s="290">
        <v>46</v>
      </c>
      <c r="JA7" s="290">
        <v>37</v>
      </c>
      <c r="JB7" s="290">
        <v>23</v>
      </c>
      <c r="JC7" s="290">
        <v>23</v>
      </c>
      <c r="JD7" s="290">
        <v>5</v>
      </c>
      <c r="JE7" s="290">
        <v>4</v>
      </c>
      <c r="JF7" s="290">
        <v>10</v>
      </c>
      <c r="JG7" s="290">
        <v>16</v>
      </c>
      <c r="JH7" s="290">
        <v>597</v>
      </c>
      <c r="JI7" s="290">
        <v>621</v>
      </c>
      <c r="JJ7" s="290">
        <v>681</v>
      </c>
      <c r="JK7" s="290">
        <v>701</v>
      </c>
      <c r="JL7" s="290">
        <v>1382</v>
      </c>
      <c r="JM7" s="290">
        <v>20</v>
      </c>
      <c r="JN7" s="290">
        <v>28</v>
      </c>
      <c r="JO7" s="290">
        <v>10</v>
      </c>
      <c r="JP7" s="290">
        <v>11</v>
      </c>
      <c r="JQ7" s="290">
        <v>0</v>
      </c>
      <c r="JR7" s="290">
        <v>0</v>
      </c>
      <c r="JS7" s="290">
        <v>2</v>
      </c>
      <c r="JT7" s="290">
        <v>5</v>
      </c>
      <c r="JU7" s="290">
        <v>26.5</v>
      </c>
      <c r="JV7" s="290">
        <v>58.5</v>
      </c>
      <c r="JW7" s="290">
        <v>58.5</v>
      </c>
      <c r="JX7" s="290">
        <v>102.5</v>
      </c>
      <c r="JY7" s="290">
        <v>161</v>
      </c>
      <c r="JZ7" s="290">
        <v>97</v>
      </c>
      <c r="KA7" s="290">
        <v>132</v>
      </c>
      <c r="KB7" s="290">
        <v>40</v>
      </c>
      <c r="KC7" s="290">
        <v>54</v>
      </c>
      <c r="KD7" s="290">
        <v>0</v>
      </c>
      <c r="KE7" s="290">
        <v>0</v>
      </c>
      <c r="KF7" s="290">
        <v>5</v>
      </c>
      <c r="KG7" s="290">
        <v>9</v>
      </c>
      <c r="KH7" s="290">
        <v>83</v>
      </c>
      <c r="KI7" s="290">
        <v>97</v>
      </c>
      <c r="KJ7" s="290">
        <v>225</v>
      </c>
      <c r="KK7" s="290">
        <v>292</v>
      </c>
      <c r="KL7" s="290">
        <v>517</v>
      </c>
      <c r="KM7" s="290">
        <v>0</v>
      </c>
      <c r="KN7" s="290">
        <v>0</v>
      </c>
      <c r="KO7" s="290">
        <v>31</v>
      </c>
      <c r="KP7" s="290">
        <v>3</v>
      </c>
      <c r="KQ7" s="290">
        <v>112</v>
      </c>
      <c r="KR7" s="290">
        <v>57</v>
      </c>
      <c r="KS7" s="290">
        <v>119</v>
      </c>
      <c r="KT7" s="290">
        <v>45</v>
      </c>
      <c r="KU7" s="290">
        <v>160</v>
      </c>
      <c r="KV7" s="290">
        <v>72</v>
      </c>
      <c r="KW7" s="290">
        <v>294</v>
      </c>
      <c r="KX7" s="290">
        <v>124</v>
      </c>
      <c r="KY7" s="290">
        <v>983</v>
      </c>
      <c r="KZ7" s="290">
        <v>18</v>
      </c>
      <c r="LA7" s="290">
        <v>9</v>
      </c>
      <c r="LB7" s="290">
        <v>24</v>
      </c>
      <c r="LC7" s="290">
        <v>157</v>
      </c>
      <c r="LD7" s="290">
        <v>190</v>
      </c>
    </row>
    <row r="8" spans="1:318" s="290" customFormat="1" ht="14.25" x14ac:dyDescent="0.2">
      <c r="A8" s="290" t="s">
        <v>196</v>
      </c>
      <c r="B8" s="290">
        <v>5</v>
      </c>
      <c r="C8" s="290">
        <v>0</v>
      </c>
      <c r="D8" s="290">
        <v>0</v>
      </c>
      <c r="E8" s="290">
        <v>0</v>
      </c>
      <c r="F8" s="290">
        <v>0</v>
      </c>
      <c r="G8" s="290">
        <v>0</v>
      </c>
      <c r="H8" s="290">
        <v>0</v>
      </c>
      <c r="I8" s="290">
        <v>0</v>
      </c>
      <c r="J8" s="290">
        <v>441749</v>
      </c>
      <c r="K8" s="290">
        <v>0</v>
      </c>
      <c r="L8" s="290">
        <v>0</v>
      </c>
      <c r="M8" s="290">
        <v>0</v>
      </c>
      <c r="N8" s="290">
        <v>0</v>
      </c>
      <c r="O8" s="290">
        <v>1</v>
      </c>
      <c r="P8" s="290">
        <v>1</v>
      </c>
      <c r="Q8" s="290">
        <v>1</v>
      </c>
      <c r="R8" s="290">
        <v>7</v>
      </c>
      <c r="S8" s="290">
        <v>2</v>
      </c>
      <c r="T8" s="290">
        <v>5</v>
      </c>
      <c r="U8" s="290">
        <v>0</v>
      </c>
      <c r="V8" s="290">
        <v>3</v>
      </c>
      <c r="W8" s="290">
        <v>1</v>
      </c>
      <c r="X8" s="290">
        <v>2</v>
      </c>
      <c r="Y8" s="290">
        <v>2</v>
      </c>
      <c r="Z8" s="290">
        <v>0</v>
      </c>
      <c r="AA8" s="290">
        <v>7</v>
      </c>
      <c r="AB8" s="290">
        <v>18</v>
      </c>
      <c r="AC8" s="290">
        <v>25</v>
      </c>
      <c r="AD8" s="290">
        <v>26</v>
      </c>
      <c r="AE8" s="290">
        <v>18</v>
      </c>
      <c r="AF8" s="290">
        <v>0</v>
      </c>
      <c r="AG8" s="290">
        <v>2</v>
      </c>
      <c r="AH8" s="290">
        <v>0</v>
      </c>
      <c r="AI8" s="290">
        <v>1</v>
      </c>
      <c r="AJ8" s="290">
        <v>26</v>
      </c>
      <c r="AK8" s="290">
        <v>21</v>
      </c>
      <c r="AL8" s="290">
        <v>47</v>
      </c>
      <c r="AM8" s="290">
        <v>21</v>
      </c>
      <c r="AN8" s="290">
        <v>49</v>
      </c>
      <c r="AO8" s="290">
        <v>70</v>
      </c>
      <c r="AP8" s="290">
        <v>3585</v>
      </c>
      <c r="AQ8" s="290">
        <v>15</v>
      </c>
      <c r="AR8" s="290">
        <v>7</v>
      </c>
      <c r="AS8" s="290">
        <v>0</v>
      </c>
      <c r="AT8" s="290">
        <v>0</v>
      </c>
      <c r="AU8" s="290">
        <v>0</v>
      </c>
      <c r="AV8" s="290">
        <v>0</v>
      </c>
      <c r="AW8" s="290">
        <v>0</v>
      </c>
      <c r="AX8" s="290">
        <v>0</v>
      </c>
      <c r="AY8" s="290">
        <v>0</v>
      </c>
      <c r="AZ8" s="290">
        <v>0</v>
      </c>
      <c r="BA8" s="290">
        <v>0</v>
      </c>
      <c r="BB8" s="290">
        <v>0</v>
      </c>
      <c r="BC8" s="290">
        <v>0</v>
      </c>
      <c r="BD8" s="290">
        <v>0</v>
      </c>
      <c r="BE8" s="290">
        <v>0</v>
      </c>
      <c r="BF8" s="290">
        <v>0</v>
      </c>
      <c r="BG8" s="290">
        <v>0</v>
      </c>
      <c r="BH8" s="290">
        <v>0</v>
      </c>
      <c r="BI8" s="290">
        <v>0</v>
      </c>
      <c r="BJ8" s="290">
        <v>0</v>
      </c>
      <c r="BK8" s="290">
        <v>0</v>
      </c>
      <c r="BL8" s="290">
        <v>0</v>
      </c>
      <c r="BM8" s="290">
        <v>0</v>
      </c>
      <c r="BN8" s="290">
        <v>0</v>
      </c>
      <c r="BO8" s="290">
        <v>7</v>
      </c>
      <c r="BP8" s="290">
        <v>5</v>
      </c>
      <c r="BQ8" s="290">
        <v>22</v>
      </c>
      <c r="BR8" s="290">
        <v>12</v>
      </c>
      <c r="BS8" s="290">
        <v>34</v>
      </c>
      <c r="BT8" s="290">
        <v>2</v>
      </c>
      <c r="BU8" s="290">
        <v>9</v>
      </c>
      <c r="BV8" s="290">
        <v>0</v>
      </c>
      <c r="BW8" s="290">
        <v>0</v>
      </c>
      <c r="BX8" s="290">
        <v>0</v>
      </c>
      <c r="BY8" s="290">
        <v>0</v>
      </c>
      <c r="BZ8" s="290">
        <v>0</v>
      </c>
      <c r="CA8" s="290">
        <v>0</v>
      </c>
      <c r="CB8" s="290">
        <v>0</v>
      </c>
      <c r="CC8" s="290">
        <v>0</v>
      </c>
      <c r="CD8" s="290">
        <v>0</v>
      </c>
      <c r="CE8" s="290">
        <v>0</v>
      </c>
      <c r="CF8" s="290">
        <v>0</v>
      </c>
      <c r="CG8" s="290">
        <v>0</v>
      </c>
      <c r="CH8" s="290">
        <v>0</v>
      </c>
      <c r="CI8" s="290">
        <v>0</v>
      </c>
      <c r="CJ8" s="290">
        <v>0</v>
      </c>
      <c r="CK8" s="290">
        <v>0</v>
      </c>
      <c r="CL8" s="290">
        <v>0</v>
      </c>
      <c r="CM8" s="290">
        <v>0</v>
      </c>
      <c r="CN8" s="290">
        <v>0</v>
      </c>
      <c r="CO8" s="290">
        <v>0</v>
      </c>
      <c r="CP8" s="290">
        <v>0</v>
      </c>
      <c r="CQ8" s="290">
        <v>0</v>
      </c>
      <c r="CR8" s="290">
        <v>0</v>
      </c>
      <c r="CS8" s="290">
        <v>0</v>
      </c>
      <c r="CT8" s="290">
        <v>2</v>
      </c>
      <c r="CU8" s="290">
        <v>9</v>
      </c>
      <c r="CV8" s="290">
        <v>11</v>
      </c>
      <c r="CW8" s="290">
        <v>2</v>
      </c>
      <c r="CX8" s="290">
        <v>8</v>
      </c>
      <c r="CY8" s="290">
        <v>0</v>
      </c>
      <c r="CZ8" s="290">
        <v>0</v>
      </c>
      <c r="DA8" s="290">
        <v>0</v>
      </c>
      <c r="DB8" s="290">
        <v>0</v>
      </c>
      <c r="DC8" s="290">
        <v>0</v>
      </c>
      <c r="DD8" s="290">
        <v>0</v>
      </c>
      <c r="DE8" s="290">
        <v>0</v>
      </c>
      <c r="DF8" s="290">
        <v>0</v>
      </c>
      <c r="DG8" s="290">
        <v>0</v>
      </c>
      <c r="DH8" s="290">
        <v>0</v>
      </c>
      <c r="DI8" s="290">
        <v>0</v>
      </c>
      <c r="DJ8" s="290">
        <v>0</v>
      </c>
      <c r="DK8" s="290">
        <v>0</v>
      </c>
      <c r="DL8" s="290">
        <v>0</v>
      </c>
      <c r="DM8" s="290">
        <v>0</v>
      </c>
      <c r="DN8" s="290">
        <v>0</v>
      </c>
      <c r="DO8" s="290">
        <v>0</v>
      </c>
      <c r="DP8" s="290">
        <v>0</v>
      </c>
      <c r="DQ8" s="290">
        <v>0</v>
      </c>
      <c r="DR8" s="290">
        <v>0</v>
      </c>
      <c r="DS8" s="290">
        <v>0</v>
      </c>
      <c r="DT8" s="290">
        <v>0</v>
      </c>
      <c r="DU8" s="290">
        <v>0</v>
      </c>
      <c r="DV8" s="290">
        <v>0</v>
      </c>
      <c r="DW8" s="290">
        <v>2</v>
      </c>
      <c r="DX8" s="290">
        <v>8</v>
      </c>
      <c r="DY8" s="290">
        <v>10</v>
      </c>
      <c r="DZ8" s="290">
        <v>3</v>
      </c>
      <c r="EA8" s="290">
        <v>2</v>
      </c>
      <c r="EB8" s="290">
        <v>0</v>
      </c>
      <c r="EC8" s="290">
        <v>0</v>
      </c>
      <c r="ED8" s="290">
        <v>0</v>
      </c>
      <c r="EE8" s="290">
        <v>0</v>
      </c>
      <c r="EF8" s="290">
        <v>0</v>
      </c>
      <c r="EG8" s="290">
        <v>0</v>
      </c>
      <c r="EH8" s="290">
        <v>0</v>
      </c>
      <c r="EI8" s="290">
        <v>0</v>
      </c>
      <c r="EJ8" s="290">
        <v>0</v>
      </c>
      <c r="EK8" s="290">
        <v>0</v>
      </c>
      <c r="EL8" s="290">
        <v>0</v>
      </c>
      <c r="EM8" s="290">
        <v>0</v>
      </c>
      <c r="EN8" s="290">
        <v>0</v>
      </c>
      <c r="EO8" s="290">
        <v>0</v>
      </c>
      <c r="EP8" s="290">
        <v>0</v>
      </c>
      <c r="EQ8" s="290">
        <v>0</v>
      </c>
      <c r="ER8" s="290">
        <v>0</v>
      </c>
      <c r="ES8" s="290">
        <v>0</v>
      </c>
      <c r="ET8" s="290">
        <v>0</v>
      </c>
      <c r="EU8" s="290">
        <v>0</v>
      </c>
      <c r="EV8" s="290">
        <v>0</v>
      </c>
      <c r="EW8" s="290">
        <v>0</v>
      </c>
      <c r="EX8" s="290">
        <v>0</v>
      </c>
      <c r="EY8" s="290">
        <v>0</v>
      </c>
      <c r="EZ8" s="290">
        <v>3</v>
      </c>
      <c r="FA8" s="290">
        <v>2</v>
      </c>
      <c r="FB8" s="290">
        <v>5</v>
      </c>
      <c r="FC8" s="290">
        <v>1</v>
      </c>
      <c r="FD8" s="290">
        <v>0</v>
      </c>
      <c r="FE8" s="290">
        <v>0</v>
      </c>
      <c r="FF8" s="290">
        <v>0</v>
      </c>
      <c r="FG8" s="290">
        <v>0</v>
      </c>
      <c r="FH8" s="290">
        <v>0</v>
      </c>
      <c r="FI8" s="290">
        <v>0</v>
      </c>
      <c r="FJ8" s="290">
        <v>0</v>
      </c>
      <c r="FK8" s="290">
        <v>0</v>
      </c>
      <c r="FL8" s="290">
        <v>1</v>
      </c>
      <c r="FM8" s="290">
        <v>1</v>
      </c>
      <c r="FN8" s="290">
        <v>1</v>
      </c>
      <c r="FO8" s="290">
        <v>2</v>
      </c>
      <c r="FP8" s="290">
        <v>0</v>
      </c>
      <c r="FQ8" s="290">
        <v>0</v>
      </c>
      <c r="FR8" s="290">
        <v>2</v>
      </c>
      <c r="FS8" s="290">
        <v>0</v>
      </c>
      <c r="FT8" s="290">
        <v>0</v>
      </c>
      <c r="FU8" s="290">
        <v>1</v>
      </c>
      <c r="FV8" s="290">
        <v>5</v>
      </c>
      <c r="FW8" s="290">
        <v>4</v>
      </c>
      <c r="FX8" s="290">
        <v>12</v>
      </c>
      <c r="FY8" s="290">
        <v>3</v>
      </c>
      <c r="FZ8" s="290">
        <v>5</v>
      </c>
      <c r="GA8" s="290">
        <v>1</v>
      </c>
      <c r="GB8" s="290">
        <v>24</v>
      </c>
      <c r="GC8" s="290">
        <v>9</v>
      </c>
      <c r="GD8" s="290">
        <v>33</v>
      </c>
      <c r="GE8" s="290">
        <v>0</v>
      </c>
      <c r="GF8" s="290">
        <v>0</v>
      </c>
      <c r="GG8" s="290">
        <v>0</v>
      </c>
      <c r="GH8" s="290">
        <v>1</v>
      </c>
      <c r="GI8" s="290">
        <v>0</v>
      </c>
      <c r="GJ8" s="290">
        <v>4</v>
      </c>
      <c r="GK8" s="290">
        <v>0</v>
      </c>
      <c r="GL8" s="290">
        <v>2</v>
      </c>
      <c r="GM8" s="290">
        <v>2</v>
      </c>
      <c r="GN8" s="290">
        <v>1</v>
      </c>
      <c r="GO8" s="290">
        <v>0</v>
      </c>
      <c r="GP8" s="290">
        <v>0</v>
      </c>
      <c r="GQ8" s="290">
        <v>2</v>
      </c>
      <c r="GR8" s="290">
        <v>8</v>
      </c>
      <c r="GS8" s="290">
        <v>10</v>
      </c>
      <c r="GT8" s="290">
        <v>0</v>
      </c>
      <c r="GU8" s="290">
        <v>1</v>
      </c>
      <c r="GV8" s="290">
        <v>0</v>
      </c>
      <c r="GW8" s="290">
        <v>2</v>
      </c>
      <c r="GX8" s="290">
        <v>1</v>
      </c>
      <c r="GY8" s="290">
        <v>3</v>
      </c>
      <c r="GZ8" s="290">
        <v>1</v>
      </c>
      <c r="HA8" s="290">
        <v>2</v>
      </c>
      <c r="HB8" s="290">
        <v>0</v>
      </c>
      <c r="HC8" s="290">
        <v>0</v>
      </c>
      <c r="HD8" s="290">
        <v>0</v>
      </c>
      <c r="HE8" s="290">
        <v>0</v>
      </c>
      <c r="HF8" s="290">
        <v>2</v>
      </c>
      <c r="HG8" s="290">
        <v>8</v>
      </c>
      <c r="HH8" s="290">
        <v>10</v>
      </c>
      <c r="HI8" s="290">
        <v>0</v>
      </c>
      <c r="HJ8" s="290">
        <v>0</v>
      </c>
      <c r="HK8" s="290">
        <v>0</v>
      </c>
      <c r="HL8" s="290">
        <v>0</v>
      </c>
      <c r="HM8" s="290">
        <v>2</v>
      </c>
      <c r="HN8" s="290">
        <v>2</v>
      </c>
      <c r="HO8" s="290">
        <v>0</v>
      </c>
      <c r="HP8" s="290">
        <v>0</v>
      </c>
      <c r="HQ8" s="290">
        <v>1</v>
      </c>
      <c r="HR8" s="290">
        <v>0</v>
      </c>
      <c r="HS8" s="290">
        <v>0</v>
      </c>
      <c r="HT8" s="290">
        <v>0</v>
      </c>
      <c r="HU8" s="290">
        <v>3</v>
      </c>
      <c r="HV8" s="290">
        <v>2</v>
      </c>
      <c r="HW8" s="290">
        <v>5</v>
      </c>
      <c r="HX8" s="290">
        <v>5</v>
      </c>
      <c r="HY8" s="290">
        <v>5</v>
      </c>
      <c r="HZ8" s="290">
        <v>1</v>
      </c>
      <c r="IA8" s="290">
        <v>7</v>
      </c>
      <c r="IB8" s="290">
        <v>2</v>
      </c>
      <c r="IC8" s="290">
        <v>9</v>
      </c>
      <c r="ID8" s="290">
        <v>1</v>
      </c>
      <c r="IE8" s="290">
        <v>7</v>
      </c>
      <c r="IF8" s="290">
        <v>2</v>
      </c>
      <c r="IG8" s="290">
        <v>0</v>
      </c>
      <c r="IH8" s="290">
        <v>2</v>
      </c>
      <c r="II8" s="290">
        <v>12</v>
      </c>
      <c r="IJ8" s="290">
        <v>13</v>
      </c>
      <c r="IK8" s="290">
        <v>40</v>
      </c>
      <c r="IL8" s="290">
        <v>53</v>
      </c>
      <c r="IM8" s="290">
        <v>0</v>
      </c>
      <c r="IN8" s="290">
        <v>2</v>
      </c>
      <c r="IO8" s="290">
        <v>2</v>
      </c>
      <c r="IP8" s="290">
        <v>3</v>
      </c>
      <c r="IQ8" s="290">
        <v>0</v>
      </c>
      <c r="IR8" s="290">
        <v>0</v>
      </c>
      <c r="IS8" s="290">
        <v>0</v>
      </c>
      <c r="IT8" s="290">
        <v>0</v>
      </c>
      <c r="IU8" s="290">
        <v>17</v>
      </c>
      <c r="IV8" s="290">
        <v>10</v>
      </c>
      <c r="IW8" s="290">
        <v>19</v>
      </c>
      <c r="IX8" s="290">
        <v>15</v>
      </c>
      <c r="IY8" s="290">
        <v>34</v>
      </c>
      <c r="IZ8" s="290">
        <v>0</v>
      </c>
      <c r="JA8" s="290">
        <v>7</v>
      </c>
      <c r="JB8" s="290">
        <v>0</v>
      </c>
      <c r="JC8" s="290">
        <v>2</v>
      </c>
      <c r="JD8" s="290">
        <v>1</v>
      </c>
      <c r="JE8" s="290">
        <v>0</v>
      </c>
      <c r="JF8" s="290">
        <v>0</v>
      </c>
      <c r="JG8" s="290">
        <v>0</v>
      </c>
      <c r="JH8" s="290">
        <v>0</v>
      </c>
      <c r="JI8" s="290">
        <v>0</v>
      </c>
      <c r="JJ8" s="290">
        <v>1</v>
      </c>
      <c r="JK8" s="290">
        <v>9</v>
      </c>
      <c r="JL8" s="290">
        <v>10</v>
      </c>
      <c r="JM8" s="290">
        <v>1</v>
      </c>
      <c r="JN8" s="290">
        <v>2</v>
      </c>
      <c r="JO8" s="290">
        <v>0</v>
      </c>
      <c r="JP8" s="290">
        <v>0</v>
      </c>
      <c r="JQ8" s="290">
        <v>0</v>
      </c>
      <c r="JR8" s="290">
        <v>0</v>
      </c>
      <c r="JS8" s="290">
        <v>0</v>
      </c>
      <c r="JT8" s="290">
        <v>0</v>
      </c>
      <c r="JU8" s="290">
        <v>1</v>
      </c>
      <c r="JV8" s="290">
        <v>5</v>
      </c>
      <c r="JW8" s="290">
        <v>2</v>
      </c>
      <c r="JX8" s="290">
        <v>7</v>
      </c>
      <c r="JY8" s="290">
        <v>9</v>
      </c>
      <c r="JZ8" s="290">
        <v>3</v>
      </c>
      <c r="KA8" s="290">
        <v>2</v>
      </c>
      <c r="KB8" s="290">
        <v>0</v>
      </c>
      <c r="KC8" s="290">
        <v>0</v>
      </c>
      <c r="KD8" s="290">
        <v>0</v>
      </c>
      <c r="KE8" s="290">
        <v>0</v>
      </c>
      <c r="KF8" s="290">
        <v>0</v>
      </c>
      <c r="KG8" s="290">
        <v>0</v>
      </c>
      <c r="KH8" s="290">
        <v>0</v>
      </c>
      <c r="KI8" s="290">
        <v>0</v>
      </c>
      <c r="KJ8" s="290">
        <v>3</v>
      </c>
      <c r="KK8" s="290">
        <v>2</v>
      </c>
      <c r="KL8" s="290">
        <v>5</v>
      </c>
      <c r="KM8" s="290">
        <v>0</v>
      </c>
      <c r="KN8" s="290">
        <v>0</v>
      </c>
      <c r="KO8" s="290">
        <v>4</v>
      </c>
      <c r="KP8" s="290">
        <v>0</v>
      </c>
      <c r="KQ8" s="290">
        <v>3</v>
      </c>
      <c r="KR8" s="290">
        <v>3</v>
      </c>
      <c r="KS8" s="290">
        <v>0</v>
      </c>
      <c r="KT8" s="290">
        <v>23</v>
      </c>
      <c r="KU8" s="290">
        <v>8</v>
      </c>
      <c r="KV8" s="290">
        <v>14</v>
      </c>
      <c r="KW8" s="290">
        <v>2</v>
      </c>
      <c r="KX8" s="290">
        <v>10</v>
      </c>
      <c r="KY8" s="290">
        <v>63</v>
      </c>
      <c r="KZ8" s="290">
        <v>0</v>
      </c>
      <c r="LA8" s="290">
        <v>0</v>
      </c>
      <c r="LB8" s="290">
        <v>4</v>
      </c>
      <c r="LC8" s="290">
        <v>15</v>
      </c>
      <c r="LD8" s="290">
        <v>19</v>
      </c>
    </row>
    <row r="9" spans="1:318" s="290" customFormat="1" ht="14.25" x14ac:dyDescent="0.2">
      <c r="A9" s="290" t="s">
        <v>197</v>
      </c>
      <c r="B9" s="290">
        <v>15</v>
      </c>
      <c r="C9" s="290">
        <v>0</v>
      </c>
      <c r="D9" s="290">
        <v>0</v>
      </c>
      <c r="E9" s="290">
        <v>0</v>
      </c>
      <c r="F9" s="290">
        <v>0</v>
      </c>
      <c r="G9" s="290">
        <v>0</v>
      </c>
      <c r="H9" s="290">
        <v>0</v>
      </c>
      <c r="I9" s="290">
        <v>0</v>
      </c>
      <c r="J9" s="290">
        <v>3123660</v>
      </c>
      <c r="K9" s="290">
        <v>0</v>
      </c>
      <c r="L9" s="290">
        <v>0</v>
      </c>
      <c r="M9" s="290">
        <v>0</v>
      </c>
      <c r="N9" s="290">
        <v>0</v>
      </c>
      <c r="O9" s="290">
        <v>47</v>
      </c>
      <c r="P9" s="290">
        <v>23</v>
      </c>
      <c r="Q9" s="290">
        <v>9</v>
      </c>
      <c r="R9" s="290">
        <v>3</v>
      </c>
      <c r="S9" s="290">
        <v>13</v>
      </c>
      <c r="T9" s="290">
        <v>13</v>
      </c>
      <c r="U9" s="290">
        <v>0</v>
      </c>
      <c r="V9" s="290">
        <v>1</v>
      </c>
      <c r="W9" s="290">
        <v>18</v>
      </c>
      <c r="X9" s="290">
        <v>13</v>
      </c>
      <c r="Y9" s="290">
        <v>8</v>
      </c>
      <c r="Z9" s="290">
        <v>18</v>
      </c>
      <c r="AA9" s="290">
        <v>95</v>
      </c>
      <c r="AB9" s="290">
        <v>71</v>
      </c>
      <c r="AC9" s="290">
        <v>166</v>
      </c>
      <c r="AD9" s="290">
        <v>624</v>
      </c>
      <c r="AE9" s="290">
        <v>441</v>
      </c>
      <c r="AF9" s="290">
        <v>7</v>
      </c>
      <c r="AG9" s="290">
        <v>5.5</v>
      </c>
      <c r="AH9" s="290">
        <v>103</v>
      </c>
      <c r="AI9" s="290">
        <v>101</v>
      </c>
      <c r="AJ9" s="290">
        <v>734</v>
      </c>
      <c r="AK9" s="290">
        <v>547.5</v>
      </c>
      <c r="AL9" s="290">
        <v>1281.5</v>
      </c>
      <c r="AM9" s="290">
        <v>107</v>
      </c>
      <c r="AN9" s="290">
        <v>126</v>
      </c>
      <c r="AO9" s="290">
        <v>233</v>
      </c>
      <c r="AP9" s="290">
        <v>10695</v>
      </c>
      <c r="AQ9" s="290">
        <v>63</v>
      </c>
      <c r="AR9" s="290">
        <v>40</v>
      </c>
      <c r="AS9" s="290">
        <v>0</v>
      </c>
      <c r="AT9" s="290">
        <v>0</v>
      </c>
      <c r="AU9" s="290">
        <v>0</v>
      </c>
      <c r="AV9" s="290">
        <v>0</v>
      </c>
      <c r="AW9" s="290">
        <v>1</v>
      </c>
      <c r="AX9" s="290">
        <v>0</v>
      </c>
      <c r="AY9" s="290">
        <v>0</v>
      </c>
      <c r="AZ9" s="290">
        <v>0</v>
      </c>
      <c r="BA9" s="290">
        <v>0</v>
      </c>
      <c r="BB9" s="290">
        <v>0</v>
      </c>
      <c r="BC9" s="290">
        <v>0</v>
      </c>
      <c r="BD9" s="290">
        <v>0</v>
      </c>
      <c r="BE9" s="290">
        <v>0</v>
      </c>
      <c r="BF9" s="290">
        <v>0</v>
      </c>
      <c r="BG9" s="290">
        <v>0</v>
      </c>
      <c r="BH9" s="290">
        <v>0</v>
      </c>
      <c r="BI9" s="290">
        <v>0</v>
      </c>
      <c r="BJ9" s="290">
        <v>0</v>
      </c>
      <c r="BK9" s="290">
        <v>0</v>
      </c>
      <c r="BL9" s="290">
        <v>0</v>
      </c>
      <c r="BM9" s="290">
        <v>0</v>
      </c>
      <c r="BN9" s="290">
        <v>0</v>
      </c>
      <c r="BO9" s="290">
        <v>0</v>
      </c>
      <c r="BP9" s="290">
        <v>0</v>
      </c>
      <c r="BQ9" s="290">
        <v>64</v>
      </c>
      <c r="BR9" s="290">
        <v>40</v>
      </c>
      <c r="BS9" s="290">
        <v>104</v>
      </c>
      <c r="BT9" s="290">
        <v>268</v>
      </c>
      <c r="BU9" s="290">
        <v>220</v>
      </c>
      <c r="BV9" s="290">
        <v>0</v>
      </c>
      <c r="BW9" s="290">
        <v>0</v>
      </c>
      <c r="BX9" s="290">
        <v>0</v>
      </c>
      <c r="BY9" s="290">
        <v>1</v>
      </c>
      <c r="BZ9" s="290">
        <v>0</v>
      </c>
      <c r="CA9" s="290">
        <v>0</v>
      </c>
      <c r="CB9" s="290">
        <v>0</v>
      </c>
      <c r="CC9" s="290">
        <v>0</v>
      </c>
      <c r="CD9" s="290">
        <v>0</v>
      </c>
      <c r="CE9" s="290">
        <v>0</v>
      </c>
      <c r="CF9" s="290">
        <v>0</v>
      </c>
      <c r="CG9" s="290">
        <v>1</v>
      </c>
      <c r="CH9" s="290">
        <v>0</v>
      </c>
      <c r="CI9" s="290">
        <v>0</v>
      </c>
      <c r="CJ9" s="290">
        <v>3</v>
      </c>
      <c r="CK9" s="290">
        <v>0</v>
      </c>
      <c r="CL9" s="290">
        <v>0</v>
      </c>
      <c r="CM9" s="290">
        <v>0</v>
      </c>
      <c r="CN9" s="290">
        <v>0</v>
      </c>
      <c r="CO9" s="290">
        <v>1</v>
      </c>
      <c r="CP9" s="290">
        <v>0</v>
      </c>
      <c r="CQ9" s="290">
        <v>0</v>
      </c>
      <c r="CR9" s="290">
        <v>558</v>
      </c>
      <c r="CS9" s="290">
        <v>340</v>
      </c>
      <c r="CT9" s="290">
        <v>829</v>
      </c>
      <c r="CU9" s="290">
        <v>563</v>
      </c>
      <c r="CV9" s="290">
        <v>1392</v>
      </c>
      <c r="CW9" s="290">
        <v>18</v>
      </c>
      <c r="CX9" s="290">
        <v>19.5</v>
      </c>
      <c r="CY9" s="290">
        <v>0</v>
      </c>
      <c r="CZ9" s="290">
        <v>0</v>
      </c>
      <c r="DA9" s="290">
        <v>0</v>
      </c>
      <c r="DB9" s="290">
        <v>0</v>
      </c>
      <c r="DC9" s="290">
        <v>0</v>
      </c>
      <c r="DD9" s="290">
        <v>0</v>
      </c>
      <c r="DE9" s="290">
        <v>0</v>
      </c>
      <c r="DF9" s="290">
        <v>0</v>
      </c>
      <c r="DG9" s="290">
        <v>0</v>
      </c>
      <c r="DH9" s="290">
        <v>0</v>
      </c>
      <c r="DI9" s="290">
        <v>0</v>
      </c>
      <c r="DJ9" s="290">
        <v>0</v>
      </c>
      <c r="DK9" s="290">
        <v>0</v>
      </c>
      <c r="DL9" s="290">
        <v>0</v>
      </c>
      <c r="DM9" s="290">
        <v>0</v>
      </c>
      <c r="DN9" s="290">
        <v>0</v>
      </c>
      <c r="DO9" s="290">
        <v>0</v>
      </c>
      <c r="DP9" s="290">
        <v>0</v>
      </c>
      <c r="DQ9" s="290">
        <v>0</v>
      </c>
      <c r="DR9" s="290">
        <v>0</v>
      </c>
      <c r="DS9" s="290">
        <v>0</v>
      </c>
      <c r="DT9" s="290">
        <v>0</v>
      </c>
      <c r="DU9" s="290">
        <v>0</v>
      </c>
      <c r="DV9" s="290">
        <v>0</v>
      </c>
      <c r="DW9" s="290">
        <v>18</v>
      </c>
      <c r="DX9" s="290">
        <v>19.5</v>
      </c>
      <c r="DY9" s="290">
        <v>37.5</v>
      </c>
      <c r="DZ9" s="290">
        <v>67</v>
      </c>
      <c r="EA9" s="290">
        <v>72</v>
      </c>
      <c r="EB9" s="290">
        <v>0</v>
      </c>
      <c r="EC9" s="290">
        <v>0</v>
      </c>
      <c r="ED9" s="290">
        <v>1</v>
      </c>
      <c r="EE9" s="290">
        <v>0</v>
      </c>
      <c r="EF9" s="290">
        <v>0</v>
      </c>
      <c r="EG9" s="290">
        <v>0</v>
      </c>
      <c r="EH9" s="290">
        <v>0</v>
      </c>
      <c r="EI9" s="290">
        <v>0</v>
      </c>
      <c r="EJ9" s="290">
        <v>0</v>
      </c>
      <c r="EK9" s="290">
        <v>0</v>
      </c>
      <c r="EL9" s="290">
        <v>0</v>
      </c>
      <c r="EM9" s="290">
        <v>0</v>
      </c>
      <c r="EN9" s="290">
        <v>0</v>
      </c>
      <c r="EO9" s="290">
        <v>0</v>
      </c>
      <c r="EP9" s="290">
        <v>0</v>
      </c>
      <c r="EQ9" s="290">
        <v>0</v>
      </c>
      <c r="ER9" s="290">
        <v>0</v>
      </c>
      <c r="ES9" s="290">
        <v>0</v>
      </c>
      <c r="ET9" s="290">
        <v>0</v>
      </c>
      <c r="EU9" s="290">
        <v>0</v>
      </c>
      <c r="EV9" s="290">
        <v>1</v>
      </c>
      <c r="EW9" s="290">
        <v>0</v>
      </c>
      <c r="EX9" s="290">
        <v>172</v>
      </c>
      <c r="EY9" s="290">
        <v>65</v>
      </c>
      <c r="EZ9" s="290">
        <v>241</v>
      </c>
      <c r="FA9" s="290">
        <v>137</v>
      </c>
      <c r="FB9" s="290">
        <v>378</v>
      </c>
      <c r="FC9" s="290">
        <v>0</v>
      </c>
      <c r="FD9" s="290">
        <v>2</v>
      </c>
      <c r="FE9" s="290">
        <v>0</v>
      </c>
      <c r="FF9" s="290">
        <v>1</v>
      </c>
      <c r="FG9" s="290">
        <v>0</v>
      </c>
      <c r="FH9" s="290">
        <v>0</v>
      </c>
      <c r="FI9" s="290">
        <v>4</v>
      </c>
      <c r="FJ9" s="290">
        <v>1</v>
      </c>
      <c r="FK9" s="290">
        <v>4</v>
      </c>
      <c r="FL9" s="290">
        <v>5</v>
      </c>
      <c r="FM9" s="290">
        <v>8</v>
      </c>
      <c r="FN9" s="290">
        <v>9</v>
      </c>
      <c r="FO9" s="290">
        <v>17</v>
      </c>
      <c r="FP9" s="290">
        <v>0</v>
      </c>
      <c r="FQ9" s="290">
        <v>0</v>
      </c>
      <c r="FR9" s="290">
        <v>3</v>
      </c>
      <c r="FS9" s="290">
        <v>5</v>
      </c>
      <c r="FT9" s="290">
        <v>9</v>
      </c>
      <c r="FU9" s="290">
        <v>7</v>
      </c>
      <c r="FV9" s="290">
        <v>24</v>
      </c>
      <c r="FW9" s="290">
        <v>11</v>
      </c>
      <c r="FX9" s="290">
        <v>27</v>
      </c>
      <c r="FY9" s="290">
        <v>13</v>
      </c>
      <c r="FZ9" s="290">
        <v>7</v>
      </c>
      <c r="GA9" s="290">
        <v>4</v>
      </c>
      <c r="GB9" s="290">
        <v>70</v>
      </c>
      <c r="GC9" s="290">
        <v>40</v>
      </c>
      <c r="GD9" s="290">
        <v>110</v>
      </c>
      <c r="GE9" s="290">
        <v>176</v>
      </c>
      <c r="GF9" s="290">
        <v>116</v>
      </c>
      <c r="GG9" s="290">
        <v>219</v>
      </c>
      <c r="GH9" s="290">
        <v>194</v>
      </c>
      <c r="GI9" s="290">
        <v>171</v>
      </c>
      <c r="GJ9" s="290">
        <v>64</v>
      </c>
      <c r="GK9" s="290">
        <v>83</v>
      </c>
      <c r="GL9" s="290">
        <v>30</v>
      </c>
      <c r="GM9" s="290">
        <v>33</v>
      </c>
      <c r="GN9" s="290">
        <v>4</v>
      </c>
      <c r="GO9" s="290">
        <v>4</v>
      </c>
      <c r="GP9" s="290">
        <v>2</v>
      </c>
      <c r="GQ9" s="290">
        <v>686</v>
      </c>
      <c r="GR9" s="290">
        <v>410</v>
      </c>
      <c r="GS9" s="290">
        <v>1096</v>
      </c>
      <c r="GT9" s="290">
        <v>1</v>
      </c>
      <c r="GU9" s="290">
        <v>1</v>
      </c>
      <c r="GV9" s="290">
        <v>0</v>
      </c>
      <c r="GW9" s="290">
        <v>3</v>
      </c>
      <c r="GX9" s="290">
        <v>7</v>
      </c>
      <c r="GY9" s="290">
        <v>8</v>
      </c>
      <c r="GZ9" s="290">
        <v>5</v>
      </c>
      <c r="HA9" s="290">
        <v>5.5</v>
      </c>
      <c r="HB9" s="290">
        <v>3</v>
      </c>
      <c r="HC9" s="290">
        <v>1</v>
      </c>
      <c r="HD9" s="290">
        <v>0</v>
      </c>
      <c r="HE9" s="290">
        <v>0</v>
      </c>
      <c r="HF9" s="290">
        <v>16</v>
      </c>
      <c r="HG9" s="290">
        <v>18.5</v>
      </c>
      <c r="HH9" s="290">
        <v>34.5</v>
      </c>
      <c r="HI9" s="290">
        <v>2</v>
      </c>
      <c r="HJ9" s="290">
        <v>6</v>
      </c>
      <c r="HK9" s="290">
        <v>97</v>
      </c>
      <c r="HL9" s="290">
        <v>49</v>
      </c>
      <c r="HM9" s="290">
        <v>79</v>
      </c>
      <c r="HN9" s="290">
        <v>31</v>
      </c>
      <c r="HO9" s="290">
        <v>22</v>
      </c>
      <c r="HP9" s="290">
        <v>14</v>
      </c>
      <c r="HQ9" s="290">
        <v>12</v>
      </c>
      <c r="HR9" s="290">
        <v>5</v>
      </c>
      <c r="HS9" s="290">
        <v>0</v>
      </c>
      <c r="HT9" s="290">
        <v>1</v>
      </c>
      <c r="HU9" s="290">
        <v>212</v>
      </c>
      <c r="HV9" s="290">
        <v>106</v>
      </c>
      <c r="HW9" s="290">
        <v>318</v>
      </c>
      <c r="HX9" s="290">
        <v>9</v>
      </c>
      <c r="HY9" s="290">
        <v>13</v>
      </c>
      <c r="HZ9" s="290">
        <v>24</v>
      </c>
      <c r="IA9" s="290">
        <v>21</v>
      </c>
      <c r="IB9" s="290">
        <v>16</v>
      </c>
      <c r="IC9" s="290">
        <v>16</v>
      </c>
      <c r="ID9" s="290">
        <v>9</v>
      </c>
      <c r="IE9" s="290">
        <v>10</v>
      </c>
      <c r="IF9" s="290">
        <v>14</v>
      </c>
      <c r="IG9" s="290">
        <v>19</v>
      </c>
      <c r="IH9" s="290">
        <v>2</v>
      </c>
      <c r="II9" s="290">
        <v>4</v>
      </c>
      <c r="IJ9" s="290">
        <v>74</v>
      </c>
      <c r="IK9" s="290">
        <v>83</v>
      </c>
      <c r="IL9" s="290">
        <v>157</v>
      </c>
      <c r="IM9" s="290">
        <v>7</v>
      </c>
      <c r="IN9" s="290">
        <v>4</v>
      </c>
      <c r="IO9" s="290">
        <v>2</v>
      </c>
      <c r="IP9" s="290">
        <v>4</v>
      </c>
      <c r="IQ9" s="290">
        <v>0</v>
      </c>
      <c r="IR9" s="290">
        <v>0</v>
      </c>
      <c r="IS9" s="290">
        <v>5</v>
      </c>
      <c r="IT9" s="290">
        <v>3</v>
      </c>
      <c r="IU9" s="290">
        <v>47</v>
      </c>
      <c r="IV9" s="290">
        <v>26</v>
      </c>
      <c r="IW9" s="290">
        <v>61</v>
      </c>
      <c r="IX9" s="290">
        <v>37</v>
      </c>
      <c r="IY9" s="290">
        <v>98</v>
      </c>
      <c r="IZ9" s="290">
        <v>31</v>
      </c>
      <c r="JA9" s="290">
        <v>16</v>
      </c>
      <c r="JB9" s="290">
        <v>15</v>
      </c>
      <c r="JC9" s="290">
        <v>11</v>
      </c>
      <c r="JD9" s="290">
        <v>0</v>
      </c>
      <c r="JE9" s="290">
        <v>0</v>
      </c>
      <c r="JF9" s="290">
        <v>2</v>
      </c>
      <c r="JG9" s="290">
        <v>0</v>
      </c>
      <c r="JH9" s="290">
        <v>671</v>
      </c>
      <c r="JI9" s="290">
        <v>417</v>
      </c>
      <c r="JJ9" s="290">
        <v>719</v>
      </c>
      <c r="JK9" s="290">
        <v>444</v>
      </c>
      <c r="JL9" s="290">
        <v>1163</v>
      </c>
      <c r="JM9" s="290">
        <v>4</v>
      </c>
      <c r="JN9" s="290">
        <v>6</v>
      </c>
      <c r="JO9" s="290">
        <v>5</v>
      </c>
      <c r="JP9" s="290">
        <v>1</v>
      </c>
      <c r="JQ9" s="290">
        <v>0</v>
      </c>
      <c r="JR9" s="290">
        <v>0</v>
      </c>
      <c r="JS9" s="290">
        <v>1</v>
      </c>
      <c r="JT9" s="290">
        <v>0</v>
      </c>
      <c r="JU9" s="290">
        <v>4</v>
      </c>
      <c r="JV9" s="290">
        <v>10.5</v>
      </c>
      <c r="JW9" s="290">
        <v>14</v>
      </c>
      <c r="JX9" s="290">
        <v>17.5</v>
      </c>
      <c r="JY9" s="290">
        <v>31.5</v>
      </c>
      <c r="JZ9" s="290">
        <v>11</v>
      </c>
      <c r="KA9" s="290">
        <v>13</v>
      </c>
      <c r="KB9" s="290">
        <v>5</v>
      </c>
      <c r="KC9" s="290">
        <v>4</v>
      </c>
      <c r="KD9" s="290">
        <v>0</v>
      </c>
      <c r="KE9" s="290">
        <v>0</v>
      </c>
      <c r="KF9" s="290">
        <v>1</v>
      </c>
      <c r="KG9" s="290">
        <v>3</v>
      </c>
      <c r="KH9" s="290">
        <v>200</v>
      </c>
      <c r="KI9" s="290">
        <v>97</v>
      </c>
      <c r="KJ9" s="290">
        <v>217</v>
      </c>
      <c r="KK9" s="290">
        <v>117</v>
      </c>
      <c r="KL9" s="290">
        <v>334</v>
      </c>
      <c r="KM9" s="290">
        <v>0</v>
      </c>
      <c r="KN9" s="290">
        <v>0</v>
      </c>
      <c r="KO9" s="290">
        <v>13</v>
      </c>
      <c r="KP9" s="290">
        <v>2</v>
      </c>
      <c r="KQ9" s="290">
        <v>20</v>
      </c>
      <c r="KR9" s="290">
        <v>6</v>
      </c>
      <c r="KS9" s="290">
        <v>0</v>
      </c>
      <c r="KT9" s="290">
        <v>6</v>
      </c>
      <c r="KU9" s="290">
        <v>108</v>
      </c>
      <c r="KV9" s="290">
        <v>9</v>
      </c>
      <c r="KW9" s="290">
        <v>28</v>
      </c>
      <c r="KX9" s="290">
        <v>31</v>
      </c>
      <c r="KY9" s="290">
        <v>208</v>
      </c>
      <c r="KZ9" s="290">
        <v>3</v>
      </c>
      <c r="LA9" s="290">
        <v>0</v>
      </c>
      <c r="LB9" s="290">
        <v>1</v>
      </c>
      <c r="LC9" s="290">
        <v>27</v>
      </c>
      <c r="LD9" s="290">
        <v>28</v>
      </c>
    </row>
    <row r="10" spans="1:318" s="290" customFormat="1" ht="14.25" x14ac:dyDescent="0.2">
      <c r="A10" s="290" t="s">
        <v>198</v>
      </c>
      <c r="B10" s="290">
        <v>13</v>
      </c>
      <c r="C10" s="290">
        <v>0</v>
      </c>
      <c r="D10" s="290">
        <v>0</v>
      </c>
      <c r="E10" s="290">
        <v>0</v>
      </c>
      <c r="F10" s="290">
        <v>0</v>
      </c>
      <c r="G10" s="290">
        <v>0</v>
      </c>
      <c r="H10" s="290">
        <v>0</v>
      </c>
      <c r="I10" s="290">
        <v>0</v>
      </c>
      <c r="J10" s="290">
        <v>605983</v>
      </c>
      <c r="K10" s="290">
        <v>0</v>
      </c>
      <c r="L10" s="290">
        <v>0</v>
      </c>
      <c r="M10" s="290">
        <v>0</v>
      </c>
      <c r="N10" s="290">
        <v>0</v>
      </c>
      <c r="O10" s="290">
        <v>5</v>
      </c>
      <c r="P10" s="290">
        <v>3.5</v>
      </c>
      <c r="Q10" s="290">
        <v>1</v>
      </c>
      <c r="R10" s="290">
        <v>0</v>
      </c>
      <c r="S10" s="290">
        <v>8</v>
      </c>
      <c r="T10" s="290">
        <v>2.5</v>
      </c>
      <c r="U10" s="290">
        <v>0</v>
      </c>
      <c r="V10" s="290">
        <v>5</v>
      </c>
      <c r="W10" s="290">
        <v>8</v>
      </c>
      <c r="X10" s="290">
        <v>7</v>
      </c>
      <c r="Y10" s="290">
        <v>7</v>
      </c>
      <c r="Z10" s="290">
        <v>7</v>
      </c>
      <c r="AA10" s="290">
        <v>29</v>
      </c>
      <c r="AB10" s="290">
        <v>25</v>
      </c>
      <c r="AC10" s="290">
        <v>54</v>
      </c>
      <c r="AD10" s="290">
        <v>442</v>
      </c>
      <c r="AE10" s="290">
        <v>295</v>
      </c>
      <c r="AF10" s="290">
        <v>2</v>
      </c>
      <c r="AG10" s="290">
        <v>2</v>
      </c>
      <c r="AH10" s="290">
        <v>33</v>
      </c>
      <c r="AI10" s="290">
        <v>13</v>
      </c>
      <c r="AJ10" s="290">
        <v>477</v>
      </c>
      <c r="AK10" s="290">
        <v>310</v>
      </c>
      <c r="AL10" s="290">
        <v>787</v>
      </c>
      <c r="AM10" s="290">
        <v>867</v>
      </c>
      <c r="AN10" s="290">
        <v>528</v>
      </c>
      <c r="AO10" s="290">
        <v>1395</v>
      </c>
      <c r="AP10" s="290">
        <v>11001</v>
      </c>
      <c r="AQ10" s="290">
        <v>68</v>
      </c>
      <c r="AR10" s="290">
        <v>48</v>
      </c>
      <c r="AS10" s="290">
        <v>0</v>
      </c>
      <c r="AT10" s="290">
        <v>0</v>
      </c>
      <c r="AU10" s="290">
        <v>0</v>
      </c>
      <c r="AV10" s="290">
        <v>0</v>
      </c>
      <c r="AW10" s="290">
        <v>0</v>
      </c>
      <c r="AX10" s="290">
        <v>1</v>
      </c>
      <c r="AY10" s="290">
        <v>0</v>
      </c>
      <c r="AZ10" s="290">
        <v>0</v>
      </c>
      <c r="BA10" s="290">
        <v>0</v>
      </c>
      <c r="BB10" s="290">
        <v>0</v>
      </c>
      <c r="BC10" s="290">
        <v>0</v>
      </c>
      <c r="BD10" s="290">
        <v>0</v>
      </c>
      <c r="BE10" s="290">
        <v>0</v>
      </c>
      <c r="BF10" s="290">
        <v>0</v>
      </c>
      <c r="BG10" s="290">
        <v>0</v>
      </c>
      <c r="BH10" s="290">
        <v>0</v>
      </c>
      <c r="BI10" s="290">
        <v>0</v>
      </c>
      <c r="BJ10" s="290">
        <v>0</v>
      </c>
      <c r="BK10" s="290">
        <v>0</v>
      </c>
      <c r="BL10" s="290">
        <v>0</v>
      </c>
      <c r="BM10" s="290">
        <v>0</v>
      </c>
      <c r="BN10" s="290">
        <v>1</v>
      </c>
      <c r="BO10" s="290">
        <v>0</v>
      </c>
      <c r="BP10" s="290">
        <v>0</v>
      </c>
      <c r="BQ10" s="290">
        <v>68</v>
      </c>
      <c r="BR10" s="290">
        <v>50</v>
      </c>
      <c r="BS10" s="290">
        <v>118</v>
      </c>
      <c r="BT10" s="290">
        <v>437</v>
      </c>
      <c r="BU10" s="290">
        <v>291.5</v>
      </c>
      <c r="BV10" s="290">
        <v>0</v>
      </c>
      <c r="BW10" s="290">
        <v>0</v>
      </c>
      <c r="BX10" s="290">
        <v>0</v>
      </c>
      <c r="BY10" s="290">
        <v>0</v>
      </c>
      <c r="BZ10" s="290">
        <v>0</v>
      </c>
      <c r="CA10" s="290">
        <v>0</v>
      </c>
      <c r="CB10" s="290">
        <v>0</v>
      </c>
      <c r="CC10" s="290">
        <v>0</v>
      </c>
      <c r="CD10" s="290">
        <v>0</v>
      </c>
      <c r="CE10" s="290">
        <v>0</v>
      </c>
      <c r="CF10" s="290">
        <v>0</v>
      </c>
      <c r="CG10" s="290">
        <v>0</v>
      </c>
      <c r="CH10" s="290">
        <v>0</v>
      </c>
      <c r="CI10" s="290">
        <v>0</v>
      </c>
      <c r="CJ10" s="290">
        <v>0</v>
      </c>
      <c r="CK10" s="290">
        <v>0</v>
      </c>
      <c r="CL10" s="290">
        <v>0</v>
      </c>
      <c r="CM10" s="290">
        <v>0</v>
      </c>
      <c r="CN10" s="290">
        <v>0</v>
      </c>
      <c r="CO10" s="290">
        <v>0</v>
      </c>
      <c r="CP10" s="290">
        <v>0</v>
      </c>
      <c r="CQ10" s="290">
        <v>0</v>
      </c>
      <c r="CR10" s="290">
        <v>0</v>
      </c>
      <c r="CS10" s="290">
        <v>0</v>
      </c>
      <c r="CT10" s="290">
        <v>437</v>
      </c>
      <c r="CU10" s="290">
        <v>291.5</v>
      </c>
      <c r="CV10" s="290">
        <v>728.5</v>
      </c>
      <c r="CW10" s="290">
        <v>9</v>
      </c>
      <c r="CX10" s="290">
        <v>11.5</v>
      </c>
      <c r="CY10" s="290">
        <v>0</v>
      </c>
      <c r="CZ10" s="290">
        <v>0</v>
      </c>
      <c r="DA10" s="290">
        <v>0</v>
      </c>
      <c r="DB10" s="290">
        <v>0</v>
      </c>
      <c r="DC10" s="290">
        <v>0</v>
      </c>
      <c r="DD10" s="290">
        <v>0</v>
      </c>
      <c r="DE10" s="290">
        <v>0</v>
      </c>
      <c r="DF10" s="290">
        <v>0</v>
      </c>
      <c r="DG10" s="290">
        <v>0</v>
      </c>
      <c r="DH10" s="290">
        <v>0</v>
      </c>
      <c r="DI10" s="290">
        <v>0</v>
      </c>
      <c r="DJ10" s="290">
        <v>0</v>
      </c>
      <c r="DK10" s="290">
        <v>0</v>
      </c>
      <c r="DL10" s="290">
        <v>0</v>
      </c>
      <c r="DM10" s="290">
        <v>0</v>
      </c>
      <c r="DN10" s="290">
        <v>0</v>
      </c>
      <c r="DO10" s="290">
        <v>0</v>
      </c>
      <c r="DP10" s="290">
        <v>0</v>
      </c>
      <c r="DQ10" s="290">
        <v>0</v>
      </c>
      <c r="DR10" s="290">
        <v>0</v>
      </c>
      <c r="DS10" s="290">
        <v>0</v>
      </c>
      <c r="DT10" s="290">
        <v>0</v>
      </c>
      <c r="DU10" s="290">
        <v>0</v>
      </c>
      <c r="DV10" s="290">
        <v>0</v>
      </c>
      <c r="DW10" s="290">
        <v>9</v>
      </c>
      <c r="DX10" s="290">
        <v>11.5</v>
      </c>
      <c r="DY10" s="290">
        <v>20.5</v>
      </c>
      <c r="DZ10" s="290">
        <v>46</v>
      </c>
      <c r="EA10" s="290">
        <v>38</v>
      </c>
      <c r="EB10" s="290">
        <v>0</v>
      </c>
      <c r="EC10" s="290">
        <v>0</v>
      </c>
      <c r="ED10" s="290">
        <v>0</v>
      </c>
      <c r="EE10" s="290">
        <v>0</v>
      </c>
      <c r="EF10" s="290">
        <v>0</v>
      </c>
      <c r="EG10" s="290">
        <v>0</v>
      </c>
      <c r="EH10" s="290">
        <v>0</v>
      </c>
      <c r="EI10" s="290">
        <v>0</v>
      </c>
      <c r="EJ10" s="290">
        <v>0</v>
      </c>
      <c r="EK10" s="290">
        <v>0</v>
      </c>
      <c r="EL10" s="290">
        <v>0</v>
      </c>
      <c r="EM10" s="290">
        <v>0</v>
      </c>
      <c r="EN10" s="290">
        <v>0</v>
      </c>
      <c r="EO10" s="290">
        <v>0</v>
      </c>
      <c r="EP10" s="290">
        <v>0</v>
      </c>
      <c r="EQ10" s="290">
        <v>0</v>
      </c>
      <c r="ER10" s="290">
        <v>0</v>
      </c>
      <c r="ES10" s="290">
        <v>0</v>
      </c>
      <c r="ET10" s="290">
        <v>0</v>
      </c>
      <c r="EU10" s="290">
        <v>0</v>
      </c>
      <c r="EV10" s="290">
        <v>0</v>
      </c>
      <c r="EW10" s="290">
        <v>0</v>
      </c>
      <c r="EX10" s="290">
        <v>0</v>
      </c>
      <c r="EY10" s="290">
        <v>0</v>
      </c>
      <c r="EZ10" s="290">
        <v>46</v>
      </c>
      <c r="FA10" s="290">
        <v>38</v>
      </c>
      <c r="FB10" s="290">
        <v>84</v>
      </c>
      <c r="FC10" s="290">
        <v>1</v>
      </c>
      <c r="FD10" s="290">
        <v>0</v>
      </c>
      <c r="FE10" s="290">
        <v>0</v>
      </c>
      <c r="FF10" s="290">
        <v>0</v>
      </c>
      <c r="FG10" s="290">
        <v>0</v>
      </c>
      <c r="FH10" s="290">
        <v>0</v>
      </c>
      <c r="FI10" s="290">
        <v>0</v>
      </c>
      <c r="FJ10" s="290">
        <v>0</v>
      </c>
      <c r="FK10" s="290">
        <v>2</v>
      </c>
      <c r="FL10" s="290">
        <v>0</v>
      </c>
      <c r="FM10" s="290">
        <v>3</v>
      </c>
      <c r="FN10" s="290">
        <v>0</v>
      </c>
      <c r="FO10" s="290">
        <v>3</v>
      </c>
      <c r="FP10" s="290">
        <v>2</v>
      </c>
      <c r="FQ10" s="290">
        <v>1</v>
      </c>
      <c r="FR10" s="290">
        <v>3</v>
      </c>
      <c r="FS10" s="290">
        <v>9</v>
      </c>
      <c r="FT10" s="290">
        <v>14</v>
      </c>
      <c r="FU10" s="290">
        <v>9</v>
      </c>
      <c r="FV10" s="290">
        <v>17</v>
      </c>
      <c r="FW10" s="290">
        <v>16</v>
      </c>
      <c r="FX10" s="290">
        <v>13</v>
      </c>
      <c r="FY10" s="290">
        <v>10</v>
      </c>
      <c r="FZ10" s="290">
        <v>19</v>
      </c>
      <c r="GA10" s="290">
        <v>5</v>
      </c>
      <c r="GB10" s="290">
        <v>68</v>
      </c>
      <c r="GC10" s="290">
        <v>50</v>
      </c>
      <c r="GD10" s="290">
        <v>118</v>
      </c>
      <c r="GE10" s="290">
        <v>27</v>
      </c>
      <c r="GF10" s="290">
        <v>80</v>
      </c>
      <c r="GG10" s="290">
        <v>142</v>
      </c>
      <c r="GH10" s="290">
        <v>129</v>
      </c>
      <c r="GI10" s="290">
        <v>51</v>
      </c>
      <c r="GJ10" s="290">
        <v>35</v>
      </c>
      <c r="GK10" s="290">
        <v>71</v>
      </c>
      <c r="GL10" s="290">
        <v>40.5</v>
      </c>
      <c r="GM10" s="290">
        <v>69</v>
      </c>
      <c r="GN10" s="290">
        <v>10</v>
      </c>
      <c r="GO10" s="290">
        <v>20</v>
      </c>
      <c r="GP10" s="290">
        <v>0</v>
      </c>
      <c r="GQ10" s="290">
        <v>380</v>
      </c>
      <c r="GR10" s="290">
        <v>294.5</v>
      </c>
      <c r="GS10" s="290">
        <v>674.5</v>
      </c>
      <c r="GT10" s="290">
        <v>0</v>
      </c>
      <c r="GU10" s="290">
        <v>0</v>
      </c>
      <c r="GV10" s="290">
        <v>0</v>
      </c>
      <c r="GW10" s="290">
        <v>2</v>
      </c>
      <c r="GX10" s="290">
        <v>3</v>
      </c>
      <c r="GY10" s="290">
        <v>0</v>
      </c>
      <c r="GZ10" s="290">
        <v>2</v>
      </c>
      <c r="HA10" s="290">
        <v>2.5</v>
      </c>
      <c r="HB10" s="290">
        <v>1</v>
      </c>
      <c r="HC10" s="290">
        <v>2</v>
      </c>
      <c r="HD10" s="290">
        <v>0</v>
      </c>
      <c r="HE10" s="290">
        <v>0</v>
      </c>
      <c r="HF10" s="290">
        <v>6</v>
      </c>
      <c r="HG10" s="290">
        <v>6.5</v>
      </c>
      <c r="HH10" s="290">
        <v>12.5</v>
      </c>
      <c r="HI10" s="290">
        <v>6</v>
      </c>
      <c r="HJ10" s="290">
        <v>1</v>
      </c>
      <c r="HK10" s="290">
        <v>3</v>
      </c>
      <c r="HL10" s="290">
        <v>7</v>
      </c>
      <c r="HM10" s="290">
        <v>14</v>
      </c>
      <c r="HN10" s="290">
        <v>3</v>
      </c>
      <c r="HO10" s="290">
        <v>13</v>
      </c>
      <c r="HP10" s="290">
        <v>4</v>
      </c>
      <c r="HQ10" s="290">
        <v>2</v>
      </c>
      <c r="HR10" s="290">
        <v>0</v>
      </c>
      <c r="HS10" s="290">
        <v>4</v>
      </c>
      <c r="HT10" s="290">
        <v>0</v>
      </c>
      <c r="HU10" s="290">
        <v>42</v>
      </c>
      <c r="HV10" s="290">
        <v>15</v>
      </c>
      <c r="HW10" s="290">
        <v>57</v>
      </c>
      <c r="HX10" s="290">
        <v>66</v>
      </c>
      <c r="HY10" s="290">
        <v>57</v>
      </c>
      <c r="HZ10" s="290">
        <v>41</v>
      </c>
      <c r="IA10" s="290">
        <v>48</v>
      </c>
      <c r="IB10" s="290">
        <v>81</v>
      </c>
      <c r="IC10" s="290">
        <v>119</v>
      </c>
      <c r="ID10" s="290">
        <v>171</v>
      </c>
      <c r="IE10" s="290">
        <v>198</v>
      </c>
      <c r="IF10" s="290">
        <v>192</v>
      </c>
      <c r="IG10" s="290">
        <v>123</v>
      </c>
      <c r="IH10" s="290">
        <v>152</v>
      </c>
      <c r="II10" s="290">
        <v>68</v>
      </c>
      <c r="IJ10" s="290">
        <v>703</v>
      </c>
      <c r="IK10" s="290">
        <v>613</v>
      </c>
      <c r="IL10" s="290">
        <v>1316</v>
      </c>
      <c r="IM10" s="290">
        <v>12</v>
      </c>
      <c r="IN10" s="290">
        <v>17</v>
      </c>
      <c r="IO10" s="290">
        <v>16</v>
      </c>
      <c r="IP10" s="290">
        <v>8</v>
      </c>
      <c r="IQ10" s="290">
        <v>0</v>
      </c>
      <c r="IR10" s="290">
        <v>1</v>
      </c>
      <c r="IS10" s="290">
        <v>0</v>
      </c>
      <c r="IT10" s="290">
        <v>6</v>
      </c>
      <c r="IU10" s="290">
        <v>34</v>
      </c>
      <c r="IV10" s="290">
        <v>13</v>
      </c>
      <c r="IW10" s="290">
        <v>62</v>
      </c>
      <c r="IX10" s="290">
        <v>45</v>
      </c>
      <c r="IY10" s="290">
        <v>107</v>
      </c>
      <c r="IZ10" s="290">
        <v>21</v>
      </c>
      <c r="JA10" s="290">
        <v>26</v>
      </c>
      <c r="JB10" s="290">
        <v>3</v>
      </c>
      <c r="JC10" s="290">
        <v>0</v>
      </c>
      <c r="JD10" s="290">
        <v>0</v>
      </c>
      <c r="JE10" s="290">
        <v>0</v>
      </c>
      <c r="JF10" s="290">
        <v>7</v>
      </c>
      <c r="JG10" s="290">
        <v>1</v>
      </c>
      <c r="JH10" s="290">
        <v>403</v>
      </c>
      <c r="JI10" s="290">
        <v>260</v>
      </c>
      <c r="JJ10" s="290">
        <v>434</v>
      </c>
      <c r="JK10" s="290">
        <v>287</v>
      </c>
      <c r="JL10" s="290">
        <v>721</v>
      </c>
      <c r="JM10" s="290">
        <v>2</v>
      </c>
      <c r="JN10" s="290">
        <v>3</v>
      </c>
      <c r="JO10" s="290">
        <v>2</v>
      </c>
      <c r="JP10" s="290">
        <v>1</v>
      </c>
      <c r="JQ10" s="290">
        <v>0</v>
      </c>
      <c r="JR10" s="290">
        <v>0</v>
      </c>
      <c r="JS10" s="290">
        <v>2</v>
      </c>
      <c r="JT10" s="290">
        <v>1</v>
      </c>
      <c r="JU10" s="290">
        <v>2</v>
      </c>
      <c r="JV10" s="290">
        <v>2</v>
      </c>
      <c r="JW10" s="290">
        <v>8</v>
      </c>
      <c r="JX10" s="290">
        <v>7</v>
      </c>
      <c r="JY10" s="290">
        <v>15</v>
      </c>
      <c r="JZ10" s="290">
        <v>11</v>
      </c>
      <c r="KA10" s="290">
        <v>17</v>
      </c>
      <c r="KB10" s="290">
        <v>28</v>
      </c>
      <c r="KC10" s="290">
        <v>7</v>
      </c>
      <c r="KD10" s="290">
        <v>0</v>
      </c>
      <c r="KE10" s="290">
        <v>0</v>
      </c>
      <c r="KF10" s="290">
        <v>0</v>
      </c>
      <c r="KG10" s="290">
        <v>1</v>
      </c>
      <c r="KH10" s="290">
        <v>14</v>
      </c>
      <c r="KI10" s="290">
        <v>6</v>
      </c>
      <c r="KJ10" s="290">
        <v>53</v>
      </c>
      <c r="KK10" s="290">
        <v>31</v>
      </c>
      <c r="KL10" s="290">
        <v>84</v>
      </c>
      <c r="KM10" s="290">
        <v>0</v>
      </c>
      <c r="KN10" s="290">
        <v>0</v>
      </c>
      <c r="KO10" s="290">
        <v>10</v>
      </c>
      <c r="KP10" s="290">
        <v>3</v>
      </c>
      <c r="KQ10" s="290">
        <v>20</v>
      </c>
      <c r="KR10" s="290">
        <v>33</v>
      </c>
      <c r="KS10" s="290">
        <v>11</v>
      </c>
      <c r="KT10" s="290">
        <v>15</v>
      </c>
      <c r="KU10" s="290">
        <v>31</v>
      </c>
      <c r="KV10" s="290">
        <v>30</v>
      </c>
      <c r="KW10" s="290">
        <v>21</v>
      </c>
      <c r="KX10" s="290">
        <v>49</v>
      </c>
      <c r="KY10" s="290">
        <v>210</v>
      </c>
      <c r="KZ10" s="290">
        <v>1</v>
      </c>
      <c r="LA10" s="290">
        <v>0</v>
      </c>
      <c r="LB10" s="290">
        <v>0</v>
      </c>
      <c r="LC10" s="290">
        <v>19</v>
      </c>
      <c r="LD10" s="290">
        <v>19</v>
      </c>
    </row>
    <row r="11" spans="1:318" s="290" customFormat="1" ht="14.25" x14ac:dyDescent="0.2">
      <c r="A11" s="290" t="s">
        <v>199</v>
      </c>
      <c r="B11" s="290">
        <v>5</v>
      </c>
      <c r="C11" s="290">
        <v>0</v>
      </c>
      <c r="D11" s="290">
        <v>0</v>
      </c>
      <c r="E11" s="290">
        <v>0</v>
      </c>
      <c r="F11" s="290">
        <v>0</v>
      </c>
      <c r="G11" s="290">
        <v>0</v>
      </c>
      <c r="H11" s="290">
        <v>0</v>
      </c>
      <c r="I11" s="290">
        <v>0</v>
      </c>
      <c r="J11" s="290">
        <v>341053</v>
      </c>
      <c r="K11" s="290">
        <v>0</v>
      </c>
      <c r="L11" s="290">
        <v>0</v>
      </c>
      <c r="M11" s="290">
        <v>0</v>
      </c>
      <c r="N11" s="290">
        <v>0</v>
      </c>
      <c r="O11" s="290">
        <v>2</v>
      </c>
      <c r="P11" s="290">
        <v>0</v>
      </c>
      <c r="Q11" s="290">
        <v>0</v>
      </c>
      <c r="R11" s="290">
        <v>1</v>
      </c>
      <c r="S11" s="290">
        <v>1</v>
      </c>
      <c r="T11" s="290">
        <v>2</v>
      </c>
      <c r="U11" s="290">
        <v>0</v>
      </c>
      <c r="V11" s="290">
        <v>4</v>
      </c>
      <c r="W11" s="290">
        <v>1</v>
      </c>
      <c r="X11" s="290">
        <v>0</v>
      </c>
      <c r="Y11" s="290">
        <v>0</v>
      </c>
      <c r="Z11" s="290">
        <v>2</v>
      </c>
      <c r="AA11" s="290">
        <v>4</v>
      </c>
      <c r="AB11" s="290">
        <v>9</v>
      </c>
      <c r="AC11" s="290">
        <v>13</v>
      </c>
      <c r="AD11" s="290">
        <v>62</v>
      </c>
      <c r="AE11" s="290">
        <v>90</v>
      </c>
      <c r="AF11" s="290">
        <v>1</v>
      </c>
      <c r="AG11" s="290">
        <v>1</v>
      </c>
      <c r="AH11" s="290">
        <v>4</v>
      </c>
      <c r="AI11" s="290">
        <v>14</v>
      </c>
      <c r="AJ11" s="290">
        <v>67</v>
      </c>
      <c r="AK11" s="290">
        <v>105</v>
      </c>
      <c r="AL11" s="290">
        <v>172</v>
      </c>
      <c r="AM11" s="290">
        <v>20</v>
      </c>
      <c r="AN11" s="290">
        <v>57</v>
      </c>
      <c r="AO11" s="290">
        <v>77</v>
      </c>
      <c r="AP11" s="290">
        <v>3629</v>
      </c>
      <c r="AQ11" s="290">
        <v>5</v>
      </c>
      <c r="AR11" s="290">
        <v>12</v>
      </c>
      <c r="AS11" s="290">
        <v>0</v>
      </c>
      <c r="AT11" s="290">
        <v>0</v>
      </c>
      <c r="AU11" s="290">
        <v>0</v>
      </c>
      <c r="AV11" s="290">
        <v>0</v>
      </c>
      <c r="AW11" s="290">
        <v>0</v>
      </c>
      <c r="AX11" s="290">
        <v>0</v>
      </c>
      <c r="AY11" s="290">
        <v>0</v>
      </c>
      <c r="AZ11" s="290">
        <v>0</v>
      </c>
      <c r="BA11" s="290">
        <v>0</v>
      </c>
      <c r="BB11" s="290">
        <v>0</v>
      </c>
      <c r="BC11" s="290">
        <v>0</v>
      </c>
      <c r="BD11" s="290">
        <v>0</v>
      </c>
      <c r="BE11" s="290">
        <v>0</v>
      </c>
      <c r="BF11" s="290">
        <v>0</v>
      </c>
      <c r="BG11" s="290">
        <v>0</v>
      </c>
      <c r="BH11" s="290">
        <v>0</v>
      </c>
      <c r="BI11" s="290">
        <v>0</v>
      </c>
      <c r="BJ11" s="290">
        <v>0</v>
      </c>
      <c r="BK11" s="290">
        <v>0</v>
      </c>
      <c r="BL11" s="290">
        <v>0</v>
      </c>
      <c r="BM11" s="290">
        <v>0</v>
      </c>
      <c r="BN11" s="290">
        <v>0</v>
      </c>
      <c r="BO11" s="290">
        <v>4</v>
      </c>
      <c r="BP11" s="290">
        <v>2</v>
      </c>
      <c r="BQ11" s="290">
        <v>9</v>
      </c>
      <c r="BR11" s="290">
        <v>14</v>
      </c>
      <c r="BS11" s="290">
        <v>23</v>
      </c>
      <c r="BT11" s="290">
        <v>16</v>
      </c>
      <c r="BU11" s="290">
        <v>23</v>
      </c>
      <c r="BV11" s="290">
        <v>0</v>
      </c>
      <c r="BW11" s="290">
        <v>0</v>
      </c>
      <c r="BX11" s="290">
        <v>0</v>
      </c>
      <c r="BY11" s="290">
        <v>0</v>
      </c>
      <c r="BZ11" s="290">
        <v>0</v>
      </c>
      <c r="CA11" s="290">
        <v>0</v>
      </c>
      <c r="CB11" s="290">
        <v>0</v>
      </c>
      <c r="CC11" s="290">
        <v>0</v>
      </c>
      <c r="CD11" s="290">
        <v>0</v>
      </c>
      <c r="CE11" s="290">
        <v>0</v>
      </c>
      <c r="CF11" s="290">
        <v>0</v>
      </c>
      <c r="CG11" s="290">
        <v>0</v>
      </c>
      <c r="CH11" s="290">
        <v>0</v>
      </c>
      <c r="CI11" s="290">
        <v>0</v>
      </c>
      <c r="CJ11" s="290">
        <v>0</v>
      </c>
      <c r="CK11" s="290">
        <v>0</v>
      </c>
      <c r="CL11" s="290">
        <v>0</v>
      </c>
      <c r="CM11" s="290">
        <v>0</v>
      </c>
      <c r="CN11" s="290">
        <v>0</v>
      </c>
      <c r="CO11" s="290">
        <v>0</v>
      </c>
      <c r="CP11" s="290">
        <v>0</v>
      </c>
      <c r="CQ11" s="290">
        <v>0</v>
      </c>
      <c r="CR11" s="290">
        <v>14</v>
      </c>
      <c r="CS11" s="290">
        <v>12</v>
      </c>
      <c r="CT11" s="290">
        <v>30</v>
      </c>
      <c r="CU11" s="290">
        <v>35</v>
      </c>
      <c r="CV11" s="290">
        <v>65</v>
      </c>
      <c r="CW11" s="290">
        <v>1</v>
      </c>
      <c r="CX11" s="290">
        <v>5</v>
      </c>
      <c r="CY11" s="290">
        <v>0</v>
      </c>
      <c r="CZ11" s="290">
        <v>0</v>
      </c>
      <c r="DA11" s="290">
        <v>0</v>
      </c>
      <c r="DB11" s="290">
        <v>0</v>
      </c>
      <c r="DC11" s="290">
        <v>0</v>
      </c>
      <c r="DD11" s="290">
        <v>0</v>
      </c>
      <c r="DE11" s="290">
        <v>0</v>
      </c>
      <c r="DF11" s="290">
        <v>0</v>
      </c>
      <c r="DG11" s="290">
        <v>0</v>
      </c>
      <c r="DH11" s="290">
        <v>0</v>
      </c>
      <c r="DI11" s="290">
        <v>0</v>
      </c>
      <c r="DJ11" s="290">
        <v>0</v>
      </c>
      <c r="DK11" s="290">
        <v>0</v>
      </c>
      <c r="DL11" s="290">
        <v>0</v>
      </c>
      <c r="DM11" s="290">
        <v>0</v>
      </c>
      <c r="DN11" s="290">
        <v>0</v>
      </c>
      <c r="DO11" s="290">
        <v>0</v>
      </c>
      <c r="DP11" s="290">
        <v>0</v>
      </c>
      <c r="DQ11" s="290">
        <v>0</v>
      </c>
      <c r="DR11" s="290">
        <v>0</v>
      </c>
      <c r="DS11" s="290">
        <v>0</v>
      </c>
      <c r="DT11" s="290">
        <v>0</v>
      </c>
      <c r="DU11" s="290">
        <v>0</v>
      </c>
      <c r="DV11" s="290">
        <v>1</v>
      </c>
      <c r="DW11" s="290">
        <v>1</v>
      </c>
      <c r="DX11" s="290">
        <v>6</v>
      </c>
      <c r="DY11" s="290">
        <v>7</v>
      </c>
      <c r="DZ11" s="290">
        <v>1</v>
      </c>
      <c r="EA11" s="290">
        <v>6</v>
      </c>
      <c r="EB11" s="290">
        <v>0</v>
      </c>
      <c r="EC11" s="290">
        <v>0</v>
      </c>
      <c r="ED11" s="290">
        <v>0</v>
      </c>
      <c r="EE11" s="290">
        <v>0</v>
      </c>
      <c r="EF11" s="290">
        <v>0</v>
      </c>
      <c r="EG11" s="290">
        <v>0</v>
      </c>
      <c r="EH11" s="290">
        <v>0</v>
      </c>
      <c r="EI11" s="290">
        <v>0</v>
      </c>
      <c r="EJ11" s="290">
        <v>0</v>
      </c>
      <c r="EK11" s="290">
        <v>0</v>
      </c>
      <c r="EL11" s="290">
        <v>0</v>
      </c>
      <c r="EM11" s="290">
        <v>0</v>
      </c>
      <c r="EN11" s="290">
        <v>0</v>
      </c>
      <c r="EO11" s="290">
        <v>0</v>
      </c>
      <c r="EP11" s="290">
        <v>0</v>
      </c>
      <c r="EQ11" s="290">
        <v>0</v>
      </c>
      <c r="ER11" s="290">
        <v>0</v>
      </c>
      <c r="ES11" s="290">
        <v>0</v>
      </c>
      <c r="ET11" s="290">
        <v>0</v>
      </c>
      <c r="EU11" s="290">
        <v>0</v>
      </c>
      <c r="EV11" s="290">
        <v>0</v>
      </c>
      <c r="EW11" s="290">
        <v>0</v>
      </c>
      <c r="EX11" s="290">
        <v>1</v>
      </c>
      <c r="EY11" s="290">
        <v>3</v>
      </c>
      <c r="EZ11" s="290">
        <v>2</v>
      </c>
      <c r="FA11" s="290">
        <v>9</v>
      </c>
      <c r="FB11" s="290">
        <v>11</v>
      </c>
      <c r="FC11" s="290">
        <v>0</v>
      </c>
      <c r="FD11" s="290">
        <v>0</v>
      </c>
      <c r="FE11" s="290">
        <v>0</v>
      </c>
      <c r="FF11" s="290">
        <v>1</v>
      </c>
      <c r="FG11" s="290">
        <v>0</v>
      </c>
      <c r="FH11" s="290">
        <v>0</v>
      </c>
      <c r="FI11" s="290">
        <v>1</v>
      </c>
      <c r="FJ11" s="290">
        <v>0</v>
      </c>
      <c r="FK11" s="290">
        <v>1</v>
      </c>
      <c r="FL11" s="290">
        <v>1</v>
      </c>
      <c r="FM11" s="290">
        <v>2</v>
      </c>
      <c r="FN11" s="290">
        <v>2</v>
      </c>
      <c r="FO11" s="290">
        <v>4</v>
      </c>
      <c r="FP11" s="290">
        <v>0</v>
      </c>
      <c r="FQ11" s="290">
        <v>0</v>
      </c>
      <c r="FR11" s="290">
        <v>0</v>
      </c>
      <c r="FS11" s="290">
        <v>1</v>
      </c>
      <c r="FT11" s="290">
        <v>3</v>
      </c>
      <c r="FU11" s="290">
        <v>7</v>
      </c>
      <c r="FV11" s="290">
        <v>3</v>
      </c>
      <c r="FW11" s="290">
        <v>4</v>
      </c>
      <c r="FX11" s="290">
        <v>3</v>
      </c>
      <c r="FY11" s="290">
        <v>2</v>
      </c>
      <c r="FZ11" s="290">
        <v>0</v>
      </c>
      <c r="GA11" s="290">
        <v>0</v>
      </c>
      <c r="GB11" s="290">
        <v>9</v>
      </c>
      <c r="GC11" s="290">
        <v>14</v>
      </c>
      <c r="GD11" s="290">
        <v>23</v>
      </c>
      <c r="GE11" s="290">
        <v>0</v>
      </c>
      <c r="GF11" s="290">
        <v>0</v>
      </c>
      <c r="GG11" s="290">
        <v>16</v>
      </c>
      <c r="GH11" s="290">
        <v>33</v>
      </c>
      <c r="GI11" s="290">
        <v>5</v>
      </c>
      <c r="GJ11" s="290">
        <v>5</v>
      </c>
      <c r="GK11" s="290">
        <v>5</v>
      </c>
      <c r="GL11" s="290">
        <v>2</v>
      </c>
      <c r="GM11" s="290">
        <v>2</v>
      </c>
      <c r="GN11" s="290">
        <v>0</v>
      </c>
      <c r="GO11" s="290">
        <v>0</v>
      </c>
      <c r="GP11" s="290">
        <v>0</v>
      </c>
      <c r="GQ11" s="290">
        <v>28</v>
      </c>
      <c r="GR11" s="290">
        <v>40</v>
      </c>
      <c r="GS11" s="290">
        <v>68</v>
      </c>
      <c r="GT11" s="290">
        <v>1</v>
      </c>
      <c r="GU11" s="290">
        <v>0</v>
      </c>
      <c r="GV11" s="290">
        <v>0</v>
      </c>
      <c r="GW11" s="290">
        <v>0</v>
      </c>
      <c r="GX11" s="290">
        <v>1</v>
      </c>
      <c r="GY11" s="290">
        <v>3</v>
      </c>
      <c r="GZ11" s="290">
        <v>1</v>
      </c>
      <c r="HA11" s="290">
        <v>2</v>
      </c>
      <c r="HB11" s="290">
        <v>0</v>
      </c>
      <c r="HC11" s="290">
        <v>1</v>
      </c>
      <c r="HD11" s="290">
        <v>0</v>
      </c>
      <c r="HE11" s="290">
        <v>0</v>
      </c>
      <c r="HF11" s="290">
        <v>3</v>
      </c>
      <c r="HG11" s="290">
        <v>6</v>
      </c>
      <c r="HH11" s="290">
        <v>9</v>
      </c>
      <c r="HI11" s="290">
        <v>0</v>
      </c>
      <c r="HJ11" s="290">
        <v>0</v>
      </c>
      <c r="HK11" s="290">
        <v>0</v>
      </c>
      <c r="HL11" s="290">
        <v>3</v>
      </c>
      <c r="HM11" s="290">
        <v>1</v>
      </c>
      <c r="HN11" s="290">
        <v>3</v>
      </c>
      <c r="HO11" s="290">
        <v>1</v>
      </c>
      <c r="HP11" s="290">
        <v>3</v>
      </c>
      <c r="HQ11" s="290">
        <v>0</v>
      </c>
      <c r="HR11" s="290">
        <v>3</v>
      </c>
      <c r="HS11" s="290">
        <v>0</v>
      </c>
      <c r="HT11" s="290">
        <v>0</v>
      </c>
      <c r="HU11" s="290">
        <v>2</v>
      </c>
      <c r="HV11" s="290">
        <v>12</v>
      </c>
      <c r="HW11" s="290">
        <v>14</v>
      </c>
      <c r="HX11" s="290">
        <v>10</v>
      </c>
      <c r="HY11" s="290">
        <v>22</v>
      </c>
      <c r="HZ11" s="290">
        <v>2</v>
      </c>
      <c r="IA11" s="290">
        <v>10</v>
      </c>
      <c r="IB11" s="290">
        <v>2</v>
      </c>
      <c r="IC11" s="290">
        <v>2</v>
      </c>
      <c r="ID11" s="290">
        <v>0</v>
      </c>
      <c r="IE11" s="290">
        <v>1</v>
      </c>
      <c r="IF11" s="290">
        <v>0</v>
      </c>
      <c r="IG11" s="290">
        <v>2</v>
      </c>
      <c r="IH11" s="290">
        <v>2</v>
      </c>
      <c r="II11" s="290">
        <v>2</v>
      </c>
      <c r="IJ11" s="290">
        <v>16</v>
      </c>
      <c r="IK11" s="290">
        <v>39</v>
      </c>
      <c r="IL11" s="290">
        <v>55</v>
      </c>
      <c r="IM11" s="290">
        <v>0</v>
      </c>
      <c r="IN11" s="290">
        <v>1</v>
      </c>
      <c r="IO11" s="290">
        <v>0</v>
      </c>
      <c r="IP11" s="290">
        <v>2</v>
      </c>
      <c r="IQ11" s="290">
        <v>0</v>
      </c>
      <c r="IR11" s="290">
        <v>0</v>
      </c>
      <c r="IS11" s="290">
        <v>0</v>
      </c>
      <c r="IT11" s="290">
        <v>1</v>
      </c>
      <c r="IU11" s="290">
        <v>9</v>
      </c>
      <c r="IV11" s="290">
        <v>10</v>
      </c>
      <c r="IW11" s="290">
        <v>9</v>
      </c>
      <c r="IX11" s="290">
        <v>14</v>
      </c>
      <c r="IY11" s="290">
        <v>23</v>
      </c>
      <c r="IZ11" s="290">
        <v>0</v>
      </c>
      <c r="JA11" s="290">
        <v>0</v>
      </c>
      <c r="JB11" s="290">
        <v>0</v>
      </c>
      <c r="JC11" s="290">
        <v>0</v>
      </c>
      <c r="JD11" s="290">
        <v>0</v>
      </c>
      <c r="JE11" s="290">
        <v>0</v>
      </c>
      <c r="JF11" s="290">
        <v>1</v>
      </c>
      <c r="JG11" s="290">
        <v>0</v>
      </c>
      <c r="JH11" s="290">
        <v>38</v>
      </c>
      <c r="JI11" s="290">
        <v>48</v>
      </c>
      <c r="JJ11" s="290">
        <v>39</v>
      </c>
      <c r="JK11" s="290">
        <v>48</v>
      </c>
      <c r="JL11" s="290">
        <v>87</v>
      </c>
      <c r="JM11" s="290">
        <v>0</v>
      </c>
      <c r="JN11" s="290">
        <v>0</v>
      </c>
      <c r="JO11" s="290">
        <v>0</v>
      </c>
      <c r="JP11" s="290">
        <v>1</v>
      </c>
      <c r="JQ11" s="290">
        <v>0</v>
      </c>
      <c r="JR11" s="290">
        <v>0</v>
      </c>
      <c r="JS11" s="290">
        <v>0</v>
      </c>
      <c r="JT11" s="290">
        <v>2</v>
      </c>
      <c r="JU11" s="290">
        <v>2</v>
      </c>
      <c r="JV11" s="290">
        <v>4</v>
      </c>
      <c r="JW11" s="290">
        <v>2</v>
      </c>
      <c r="JX11" s="290">
        <v>7</v>
      </c>
      <c r="JY11" s="290">
        <v>9</v>
      </c>
      <c r="JZ11" s="290">
        <v>0</v>
      </c>
      <c r="KA11" s="290">
        <v>0</v>
      </c>
      <c r="KB11" s="290">
        <v>0</v>
      </c>
      <c r="KC11" s="290">
        <v>0</v>
      </c>
      <c r="KD11" s="290">
        <v>0</v>
      </c>
      <c r="KE11" s="290">
        <v>0</v>
      </c>
      <c r="KF11" s="290">
        <v>0</v>
      </c>
      <c r="KG11" s="290">
        <v>2</v>
      </c>
      <c r="KH11" s="290">
        <v>2</v>
      </c>
      <c r="KI11" s="290">
        <v>8</v>
      </c>
      <c r="KJ11" s="290">
        <v>2</v>
      </c>
      <c r="KK11" s="290">
        <v>10</v>
      </c>
      <c r="KL11" s="290">
        <v>12</v>
      </c>
      <c r="KM11" s="290">
        <v>0</v>
      </c>
      <c r="KN11" s="290">
        <v>0</v>
      </c>
      <c r="KO11" s="290">
        <v>5</v>
      </c>
      <c r="KP11" s="290">
        <v>0</v>
      </c>
      <c r="KQ11" s="290">
        <v>11</v>
      </c>
      <c r="KR11" s="290">
        <v>0</v>
      </c>
      <c r="KS11" s="290">
        <v>0</v>
      </c>
      <c r="KT11" s="290">
        <v>2</v>
      </c>
      <c r="KU11" s="290">
        <v>1</v>
      </c>
      <c r="KV11" s="290">
        <v>12</v>
      </c>
      <c r="KW11" s="290">
        <v>23</v>
      </c>
      <c r="KX11" s="290">
        <v>11</v>
      </c>
      <c r="KY11" s="290">
        <v>60</v>
      </c>
      <c r="KZ11" s="290">
        <v>3</v>
      </c>
      <c r="LA11" s="290">
        <v>1</v>
      </c>
      <c r="LB11" s="290">
        <v>0</v>
      </c>
      <c r="LC11" s="290">
        <v>5</v>
      </c>
      <c r="LD11" s="290">
        <v>6</v>
      </c>
    </row>
    <row r="12" spans="1:318" s="290" customFormat="1" ht="14.25" x14ac:dyDescent="0.2">
      <c r="A12" s="290" t="s">
        <v>200</v>
      </c>
      <c r="B12" s="290">
        <v>16</v>
      </c>
      <c r="C12" s="290">
        <v>0</v>
      </c>
      <c r="D12" s="290">
        <v>0</v>
      </c>
      <c r="E12" s="290">
        <v>0</v>
      </c>
      <c r="F12" s="290">
        <v>0</v>
      </c>
      <c r="G12" s="290">
        <v>0</v>
      </c>
      <c r="H12" s="290">
        <v>0</v>
      </c>
      <c r="I12" s="290">
        <v>0</v>
      </c>
      <c r="J12" s="290">
        <v>2211975</v>
      </c>
      <c r="K12" s="290">
        <v>0</v>
      </c>
      <c r="L12" s="290">
        <v>0</v>
      </c>
      <c r="M12" s="290">
        <v>0</v>
      </c>
      <c r="N12" s="290">
        <v>0</v>
      </c>
      <c r="O12" s="290">
        <v>4</v>
      </c>
      <c r="P12" s="290">
        <v>14</v>
      </c>
      <c r="Q12" s="290">
        <v>1</v>
      </c>
      <c r="R12" s="290">
        <v>6</v>
      </c>
      <c r="S12" s="290">
        <v>8</v>
      </c>
      <c r="T12" s="290">
        <v>16</v>
      </c>
      <c r="U12" s="290">
        <v>0</v>
      </c>
      <c r="V12" s="290">
        <v>3</v>
      </c>
      <c r="W12" s="290">
        <v>15</v>
      </c>
      <c r="X12" s="290">
        <v>17</v>
      </c>
      <c r="Y12" s="290">
        <v>25</v>
      </c>
      <c r="Z12" s="290">
        <v>42</v>
      </c>
      <c r="AA12" s="290">
        <v>53</v>
      </c>
      <c r="AB12" s="290">
        <v>98</v>
      </c>
      <c r="AC12" s="290">
        <v>151</v>
      </c>
      <c r="AD12" s="290">
        <v>320</v>
      </c>
      <c r="AE12" s="290">
        <v>281</v>
      </c>
      <c r="AF12" s="290">
        <v>6</v>
      </c>
      <c r="AG12" s="290">
        <v>4</v>
      </c>
      <c r="AH12" s="290">
        <v>33</v>
      </c>
      <c r="AI12" s="290">
        <v>39</v>
      </c>
      <c r="AJ12" s="290">
        <v>359</v>
      </c>
      <c r="AK12" s="290">
        <v>324</v>
      </c>
      <c r="AL12" s="290">
        <v>683</v>
      </c>
      <c r="AM12" s="290">
        <v>935</v>
      </c>
      <c r="AN12" s="290">
        <v>1351</v>
      </c>
      <c r="AO12" s="290">
        <v>2286</v>
      </c>
      <c r="AP12" s="290">
        <v>19848</v>
      </c>
      <c r="AQ12" s="290">
        <v>40</v>
      </c>
      <c r="AR12" s="290">
        <v>51</v>
      </c>
      <c r="AS12" s="290">
        <v>0</v>
      </c>
      <c r="AT12" s="290">
        <v>0</v>
      </c>
      <c r="AU12" s="290">
        <v>0</v>
      </c>
      <c r="AV12" s="290">
        <v>0</v>
      </c>
      <c r="AW12" s="290">
        <v>0</v>
      </c>
      <c r="AX12" s="290">
        <v>1</v>
      </c>
      <c r="AY12" s="290">
        <v>0</v>
      </c>
      <c r="AZ12" s="290">
        <v>0</v>
      </c>
      <c r="BA12" s="290">
        <v>0</v>
      </c>
      <c r="BB12" s="290">
        <v>0</v>
      </c>
      <c r="BC12" s="290">
        <v>0</v>
      </c>
      <c r="BD12" s="290">
        <v>0</v>
      </c>
      <c r="BE12" s="290">
        <v>0</v>
      </c>
      <c r="BF12" s="290">
        <v>0</v>
      </c>
      <c r="BG12" s="290">
        <v>0</v>
      </c>
      <c r="BH12" s="290">
        <v>0</v>
      </c>
      <c r="BI12" s="290">
        <v>0</v>
      </c>
      <c r="BJ12" s="290">
        <v>0</v>
      </c>
      <c r="BK12" s="290">
        <v>0</v>
      </c>
      <c r="BL12" s="290">
        <v>0</v>
      </c>
      <c r="BM12" s="290">
        <v>0</v>
      </c>
      <c r="BN12" s="290">
        <v>1</v>
      </c>
      <c r="BO12" s="290">
        <v>5</v>
      </c>
      <c r="BP12" s="290">
        <v>4</v>
      </c>
      <c r="BQ12" s="290">
        <v>45</v>
      </c>
      <c r="BR12" s="290">
        <v>57</v>
      </c>
      <c r="BS12" s="290">
        <v>102</v>
      </c>
      <c r="BT12" s="290">
        <v>96</v>
      </c>
      <c r="BU12" s="290">
        <v>97</v>
      </c>
      <c r="BV12" s="290">
        <v>0</v>
      </c>
      <c r="BW12" s="290">
        <v>0</v>
      </c>
      <c r="BX12" s="290">
        <v>0</v>
      </c>
      <c r="BY12" s="290">
        <v>0</v>
      </c>
      <c r="BZ12" s="290">
        <v>1</v>
      </c>
      <c r="CA12" s="290">
        <v>0</v>
      </c>
      <c r="CB12" s="290">
        <v>0</v>
      </c>
      <c r="CC12" s="290">
        <v>0</v>
      </c>
      <c r="CD12" s="290">
        <v>0</v>
      </c>
      <c r="CE12" s="290">
        <v>0</v>
      </c>
      <c r="CF12" s="290">
        <v>1</v>
      </c>
      <c r="CG12" s="290">
        <v>0</v>
      </c>
      <c r="CH12" s="290">
        <v>1</v>
      </c>
      <c r="CI12" s="290">
        <v>0</v>
      </c>
      <c r="CJ12" s="290">
        <v>0</v>
      </c>
      <c r="CK12" s="290">
        <v>0</v>
      </c>
      <c r="CL12" s="290">
        <v>0</v>
      </c>
      <c r="CM12" s="290">
        <v>1</v>
      </c>
      <c r="CN12" s="290">
        <v>0</v>
      </c>
      <c r="CO12" s="290">
        <v>2</v>
      </c>
      <c r="CP12" s="290">
        <v>2</v>
      </c>
      <c r="CQ12" s="290">
        <v>4</v>
      </c>
      <c r="CR12" s="290">
        <v>20</v>
      </c>
      <c r="CS12" s="290">
        <v>12</v>
      </c>
      <c r="CT12" s="290">
        <v>121</v>
      </c>
      <c r="CU12" s="290">
        <v>116</v>
      </c>
      <c r="CV12" s="290">
        <v>237</v>
      </c>
      <c r="CW12" s="290">
        <v>9</v>
      </c>
      <c r="CX12" s="290">
        <v>15</v>
      </c>
      <c r="CY12" s="290">
        <v>0</v>
      </c>
      <c r="CZ12" s="290">
        <v>0</v>
      </c>
      <c r="DA12" s="290">
        <v>0</v>
      </c>
      <c r="DB12" s="290">
        <v>0</v>
      </c>
      <c r="DC12" s="290">
        <v>0</v>
      </c>
      <c r="DD12" s="290">
        <v>0</v>
      </c>
      <c r="DE12" s="290">
        <v>0</v>
      </c>
      <c r="DF12" s="290">
        <v>0</v>
      </c>
      <c r="DG12" s="290">
        <v>0</v>
      </c>
      <c r="DH12" s="290">
        <v>0</v>
      </c>
      <c r="DI12" s="290">
        <v>0</v>
      </c>
      <c r="DJ12" s="290">
        <v>0</v>
      </c>
      <c r="DK12" s="290">
        <v>0</v>
      </c>
      <c r="DL12" s="290">
        <v>0</v>
      </c>
      <c r="DM12" s="290">
        <v>0</v>
      </c>
      <c r="DN12" s="290">
        <v>0</v>
      </c>
      <c r="DO12" s="290">
        <v>0</v>
      </c>
      <c r="DP12" s="290">
        <v>0</v>
      </c>
      <c r="DQ12" s="290">
        <v>0</v>
      </c>
      <c r="DR12" s="290">
        <v>0</v>
      </c>
      <c r="DS12" s="290">
        <v>0</v>
      </c>
      <c r="DT12" s="290">
        <v>0</v>
      </c>
      <c r="DU12" s="290">
        <v>1</v>
      </c>
      <c r="DV12" s="290">
        <v>1</v>
      </c>
      <c r="DW12" s="290">
        <v>10</v>
      </c>
      <c r="DX12" s="290">
        <v>16</v>
      </c>
      <c r="DY12" s="290">
        <v>26</v>
      </c>
      <c r="DZ12" s="290">
        <v>22</v>
      </c>
      <c r="EA12" s="290">
        <v>24</v>
      </c>
      <c r="EB12" s="290">
        <v>0</v>
      </c>
      <c r="EC12" s="290">
        <v>0</v>
      </c>
      <c r="ED12" s="290">
        <v>0</v>
      </c>
      <c r="EE12" s="290">
        <v>0</v>
      </c>
      <c r="EF12" s="290">
        <v>0</v>
      </c>
      <c r="EG12" s="290">
        <v>0</v>
      </c>
      <c r="EH12" s="290">
        <v>0</v>
      </c>
      <c r="EI12" s="290">
        <v>0</v>
      </c>
      <c r="EJ12" s="290">
        <v>0</v>
      </c>
      <c r="EK12" s="290">
        <v>0</v>
      </c>
      <c r="EL12" s="290">
        <v>0</v>
      </c>
      <c r="EM12" s="290">
        <v>0</v>
      </c>
      <c r="EN12" s="290">
        <v>0</v>
      </c>
      <c r="EO12" s="290">
        <v>2</v>
      </c>
      <c r="EP12" s="290">
        <v>0</v>
      </c>
      <c r="EQ12" s="290">
        <v>0</v>
      </c>
      <c r="ER12" s="290">
        <v>0</v>
      </c>
      <c r="ES12" s="290">
        <v>0</v>
      </c>
      <c r="ET12" s="290">
        <v>0</v>
      </c>
      <c r="EU12" s="290">
        <v>0</v>
      </c>
      <c r="EV12" s="290">
        <v>0</v>
      </c>
      <c r="EW12" s="290">
        <v>2</v>
      </c>
      <c r="EX12" s="290">
        <v>8</v>
      </c>
      <c r="EY12" s="290">
        <v>14</v>
      </c>
      <c r="EZ12" s="290">
        <v>30</v>
      </c>
      <c r="FA12" s="290">
        <v>42</v>
      </c>
      <c r="FB12" s="290">
        <v>72</v>
      </c>
      <c r="FC12" s="290">
        <v>2</v>
      </c>
      <c r="FD12" s="290">
        <v>2</v>
      </c>
      <c r="FE12" s="290">
        <v>0</v>
      </c>
      <c r="FF12" s="290">
        <v>1</v>
      </c>
      <c r="FG12" s="290">
        <v>0</v>
      </c>
      <c r="FH12" s="290">
        <v>2</v>
      </c>
      <c r="FI12" s="290">
        <v>2</v>
      </c>
      <c r="FJ12" s="290">
        <v>2</v>
      </c>
      <c r="FK12" s="290">
        <v>7</v>
      </c>
      <c r="FL12" s="290">
        <v>20</v>
      </c>
      <c r="FM12" s="290">
        <v>11</v>
      </c>
      <c r="FN12" s="290">
        <v>27</v>
      </c>
      <c r="FO12" s="290">
        <v>38</v>
      </c>
      <c r="FP12" s="290">
        <v>0</v>
      </c>
      <c r="FQ12" s="290">
        <v>0</v>
      </c>
      <c r="FR12" s="290">
        <v>3</v>
      </c>
      <c r="FS12" s="290">
        <v>6</v>
      </c>
      <c r="FT12" s="290">
        <v>9</v>
      </c>
      <c r="FU12" s="290">
        <v>20</v>
      </c>
      <c r="FV12" s="290">
        <v>15</v>
      </c>
      <c r="FW12" s="290">
        <v>18</v>
      </c>
      <c r="FX12" s="290">
        <v>15</v>
      </c>
      <c r="FY12" s="290">
        <v>7</v>
      </c>
      <c r="FZ12" s="290">
        <v>6</v>
      </c>
      <c r="GA12" s="290">
        <v>1</v>
      </c>
      <c r="GB12" s="290">
        <v>48</v>
      </c>
      <c r="GC12" s="290">
        <v>52</v>
      </c>
      <c r="GD12" s="290">
        <v>100</v>
      </c>
      <c r="GE12" s="290">
        <v>11</v>
      </c>
      <c r="GF12" s="290">
        <v>12</v>
      </c>
      <c r="GG12" s="290">
        <v>50</v>
      </c>
      <c r="GH12" s="290">
        <v>58</v>
      </c>
      <c r="GI12" s="290">
        <v>41</v>
      </c>
      <c r="GJ12" s="290">
        <v>42</v>
      </c>
      <c r="GK12" s="290">
        <v>22</v>
      </c>
      <c r="GL12" s="290">
        <v>19</v>
      </c>
      <c r="GM12" s="290">
        <v>5</v>
      </c>
      <c r="GN12" s="290">
        <v>4</v>
      </c>
      <c r="GO12" s="290">
        <v>0</v>
      </c>
      <c r="GP12" s="290">
        <v>1</v>
      </c>
      <c r="GQ12" s="290">
        <v>129</v>
      </c>
      <c r="GR12" s="290">
        <v>136</v>
      </c>
      <c r="GS12" s="290">
        <v>265</v>
      </c>
      <c r="GT12" s="290">
        <v>0</v>
      </c>
      <c r="GU12" s="290">
        <v>1</v>
      </c>
      <c r="GV12" s="290">
        <v>4</v>
      </c>
      <c r="GW12" s="290">
        <v>3</v>
      </c>
      <c r="GX12" s="290">
        <v>5</v>
      </c>
      <c r="GY12" s="290">
        <v>8</v>
      </c>
      <c r="GZ12" s="290">
        <v>2</v>
      </c>
      <c r="HA12" s="290">
        <v>5</v>
      </c>
      <c r="HB12" s="290">
        <v>1</v>
      </c>
      <c r="HC12" s="290">
        <v>1</v>
      </c>
      <c r="HD12" s="290">
        <v>0</v>
      </c>
      <c r="HE12" s="290">
        <v>1</v>
      </c>
      <c r="HF12" s="290">
        <v>12</v>
      </c>
      <c r="HG12" s="290">
        <v>19</v>
      </c>
      <c r="HH12" s="290">
        <v>31</v>
      </c>
      <c r="HI12" s="290">
        <v>22</v>
      </c>
      <c r="HJ12" s="290">
        <v>21</v>
      </c>
      <c r="HK12" s="290">
        <v>55</v>
      </c>
      <c r="HL12" s="290">
        <v>68</v>
      </c>
      <c r="HM12" s="290">
        <v>16</v>
      </c>
      <c r="HN12" s="290">
        <v>21</v>
      </c>
      <c r="HO12" s="290">
        <v>21</v>
      </c>
      <c r="HP12" s="290">
        <v>21</v>
      </c>
      <c r="HQ12" s="290">
        <v>6</v>
      </c>
      <c r="HR12" s="290">
        <v>4</v>
      </c>
      <c r="HS12" s="290">
        <v>0</v>
      </c>
      <c r="HT12" s="290">
        <v>2</v>
      </c>
      <c r="HU12" s="290">
        <v>120</v>
      </c>
      <c r="HV12" s="290">
        <v>137</v>
      </c>
      <c r="HW12" s="290">
        <v>257</v>
      </c>
      <c r="HX12" s="290">
        <v>26</v>
      </c>
      <c r="HY12" s="290">
        <v>27</v>
      </c>
      <c r="HZ12" s="290">
        <v>18</v>
      </c>
      <c r="IA12" s="290">
        <v>33</v>
      </c>
      <c r="IB12" s="290">
        <v>10</v>
      </c>
      <c r="IC12" s="290">
        <v>31</v>
      </c>
      <c r="ID12" s="290">
        <v>10</v>
      </c>
      <c r="IE12" s="290">
        <v>21</v>
      </c>
      <c r="IF12" s="290">
        <v>22</v>
      </c>
      <c r="IG12" s="290">
        <v>21</v>
      </c>
      <c r="IH12" s="290">
        <v>22</v>
      </c>
      <c r="II12" s="290">
        <v>11</v>
      </c>
      <c r="IJ12" s="290">
        <v>108</v>
      </c>
      <c r="IK12" s="290">
        <v>144</v>
      </c>
      <c r="IL12" s="290">
        <v>252</v>
      </c>
      <c r="IM12" s="290">
        <v>5</v>
      </c>
      <c r="IN12" s="290">
        <v>8</v>
      </c>
      <c r="IO12" s="290">
        <v>5</v>
      </c>
      <c r="IP12" s="290">
        <v>12</v>
      </c>
      <c r="IQ12" s="290">
        <v>0</v>
      </c>
      <c r="IR12" s="290">
        <v>0</v>
      </c>
      <c r="IS12" s="290">
        <v>3</v>
      </c>
      <c r="IT12" s="290">
        <v>1</v>
      </c>
      <c r="IU12" s="290">
        <v>34</v>
      </c>
      <c r="IV12" s="290">
        <v>35</v>
      </c>
      <c r="IW12" s="290">
        <v>47</v>
      </c>
      <c r="IX12" s="290">
        <v>56</v>
      </c>
      <c r="IY12" s="290">
        <v>103</v>
      </c>
      <c r="IZ12" s="290">
        <v>16</v>
      </c>
      <c r="JA12" s="290">
        <v>19</v>
      </c>
      <c r="JB12" s="290">
        <v>1</v>
      </c>
      <c r="JC12" s="290">
        <v>3</v>
      </c>
      <c r="JD12" s="290">
        <v>0</v>
      </c>
      <c r="JE12" s="290">
        <v>1</v>
      </c>
      <c r="JF12" s="290">
        <v>3</v>
      </c>
      <c r="JG12" s="290">
        <v>7</v>
      </c>
      <c r="JH12" s="290">
        <v>152</v>
      </c>
      <c r="JI12" s="290">
        <v>138</v>
      </c>
      <c r="JJ12" s="290">
        <v>172</v>
      </c>
      <c r="JK12" s="290">
        <v>168</v>
      </c>
      <c r="JL12" s="290">
        <v>340</v>
      </c>
      <c r="JM12" s="290">
        <v>1</v>
      </c>
      <c r="JN12" s="290">
        <v>4</v>
      </c>
      <c r="JO12" s="290">
        <v>2</v>
      </c>
      <c r="JP12" s="290">
        <v>2</v>
      </c>
      <c r="JQ12" s="290">
        <v>0</v>
      </c>
      <c r="JR12" s="290">
        <v>0</v>
      </c>
      <c r="JS12" s="290">
        <v>1</v>
      </c>
      <c r="JT12" s="290">
        <v>3</v>
      </c>
      <c r="JU12" s="290">
        <v>7</v>
      </c>
      <c r="JV12" s="290">
        <v>14</v>
      </c>
      <c r="JW12" s="290">
        <v>11</v>
      </c>
      <c r="JX12" s="290">
        <v>23</v>
      </c>
      <c r="JY12" s="290">
        <v>34</v>
      </c>
      <c r="JZ12" s="290">
        <v>4</v>
      </c>
      <c r="KA12" s="290">
        <v>12</v>
      </c>
      <c r="KB12" s="290">
        <v>3</v>
      </c>
      <c r="KC12" s="290">
        <v>6</v>
      </c>
      <c r="KD12" s="290">
        <v>0</v>
      </c>
      <c r="KE12" s="290">
        <v>0</v>
      </c>
      <c r="KF12" s="290">
        <v>2</v>
      </c>
      <c r="KG12" s="290">
        <v>0</v>
      </c>
      <c r="KH12" s="290">
        <v>68</v>
      </c>
      <c r="KI12" s="290">
        <v>76</v>
      </c>
      <c r="KJ12" s="290">
        <v>77</v>
      </c>
      <c r="KK12" s="290">
        <v>94</v>
      </c>
      <c r="KL12" s="290">
        <v>171</v>
      </c>
      <c r="KM12" s="290">
        <v>0</v>
      </c>
      <c r="KN12" s="290">
        <v>0</v>
      </c>
      <c r="KO12" s="290">
        <v>15</v>
      </c>
      <c r="KP12" s="290">
        <v>1</v>
      </c>
      <c r="KQ12" s="290">
        <v>34</v>
      </c>
      <c r="KR12" s="290">
        <v>35</v>
      </c>
      <c r="KS12" s="290">
        <v>3</v>
      </c>
      <c r="KT12" s="290">
        <v>8</v>
      </c>
      <c r="KU12" s="290">
        <v>39</v>
      </c>
      <c r="KV12" s="290">
        <v>22</v>
      </c>
      <c r="KW12" s="290">
        <v>67</v>
      </c>
      <c r="KX12" s="290">
        <v>67</v>
      </c>
      <c r="KY12" s="290">
        <v>275</v>
      </c>
      <c r="KZ12" s="290">
        <v>17</v>
      </c>
      <c r="LA12" s="290">
        <v>1</v>
      </c>
      <c r="LB12" s="290">
        <v>6</v>
      </c>
      <c r="LC12" s="290">
        <v>85</v>
      </c>
      <c r="LD12" s="290">
        <v>92</v>
      </c>
    </row>
    <row r="13" spans="1:318" s="10" customFormat="1" ht="14.25" x14ac:dyDescent="0.2">
      <c r="A13" s="10" t="s">
        <v>180</v>
      </c>
      <c r="B13" s="10">
        <v>72</v>
      </c>
      <c r="C13" s="10">
        <v>0</v>
      </c>
      <c r="D13" s="10">
        <v>0</v>
      </c>
      <c r="E13" s="10">
        <v>0</v>
      </c>
      <c r="F13" s="10">
        <v>0</v>
      </c>
      <c r="G13" s="10">
        <v>0</v>
      </c>
      <c r="H13" s="10">
        <v>0</v>
      </c>
      <c r="I13" s="10">
        <v>0</v>
      </c>
      <c r="J13" s="10">
        <v>10530016</v>
      </c>
      <c r="K13" s="10">
        <v>0</v>
      </c>
      <c r="L13" s="10">
        <v>0</v>
      </c>
      <c r="M13" s="10">
        <v>0</v>
      </c>
      <c r="N13" s="10">
        <v>0</v>
      </c>
      <c r="O13" s="10">
        <v>55</v>
      </c>
      <c r="P13" s="10">
        <v>34</v>
      </c>
      <c r="Q13" s="10">
        <v>5</v>
      </c>
      <c r="R13" s="10">
        <v>9</v>
      </c>
      <c r="S13" s="10">
        <v>48</v>
      </c>
      <c r="T13" s="10">
        <v>75</v>
      </c>
      <c r="U13" s="10">
        <v>7</v>
      </c>
      <c r="V13" s="10">
        <v>21</v>
      </c>
      <c r="W13" s="10">
        <v>55.5</v>
      </c>
      <c r="X13" s="10">
        <v>66.5</v>
      </c>
      <c r="Y13" s="10">
        <v>97</v>
      </c>
      <c r="Z13" s="10">
        <v>168</v>
      </c>
      <c r="AA13" s="10">
        <v>267.5</v>
      </c>
      <c r="AB13" s="10">
        <v>373.5</v>
      </c>
      <c r="AC13" s="10">
        <v>641</v>
      </c>
      <c r="AD13" s="10">
        <v>1780</v>
      </c>
      <c r="AE13" s="10">
        <v>1753</v>
      </c>
      <c r="AF13" s="10">
        <v>38</v>
      </c>
      <c r="AG13" s="10">
        <v>72</v>
      </c>
      <c r="AH13" s="10">
        <v>294</v>
      </c>
      <c r="AI13" s="10">
        <v>286</v>
      </c>
      <c r="AJ13" s="10">
        <v>2112</v>
      </c>
      <c r="AK13" s="10">
        <v>2111</v>
      </c>
      <c r="AL13" s="10">
        <v>4223</v>
      </c>
      <c r="AM13" s="10">
        <v>1600</v>
      </c>
      <c r="AN13" s="10">
        <v>2390</v>
      </c>
      <c r="AO13" s="10">
        <v>3990</v>
      </c>
      <c r="AP13" s="10">
        <v>54916.5</v>
      </c>
      <c r="AQ13" s="10">
        <v>253</v>
      </c>
      <c r="AR13" s="10">
        <v>221</v>
      </c>
      <c r="AS13" s="10">
        <v>0</v>
      </c>
      <c r="AT13" s="10">
        <v>1</v>
      </c>
      <c r="AU13" s="10">
        <v>0</v>
      </c>
      <c r="AV13" s="10">
        <v>0</v>
      </c>
      <c r="AW13" s="10">
        <v>3</v>
      </c>
      <c r="AX13" s="10">
        <v>3</v>
      </c>
      <c r="AY13" s="10">
        <v>0</v>
      </c>
      <c r="AZ13" s="10">
        <v>0</v>
      </c>
      <c r="BA13" s="10">
        <v>0</v>
      </c>
      <c r="BB13" s="10">
        <v>0</v>
      </c>
      <c r="BC13" s="10">
        <v>0</v>
      </c>
      <c r="BD13" s="10">
        <v>0</v>
      </c>
      <c r="BE13" s="10">
        <v>0</v>
      </c>
      <c r="BF13" s="10">
        <v>0</v>
      </c>
      <c r="BG13" s="10">
        <v>1</v>
      </c>
      <c r="BH13" s="10">
        <v>0</v>
      </c>
      <c r="BI13" s="10">
        <v>0</v>
      </c>
      <c r="BJ13" s="10">
        <v>0</v>
      </c>
      <c r="BK13" s="10">
        <v>1</v>
      </c>
      <c r="BL13" s="10">
        <v>1</v>
      </c>
      <c r="BM13" s="10">
        <v>1</v>
      </c>
      <c r="BN13" s="10">
        <v>2</v>
      </c>
      <c r="BO13" s="10">
        <v>19</v>
      </c>
      <c r="BP13" s="10">
        <v>14</v>
      </c>
      <c r="BQ13" s="10">
        <v>278</v>
      </c>
      <c r="BR13" s="10">
        <v>242</v>
      </c>
      <c r="BS13" s="10">
        <v>520</v>
      </c>
      <c r="BT13" s="10">
        <v>750</v>
      </c>
      <c r="BU13" s="10">
        <v>758</v>
      </c>
      <c r="BV13" s="10">
        <v>0</v>
      </c>
      <c r="BW13" s="10">
        <v>1</v>
      </c>
      <c r="BX13" s="10">
        <v>2</v>
      </c>
      <c r="BY13" s="10">
        <v>6</v>
      </c>
      <c r="BZ13" s="10">
        <v>2</v>
      </c>
      <c r="CA13" s="10">
        <v>7</v>
      </c>
      <c r="CB13" s="10">
        <v>0</v>
      </c>
      <c r="CC13" s="10">
        <v>1</v>
      </c>
      <c r="CD13" s="10">
        <v>0</v>
      </c>
      <c r="CE13" s="10">
        <v>0</v>
      </c>
      <c r="CF13" s="10">
        <v>2</v>
      </c>
      <c r="CG13" s="10">
        <v>0</v>
      </c>
      <c r="CH13" s="10">
        <v>1</v>
      </c>
      <c r="CI13" s="10">
        <v>0</v>
      </c>
      <c r="CJ13" s="10">
        <v>5</v>
      </c>
      <c r="CK13" s="10">
        <v>0</v>
      </c>
      <c r="CL13" s="10">
        <v>1</v>
      </c>
      <c r="CM13" s="10">
        <v>1</v>
      </c>
      <c r="CN13" s="10">
        <v>0</v>
      </c>
      <c r="CO13" s="10">
        <v>1</v>
      </c>
      <c r="CP13" s="10">
        <v>10</v>
      </c>
      <c r="CQ13" s="10">
        <v>25</v>
      </c>
      <c r="CR13" s="10">
        <v>593</v>
      </c>
      <c r="CS13" s="10">
        <v>364</v>
      </c>
      <c r="CT13" s="10">
        <v>1366</v>
      </c>
      <c r="CU13" s="10">
        <v>1164</v>
      </c>
      <c r="CV13" s="10">
        <v>2530</v>
      </c>
      <c r="CW13" s="10">
        <v>69.5</v>
      </c>
      <c r="CX13" s="10">
        <v>144.5</v>
      </c>
      <c r="CY13" s="10">
        <v>0</v>
      </c>
      <c r="CZ13" s="10">
        <v>0</v>
      </c>
      <c r="DA13" s="10">
        <v>0</v>
      </c>
      <c r="DB13" s="10">
        <v>0</v>
      </c>
      <c r="DC13" s="10">
        <v>1</v>
      </c>
      <c r="DD13" s="10">
        <v>1</v>
      </c>
      <c r="DE13" s="10">
        <v>0</v>
      </c>
      <c r="DF13" s="10">
        <v>0</v>
      </c>
      <c r="DG13" s="10">
        <v>0</v>
      </c>
      <c r="DH13" s="10">
        <v>1</v>
      </c>
      <c r="DI13" s="10">
        <v>0</v>
      </c>
      <c r="DJ13" s="10">
        <v>0</v>
      </c>
      <c r="DK13" s="10">
        <v>0</v>
      </c>
      <c r="DL13" s="10">
        <v>0</v>
      </c>
      <c r="DM13" s="10">
        <v>0</v>
      </c>
      <c r="DN13" s="10">
        <v>0</v>
      </c>
      <c r="DO13" s="10">
        <v>0</v>
      </c>
      <c r="DP13" s="10">
        <v>0</v>
      </c>
      <c r="DQ13" s="10">
        <v>0</v>
      </c>
      <c r="DR13" s="10">
        <v>0</v>
      </c>
      <c r="DS13" s="10">
        <v>0</v>
      </c>
      <c r="DT13" s="10">
        <v>0</v>
      </c>
      <c r="DU13" s="10">
        <v>1.5</v>
      </c>
      <c r="DV13" s="10">
        <v>3.5</v>
      </c>
      <c r="DW13" s="10">
        <v>72</v>
      </c>
      <c r="DX13" s="10">
        <v>150</v>
      </c>
      <c r="DY13" s="10">
        <v>222</v>
      </c>
      <c r="DZ13" s="10">
        <v>297</v>
      </c>
      <c r="EA13" s="10">
        <v>337</v>
      </c>
      <c r="EB13" s="10">
        <v>0</v>
      </c>
      <c r="EC13" s="10">
        <v>0</v>
      </c>
      <c r="ED13" s="10">
        <v>0</v>
      </c>
      <c r="EE13" s="10">
        <v>0</v>
      </c>
      <c r="EF13" s="10">
        <v>2</v>
      </c>
      <c r="EG13" s="10">
        <v>0</v>
      </c>
      <c r="EH13" s="10">
        <v>0</v>
      </c>
      <c r="EI13" s="10">
        <v>0</v>
      </c>
      <c r="EJ13" s="10">
        <v>0</v>
      </c>
      <c r="EK13" s="10">
        <v>0</v>
      </c>
      <c r="EL13" s="10">
        <v>0</v>
      </c>
      <c r="EM13" s="10">
        <v>0</v>
      </c>
      <c r="EN13" s="10">
        <v>0</v>
      </c>
      <c r="EO13" s="10">
        <v>2</v>
      </c>
      <c r="EP13" s="10">
        <v>0</v>
      </c>
      <c r="EQ13" s="10">
        <v>1</v>
      </c>
      <c r="ER13" s="10">
        <v>0</v>
      </c>
      <c r="ES13" s="10">
        <v>0</v>
      </c>
      <c r="ET13" s="10">
        <v>1</v>
      </c>
      <c r="EU13" s="10">
        <v>1</v>
      </c>
      <c r="EV13" s="10">
        <v>0</v>
      </c>
      <c r="EW13" s="10">
        <v>2</v>
      </c>
      <c r="EX13" s="10">
        <v>212</v>
      </c>
      <c r="EY13" s="10">
        <v>100</v>
      </c>
      <c r="EZ13" s="10">
        <v>512</v>
      </c>
      <c r="FA13" s="10">
        <v>443</v>
      </c>
      <c r="FB13" s="10">
        <v>955</v>
      </c>
      <c r="FC13" s="10">
        <v>28</v>
      </c>
      <c r="FD13" s="10">
        <v>28</v>
      </c>
      <c r="FE13" s="10">
        <v>9</v>
      </c>
      <c r="FF13" s="10">
        <v>12</v>
      </c>
      <c r="FG13" s="10">
        <v>5</v>
      </c>
      <c r="FH13" s="10">
        <v>4</v>
      </c>
      <c r="FI13" s="10">
        <v>64</v>
      </c>
      <c r="FJ13" s="10">
        <v>53</v>
      </c>
      <c r="FK13" s="10">
        <v>29</v>
      </c>
      <c r="FL13" s="10">
        <v>42</v>
      </c>
      <c r="FM13" s="10">
        <v>135</v>
      </c>
      <c r="FN13" s="10">
        <v>139</v>
      </c>
      <c r="FO13" s="10">
        <v>274</v>
      </c>
      <c r="FP13" s="10">
        <v>2</v>
      </c>
      <c r="FQ13" s="10">
        <v>0</v>
      </c>
      <c r="FR13" s="10">
        <v>23</v>
      </c>
      <c r="FS13" s="10">
        <v>41</v>
      </c>
      <c r="FT13" s="10">
        <v>61</v>
      </c>
      <c r="FU13" s="10">
        <v>74</v>
      </c>
      <c r="FV13" s="10">
        <v>74</v>
      </c>
      <c r="FW13" s="10">
        <v>85</v>
      </c>
      <c r="FX13" s="10">
        <v>83</v>
      </c>
      <c r="FY13" s="10">
        <v>30</v>
      </c>
      <c r="FZ13" s="10">
        <v>37</v>
      </c>
      <c r="GA13" s="10">
        <v>6</v>
      </c>
      <c r="GB13" s="10">
        <v>280</v>
      </c>
      <c r="GC13" s="10">
        <v>236</v>
      </c>
      <c r="GD13" s="10">
        <v>516</v>
      </c>
      <c r="GE13" s="10">
        <v>266</v>
      </c>
      <c r="GF13" s="10">
        <v>202</v>
      </c>
      <c r="GG13" s="10">
        <v>489</v>
      </c>
      <c r="GH13" s="10">
        <v>506</v>
      </c>
      <c r="GI13" s="10">
        <v>347</v>
      </c>
      <c r="GJ13" s="10">
        <v>247</v>
      </c>
      <c r="GK13" s="10">
        <v>156</v>
      </c>
      <c r="GL13" s="10">
        <v>100</v>
      </c>
      <c r="GM13" s="10">
        <v>100</v>
      </c>
      <c r="GN13" s="10">
        <v>40</v>
      </c>
      <c r="GO13" s="10">
        <v>21</v>
      </c>
      <c r="GP13" s="10">
        <v>19</v>
      </c>
      <c r="GQ13" s="10">
        <v>1379</v>
      </c>
      <c r="GR13" s="10">
        <v>1114</v>
      </c>
      <c r="GS13" s="10">
        <v>2493</v>
      </c>
      <c r="GT13" s="10">
        <v>5</v>
      </c>
      <c r="GU13" s="10">
        <v>10</v>
      </c>
      <c r="GV13" s="10">
        <v>16.5</v>
      </c>
      <c r="GW13" s="10">
        <v>42.5</v>
      </c>
      <c r="GX13" s="10">
        <v>24</v>
      </c>
      <c r="GY13" s="10">
        <v>52</v>
      </c>
      <c r="GZ13" s="10">
        <v>14</v>
      </c>
      <c r="HA13" s="10">
        <v>27</v>
      </c>
      <c r="HB13" s="10">
        <v>12</v>
      </c>
      <c r="HC13" s="10">
        <v>9</v>
      </c>
      <c r="HD13" s="10">
        <v>0</v>
      </c>
      <c r="HE13" s="10">
        <v>1</v>
      </c>
      <c r="HF13" s="10">
        <v>71.5</v>
      </c>
      <c r="HG13" s="10">
        <v>141.5</v>
      </c>
      <c r="HH13" s="10">
        <v>213</v>
      </c>
      <c r="HI13" s="10">
        <v>26</v>
      </c>
      <c r="HJ13" s="10">
        <v>44</v>
      </c>
      <c r="HK13" s="10">
        <v>183</v>
      </c>
      <c r="HL13" s="10">
        <v>185</v>
      </c>
      <c r="HM13" s="10">
        <v>137</v>
      </c>
      <c r="HN13" s="10">
        <v>104</v>
      </c>
      <c r="HO13" s="10">
        <v>52</v>
      </c>
      <c r="HP13" s="10">
        <v>49</v>
      </c>
      <c r="HQ13" s="10">
        <v>24</v>
      </c>
      <c r="HR13" s="10">
        <v>21</v>
      </c>
      <c r="HS13" s="10">
        <v>1</v>
      </c>
      <c r="HT13" s="10">
        <v>7</v>
      </c>
      <c r="HU13" s="10">
        <v>423</v>
      </c>
      <c r="HV13" s="10">
        <v>410</v>
      </c>
      <c r="HW13" s="10">
        <v>833</v>
      </c>
      <c r="HX13" s="10">
        <v>124</v>
      </c>
      <c r="HY13" s="10">
        <v>182</v>
      </c>
      <c r="HZ13" s="10">
        <v>151</v>
      </c>
      <c r="IA13" s="10">
        <v>256</v>
      </c>
      <c r="IB13" s="10">
        <v>103</v>
      </c>
      <c r="IC13" s="10">
        <v>164</v>
      </c>
      <c r="ID13" s="10">
        <v>72</v>
      </c>
      <c r="IE13" s="10">
        <v>121</v>
      </c>
      <c r="IF13" s="10">
        <v>63</v>
      </c>
      <c r="IG13" s="10">
        <v>71</v>
      </c>
      <c r="IH13" s="10">
        <v>15</v>
      </c>
      <c r="II13" s="10">
        <v>20</v>
      </c>
      <c r="IJ13" s="10">
        <v>528</v>
      </c>
      <c r="IK13" s="10">
        <v>814</v>
      </c>
      <c r="IL13" s="10">
        <v>1342</v>
      </c>
      <c r="IM13" s="10">
        <v>33</v>
      </c>
      <c r="IN13" s="10">
        <v>37</v>
      </c>
      <c r="IO13" s="10">
        <v>30</v>
      </c>
      <c r="IP13" s="10">
        <v>35</v>
      </c>
      <c r="IQ13" s="10">
        <v>1</v>
      </c>
      <c r="IR13" s="10">
        <v>1</v>
      </c>
      <c r="IS13" s="10">
        <v>9</v>
      </c>
      <c r="IT13" s="10">
        <v>10</v>
      </c>
      <c r="IU13" s="10">
        <v>184</v>
      </c>
      <c r="IV13" s="10">
        <v>141</v>
      </c>
      <c r="IW13" s="10">
        <v>257</v>
      </c>
      <c r="IX13" s="10">
        <v>224</v>
      </c>
      <c r="IY13" s="10">
        <v>481</v>
      </c>
      <c r="IZ13" s="10">
        <v>58</v>
      </c>
      <c r="JA13" s="10">
        <v>49</v>
      </c>
      <c r="JB13" s="10">
        <v>30</v>
      </c>
      <c r="JC13" s="10">
        <v>26</v>
      </c>
      <c r="JD13" s="10">
        <v>2</v>
      </c>
      <c r="JE13" s="10">
        <v>2</v>
      </c>
      <c r="JF13" s="10">
        <v>16</v>
      </c>
      <c r="JG13" s="10">
        <v>20</v>
      </c>
      <c r="JH13" s="10">
        <v>1432</v>
      </c>
      <c r="JI13" s="10">
        <v>1187</v>
      </c>
      <c r="JJ13" s="10">
        <v>1538</v>
      </c>
      <c r="JK13" s="10">
        <v>1284</v>
      </c>
      <c r="JL13" s="10">
        <v>2822</v>
      </c>
      <c r="JM13" s="10">
        <v>16</v>
      </c>
      <c r="JN13" s="10">
        <v>31</v>
      </c>
      <c r="JO13" s="10">
        <v>16</v>
      </c>
      <c r="JP13" s="10">
        <v>17</v>
      </c>
      <c r="JQ13" s="10">
        <v>0</v>
      </c>
      <c r="JR13" s="10">
        <v>0</v>
      </c>
      <c r="JS13" s="10">
        <v>4</v>
      </c>
      <c r="JT13" s="10">
        <v>8</v>
      </c>
      <c r="JU13" s="10">
        <v>34.5</v>
      </c>
      <c r="JV13" s="10">
        <v>84.5</v>
      </c>
      <c r="JW13" s="10">
        <v>70.5</v>
      </c>
      <c r="JX13" s="10">
        <v>140.5</v>
      </c>
      <c r="JY13" s="10">
        <v>211</v>
      </c>
      <c r="JZ13" s="10">
        <v>77</v>
      </c>
      <c r="KA13" s="10">
        <v>106</v>
      </c>
      <c r="KB13" s="10">
        <v>48</v>
      </c>
      <c r="KC13" s="10">
        <v>60</v>
      </c>
      <c r="KD13" s="10">
        <v>0</v>
      </c>
      <c r="KE13" s="10">
        <v>0</v>
      </c>
      <c r="KF13" s="10">
        <v>7</v>
      </c>
      <c r="KG13" s="10">
        <v>11</v>
      </c>
      <c r="KH13" s="10">
        <v>342</v>
      </c>
      <c r="KI13" s="10">
        <v>261</v>
      </c>
      <c r="KJ13" s="10">
        <v>474</v>
      </c>
      <c r="KK13" s="10">
        <v>438</v>
      </c>
      <c r="KL13" s="10">
        <v>912</v>
      </c>
      <c r="KM13" s="10">
        <v>0</v>
      </c>
      <c r="KN13" s="10">
        <v>0</v>
      </c>
      <c r="KO13" s="10">
        <v>66</v>
      </c>
      <c r="KP13" s="10">
        <v>6</v>
      </c>
      <c r="KQ13" s="10">
        <v>154</v>
      </c>
      <c r="KR13" s="10">
        <v>101</v>
      </c>
      <c r="KS13" s="10">
        <v>111</v>
      </c>
      <c r="KT13" s="10">
        <v>53</v>
      </c>
      <c r="KU13" s="10">
        <v>256</v>
      </c>
      <c r="KV13" s="10">
        <v>111</v>
      </c>
      <c r="KW13" s="10">
        <v>356</v>
      </c>
      <c r="KX13" s="10">
        <v>206</v>
      </c>
      <c r="KY13" s="10">
        <v>1348</v>
      </c>
      <c r="KZ13" s="10">
        <v>43</v>
      </c>
      <c r="LA13" s="10">
        <v>9</v>
      </c>
      <c r="LB13" s="10">
        <v>15</v>
      </c>
      <c r="LC13" s="10">
        <v>152</v>
      </c>
      <c r="LD13" s="10">
        <v>176</v>
      </c>
    </row>
    <row r="14" spans="1:318" s="10" customFormat="1" ht="14.25" x14ac:dyDescent="0.2">
      <c r="A14" s="10" t="s">
        <v>182</v>
      </c>
      <c r="B14" s="10">
        <v>14</v>
      </c>
      <c r="C14" s="10">
        <v>0</v>
      </c>
      <c r="D14" s="10">
        <v>0</v>
      </c>
      <c r="E14" s="10">
        <v>0</v>
      </c>
      <c r="F14" s="10">
        <v>0</v>
      </c>
      <c r="G14" s="10">
        <v>0</v>
      </c>
      <c r="H14" s="10">
        <v>0</v>
      </c>
      <c r="I14" s="10">
        <v>0</v>
      </c>
      <c r="J14" s="10">
        <v>1672888</v>
      </c>
      <c r="K14" s="10">
        <v>0</v>
      </c>
      <c r="L14" s="10">
        <v>0</v>
      </c>
      <c r="M14" s="10">
        <v>0</v>
      </c>
      <c r="N14" s="10">
        <v>0</v>
      </c>
      <c r="O14" s="10">
        <v>10</v>
      </c>
      <c r="P14" s="10">
        <v>7</v>
      </c>
      <c r="Q14" s="10">
        <v>7</v>
      </c>
      <c r="R14" s="10">
        <v>10</v>
      </c>
      <c r="S14" s="10">
        <v>21</v>
      </c>
      <c r="T14" s="10">
        <v>18</v>
      </c>
      <c r="U14" s="10">
        <v>6</v>
      </c>
      <c r="V14" s="10">
        <v>0</v>
      </c>
      <c r="W14" s="10">
        <v>30</v>
      </c>
      <c r="X14" s="10">
        <v>23</v>
      </c>
      <c r="Y14" s="10">
        <v>31</v>
      </c>
      <c r="Z14" s="10">
        <v>59</v>
      </c>
      <c r="AA14" s="10">
        <v>105</v>
      </c>
      <c r="AB14" s="10">
        <v>117</v>
      </c>
      <c r="AC14" s="10">
        <v>222</v>
      </c>
      <c r="AD14" s="10">
        <v>207</v>
      </c>
      <c r="AE14" s="10">
        <v>224</v>
      </c>
      <c r="AF14" s="10">
        <v>0</v>
      </c>
      <c r="AG14" s="10">
        <v>4</v>
      </c>
      <c r="AH14" s="10">
        <v>24</v>
      </c>
      <c r="AI14" s="10">
        <v>20</v>
      </c>
      <c r="AJ14" s="10">
        <v>231</v>
      </c>
      <c r="AK14" s="10">
        <v>248</v>
      </c>
      <c r="AL14" s="10">
        <v>479</v>
      </c>
      <c r="AM14" s="10">
        <v>150</v>
      </c>
      <c r="AN14" s="10">
        <v>195</v>
      </c>
      <c r="AO14" s="10">
        <v>345</v>
      </c>
      <c r="AP14" s="10">
        <v>13753</v>
      </c>
      <c r="AQ14" s="10">
        <v>47</v>
      </c>
      <c r="AR14" s="10">
        <v>44</v>
      </c>
      <c r="AS14" s="10">
        <v>0</v>
      </c>
      <c r="AT14" s="10">
        <v>0</v>
      </c>
      <c r="AU14" s="10">
        <v>0</v>
      </c>
      <c r="AV14" s="10">
        <v>0</v>
      </c>
      <c r="AW14" s="10">
        <v>0</v>
      </c>
      <c r="AX14" s="10">
        <v>0</v>
      </c>
      <c r="AY14" s="10">
        <v>0</v>
      </c>
      <c r="AZ14" s="10">
        <v>0</v>
      </c>
      <c r="BA14" s="10">
        <v>0</v>
      </c>
      <c r="BB14" s="10">
        <v>0</v>
      </c>
      <c r="BC14" s="10">
        <v>0</v>
      </c>
      <c r="BD14" s="10">
        <v>0</v>
      </c>
      <c r="BE14" s="10">
        <v>0</v>
      </c>
      <c r="BF14" s="10">
        <v>0</v>
      </c>
      <c r="BG14" s="10">
        <v>0</v>
      </c>
      <c r="BH14" s="10">
        <v>0</v>
      </c>
      <c r="BI14" s="10">
        <v>0</v>
      </c>
      <c r="BJ14" s="10">
        <v>0</v>
      </c>
      <c r="BK14" s="10">
        <v>0</v>
      </c>
      <c r="BL14" s="10">
        <v>1</v>
      </c>
      <c r="BM14" s="10">
        <v>0</v>
      </c>
      <c r="BN14" s="10">
        <v>1</v>
      </c>
      <c r="BO14" s="10">
        <v>3</v>
      </c>
      <c r="BP14" s="10">
        <v>6</v>
      </c>
      <c r="BQ14" s="10">
        <v>50</v>
      </c>
      <c r="BR14" s="10">
        <v>52</v>
      </c>
      <c r="BS14" s="10">
        <v>102</v>
      </c>
      <c r="BT14" s="10">
        <v>109</v>
      </c>
      <c r="BU14" s="10">
        <v>111</v>
      </c>
      <c r="BV14" s="10">
        <v>0</v>
      </c>
      <c r="BW14" s="10">
        <v>0</v>
      </c>
      <c r="BX14" s="10">
        <v>0</v>
      </c>
      <c r="BY14" s="10">
        <v>0</v>
      </c>
      <c r="BZ14" s="10">
        <v>0</v>
      </c>
      <c r="CA14" s="10">
        <v>0</v>
      </c>
      <c r="CB14" s="10">
        <v>0</v>
      </c>
      <c r="CC14" s="10">
        <v>0</v>
      </c>
      <c r="CD14" s="10">
        <v>0</v>
      </c>
      <c r="CE14" s="10">
        <v>0</v>
      </c>
      <c r="CF14" s="10">
        <v>0</v>
      </c>
      <c r="CG14" s="10">
        <v>1</v>
      </c>
      <c r="CH14" s="10">
        <v>0</v>
      </c>
      <c r="CI14" s="10">
        <v>0</v>
      </c>
      <c r="CJ14" s="10">
        <v>0</v>
      </c>
      <c r="CK14" s="10">
        <v>0</v>
      </c>
      <c r="CL14" s="10">
        <v>1</v>
      </c>
      <c r="CM14" s="10">
        <v>0</v>
      </c>
      <c r="CN14" s="10">
        <v>1</v>
      </c>
      <c r="CO14" s="10">
        <v>2</v>
      </c>
      <c r="CP14" s="10">
        <v>0</v>
      </c>
      <c r="CQ14" s="10">
        <v>2</v>
      </c>
      <c r="CR14" s="10">
        <v>26</v>
      </c>
      <c r="CS14" s="10">
        <v>25</v>
      </c>
      <c r="CT14" s="10">
        <v>137</v>
      </c>
      <c r="CU14" s="10">
        <v>141</v>
      </c>
      <c r="CV14" s="10">
        <v>278</v>
      </c>
      <c r="CW14" s="10">
        <v>21</v>
      </c>
      <c r="CX14" s="10">
        <v>20</v>
      </c>
      <c r="CY14" s="10">
        <v>0</v>
      </c>
      <c r="CZ14" s="10">
        <v>0</v>
      </c>
      <c r="DA14" s="10">
        <v>0</v>
      </c>
      <c r="DB14" s="10">
        <v>0</v>
      </c>
      <c r="DC14" s="10">
        <v>0</v>
      </c>
      <c r="DD14" s="10">
        <v>0</v>
      </c>
      <c r="DE14" s="10">
        <v>0</v>
      </c>
      <c r="DF14" s="10">
        <v>0</v>
      </c>
      <c r="DG14" s="10">
        <v>0</v>
      </c>
      <c r="DH14" s="10">
        <v>0</v>
      </c>
      <c r="DI14" s="10">
        <v>0</v>
      </c>
      <c r="DJ14" s="10">
        <v>0</v>
      </c>
      <c r="DK14" s="10">
        <v>0</v>
      </c>
      <c r="DL14" s="10">
        <v>0</v>
      </c>
      <c r="DM14" s="10">
        <v>0</v>
      </c>
      <c r="DN14" s="10">
        <v>0</v>
      </c>
      <c r="DO14" s="10">
        <v>0</v>
      </c>
      <c r="DP14" s="10">
        <v>0</v>
      </c>
      <c r="DQ14" s="10">
        <v>0</v>
      </c>
      <c r="DR14" s="10">
        <v>0</v>
      </c>
      <c r="DS14" s="10">
        <v>0</v>
      </c>
      <c r="DT14" s="10">
        <v>0</v>
      </c>
      <c r="DU14" s="10">
        <v>0</v>
      </c>
      <c r="DV14" s="10">
        <v>0</v>
      </c>
      <c r="DW14" s="10">
        <v>21</v>
      </c>
      <c r="DX14" s="10">
        <v>20</v>
      </c>
      <c r="DY14" s="10">
        <v>41</v>
      </c>
      <c r="DZ14" s="10">
        <v>64</v>
      </c>
      <c r="EA14" s="10">
        <v>84</v>
      </c>
      <c r="EB14" s="10">
        <v>0</v>
      </c>
      <c r="EC14" s="10">
        <v>0</v>
      </c>
      <c r="ED14" s="10">
        <v>0</v>
      </c>
      <c r="EE14" s="10">
        <v>0</v>
      </c>
      <c r="EF14" s="10">
        <v>0</v>
      </c>
      <c r="EG14" s="10">
        <v>0</v>
      </c>
      <c r="EH14" s="10">
        <v>0</v>
      </c>
      <c r="EI14" s="10">
        <v>0</v>
      </c>
      <c r="EJ14" s="10">
        <v>0</v>
      </c>
      <c r="EK14" s="10">
        <v>0</v>
      </c>
      <c r="EL14" s="10">
        <v>0</v>
      </c>
      <c r="EM14" s="10">
        <v>0</v>
      </c>
      <c r="EN14" s="10">
        <v>0</v>
      </c>
      <c r="EO14" s="10">
        <v>0</v>
      </c>
      <c r="EP14" s="10">
        <v>0</v>
      </c>
      <c r="EQ14" s="10">
        <v>0</v>
      </c>
      <c r="ER14" s="10">
        <v>0</v>
      </c>
      <c r="ES14" s="10">
        <v>0</v>
      </c>
      <c r="ET14" s="10">
        <v>0</v>
      </c>
      <c r="EU14" s="10">
        <v>0</v>
      </c>
      <c r="EV14" s="10">
        <v>0</v>
      </c>
      <c r="EW14" s="10">
        <v>0</v>
      </c>
      <c r="EX14" s="10">
        <v>2</v>
      </c>
      <c r="EY14" s="10">
        <v>3</v>
      </c>
      <c r="EZ14" s="10">
        <v>66</v>
      </c>
      <c r="FA14" s="10">
        <v>87</v>
      </c>
      <c r="FB14" s="10">
        <v>153</v>
      </c>
      <c r="FC14" s="10">
        <v>0</v>
      </c>
      <c r="FD14" s="10">
        <v>2</v>
      </c>
      <c r="FE14" s="10">
        <v>0</v>
      </c>
      <c r="FF14" s="10">
        <v>0</v>
      </c>
      <c r="FG14" s="10">
        <v>0</v>
      </c>
      <c r="FH14" s="10">
        <v>0</v>
      </c>
      <c r="FI14" s="10">
        <v>1</v>
      </c>
      <c r="FJ14" s="10">
        <v>1</v>
      </c>
      <c r="FK14" s="10">
        <v>4</v>
      </c>
      <c r="FL14" s="10">
        <v>2</v>
      </c>
      <c r="FM14" s="10">
        <v>5</v>
      </c>
      <c r="FN14" s="10">
        <v>5</v>
      </c>
      <c r="FO14" s="10">
        <v>10</v>
      </c>
      <c r="FP14" s="10">
        <v>1</v>
      </c>
      <c r="FQ14" s="10">
        <v>0</v>
      </c>
      <c r="FR14" s="10">
        <v>2</v>
      </c>
      <c r="FS14" s="10">
        <v>0</v>
      </c>
      <c r="FT14" s="10">
        <v>6</v>
      </c>
      <c r="FU14" s="10">
        <v>11</v>
      </c>
      <c r="FV14" s="10">
        <v>34</v>
      </c>
      <c r="FW14" s="10">
        <v>33</v>
      </c>
      <c r="FX14" s="10">
        <v>15</v>
      </c>
      <c r="FY14" s="10">
        <v>12</v>
      </c>
      <c r="FZ14" s="10">
        <v>8</v>
      </c>
      <c r="GA14" s="10">
        <v>4</v>
      </c>
      <c r="GB14" s="10">
        <v>66</v>
      </c>
      <c r="GC14" s="10">
        <v>60</v>
      </c>
      <c r="GD14" s="10">
        <v>126</v>
      </c>
      <c r="GE14" s="10">
        <v>8</v>
      </c>
      <c r="GF14" s="10">
        <v>13</v>
      </c>
      <c r="GG14" s="10">
        <v>38</v>
      </c>
      <c r="GH14" s="10">
        <v>52</v>
      </c>
      <c r="GI14" s="10">
        <v>44</v>
      </c>
      <c r="GJ14" s="10">
        <v>44</v>
      </c>
      <c r="GK14" s="10">
        <v>28</v>
      </c>
      <c r="GL14" s="10">
        <v>19</v>
      </c>
      <c r="GM14" s="10">
        <v>12</v>
      </c>
      <c r="GN14" s="10">
        <v>11</v>
      </c>
      <c r="GO14" s="10">
        <v>2</v>
      </c>
      <c r="GP14" s="10">
        <v>3</v>
      </c>
      <c r="GQ14" s="10">
        <v>132</v>
      </c>
      <c r="GR14" s="10">
        <v>142</v>
      </c>
      <c r="GS14" s="10">
        <v>274</v>
      </c>
      <c r="GT14" s="10">
        <v>0</v>
      </c>
      <c r="GU14" s="10">
        <v>0</v>
      </c>
      <c r="GV14" s="10">
        <v>0</v>
      </c>
      <c r="GW14" s="10">
        <v>2</v>
      </c>
      <c r="GX14" s="10">
        <v>9</v>
      </c>
      <c r="GY14" s="10">
        <v>10</v>
      </c>
      <c r="GZ14" s="10">
        <v>8</v>
      </c>
      <c r="HA14" s="10">
        <v>2</v>
      </c>
      <c r="HB14" s="10">
        <v>2</v>
      </c>
      <c r="HC14" s="10">
        <v>2</v>
      </c>
      <c r="HD14" s="10">
        <v>0</v>
      </c>
      <c r="HE14" s="10">
        <v>0</v>
      </c>
      <c r="HF14" s="10">
        <v>19</v>
      </c>
      <c r="HG14" s="10">
        <v>16</v>
      </c>
      <c r="HH14" s="10">
        <v>35</v>
      </c>
      <c r="HI14" s="10">
        <v>8</v>
      </c>
      <c r="HJ14" s="10">
        <v>17</v>
      </c>
      <c r="HK14" s="10">
        <v>20</v>
      </c>
      <c r="HL14" s="10">
        <v>18</v>
      </c>
      <c r="HM14" s="10">
        <v>13</v>
      </c>
      <c r="HN14" s="10">
        <v>29</v>
      </c>
      <c r="HO14" s="10">
        <v>7</v>
      </c>
      <c r="HP14" s="10">
        <v>3</v>
      </c>
      <c r="HQ14" s="10">
        <v>9</v>
      </c>
      <c r="HR14" s="10">
        <v>2</v>
      </c>
      <c r="HS14" s="10">
        <v>1</v>
      </c>
      <c r="HT14" s="10">
        <v>3</v>
      </c>
      <c r="HU14" s="10">
        <v>58</v>
      </c>
      <c r="HV14" s="10">
        <v>72</v>
      </c>
      <c r="HW14" s="10">
        <v>130</v>
      </c>
      <c r="HX14" s="10">
        <v>39</v>
      </c>
      <c r="HY14" s="10">
        <v>29</v>
      </c>
      <c r="HZ14" s="10">
        <v>28</v>
      </c>
      <c r="IA14" s="10">
        <v>35</v>
      </c>
      <c r="IB14" s="10">
        <v>23</v>
      </c>
      <c r="IC14" s="10">
        <v>27</v>
      </c>
      <c r="ID14" s="10">
        <v>9</v>
      </c>
      <c r="IE14" s="10">
        <v>19</v>
      </c>
      <c r="IF14" s="10">
        <v>8</v>
      </c>
      <c r="IG14" s="10">
        <v>12</v>
      </c>
      <c r="IH14" s="10">
        <v>7</v>
      </c>
      <c r="II14" s="10">
        <v>18</v>
      </c>
      <c r="IJ14" s="10">
        <v>114</v>
      </c>
      <c r="IK14" s="10">
        <v>140</v>
      </c>
      <c r="IL14" s="10">
        <v>254</v>
      </c>
      <c r="IM14" s="10">
        <v>20</v>
      </c>
      <c r="IN14" s="10">
        <v>27</v>
      </c>
      <c r="IO14" s="10">
        <v>6</v>
      </c>
      <c r="IP14" s="10">
        <v>9</v>
      </c>
      <c r="IQ14" s="10">
        <v>2</v>
      </c>
      <c r="IR14" s="10">
        <v>1</v>
      </c>
      <c r="IS14" s="10">
        <v>3</v>
      </c>
      <c r="IT14" s="10">
        <v>2</v>
      </c>
      <c r="IU14" s="10">
        <v>9</v>
      </c>
      <c r="IV14" s="10">
        <v>15</v>
      </c>
      <c r="IW14" s="10">
        <v>40</v>
      </c>
      <c r="IX14" s="10">
        <v>54</v>
      </c>
      <c r="IY14" s="10">
        <v>94</v>
      </c>
      <c r="IZ14" s="10">
        <v>40</v>
      </c>
      <c r="JA14" s="10">
        <v>40</v>
      </c>
      <c r="JB14" s="10">
        <v>7</v>
      </c>
      <c r="JC14" s="10">
        <v>11</v>
      </c>
      <c r="JD14" s="10">
        <v>4</v>
      </c>
      <c r="JE14" s="10">
        <v>3</v>
      </c>
      <c r="JF14" s="10">
        <v>2</v>
      </c>
      <c r="JG14" s="10">
        <v>4</v>
      </c>
      <c r="JH14" s="10">
        <v>81</v>
      </c>
      <c r="JI14" s="10">
        <v>86</v>
      </c>
      <c r="JJ14" s="10">
        <v>134</v>
      </c>
      <c r="JK14" s="10">
        <v>144</v>
      </c>
      <c r="JL14" s="10">
        <v>278</v>
      </c>
      <c r="JM14" s="10">
        <v>11</v>
      </c>
      <c r="JN14" s="10">
        <v>15</v>
      </c>
      <c r="JO14" s="10">
        <v>5</v>
      </c>
      <c r="JP14" s="10">
        <v>0</v>
      </c>
      <c r="JQ14" s="10">
        <v>0</v>
      </c>
      <c r="JR14" s="10">
        <v>0</v>
      </c>
      <c r="JS14" s="10">
        <v>1</v>
      </c>
      <c r="JT14" s="10">
        <v>2</v>
      </c>
      <c r="JU14" s="10">
        <v>4</v>
      </c>
      <c r="JV14" s="10">
        <v>3</v>
      </c>
      <c r="JW14" s="10">
        <v>21</v>
      </c>
      <c r="JX14" s="10">
        <v>20</v>
      </c>
      <c r="JY14" s="10">
        <v>41</v>
      </c>
      <c r="JZ14" s="10">
        <v>50</v>
      </c>
      <c r="KA14" s="10">
        <v>66</v>
      </c>
      <c r="KB14" s="10">
        <v>6</v>
      </c>
      <c r="KC14" s="10">
        <v>6</v>
      </c>
      <c r="KD14" s="10">
        <v>0</v>
      </c>
      <c r="KE14" s="10">
        <v>0</v>
      </c>
      <c r="KF14" s="10">
        <v>1</v>
      </c>
      <c r="KG14" s="10">
        <v>3</v>
      </c>
      <c r="KH14" s="10">
        <v>9</v>
      </c>
      <c r="KI14" s="10">
        <v>15</v>
      </c>
      <c r="KJ14" s="10">
        <v>66</v>
      </c>
      <c r="KK14" s="10">
        <v>90</v>
      </c>
      <c r="KL14" s="10">
        <v>156</v>
      </c>
      <c r="KM14" s="10">
        <v>0</v>
      </c>
      <c r="KN14" s="10">
        <v>0</v>
      </c>
      <c r="KO14" s="10">
        <v>13</v>
      </c>
      <c r="KP14" s="10">
        <v>1</v>
      </c>
      <c r="KQ14" s="10">
        <v>48</v>
      </c>
      <c r="KR14" s="10">
        <v>7</v>
      </c>
      <c r="KS14" s="10">
        <v>12</v>
      </c>
      <c r="KT14" s="10">
        <v>29</v>
      </c>
      <c r="KU14" s="10">
        <v>49</v>
      </c>
      <c r="KV14" s="10">
        <v>49</v>
      </c>
      <c r="KW14" s="10">
        <v>68</v>
      </c>
      <c r="KX14" s="10">
        <v>36</v>
      </c>
      <c r="KY14" s="10">
        <v>298</v>
      </c>
      <c r="KZ14" s="10">
        <v>2</v>
      </c>
      <c r="LA14" s="10">
        <v>2</v>
      </c>
      <c r="LB14" s="10">
        <v>16</v>
      </c>
      <c r="LC14" s="10">
        <v>125</v>
      </c>
      <c r="LD14" s="10">
        <v>143</v>
      </c>
    </row>
    <row r="15" spans="1:318" s="10" customFormat="1" ht="14.25" x14ac:dyDescent="0.2">
      <c r="A15" s="10" t="s">
        <v>759</v>
      </c>
      <c r="B15" s="10">
        <v>0</v>
      </c>
      <c r="I15" s="10">
        <v>0</v>
      </c>
      <c r="J15" s="10">
        <v>1094898</v>
      </c>
      <c r="K15" s="10">
        <v>0</v>
      </c>
      <c r="L15" s="10">
        <v>0</v>
      </c>
      <c r="M15" s="10">
        <v>0</v>
      </c>
      <c r="N15" s="10">
        <v>0</v>
      </c>
      <c r="O15" s="10">
        <v>4</v>
      </c>
      <c r="P15" s="10">
        <v>4</v>
      </c>
      <c r="Q15" s="10">
        <v>0</v>
      </c>
      <c r="R15" s="10">
        <v>4</v>
      </c>
      <c r="S15" s="10">
        <v>7</v>
      </c>
      <c r="T15" s="10">
        <v>7</v>
      </c>
      <c r="U15" s="10">
        <v>0</v>
      </c>
      <c r="V15" s="10">
        <v>7</v>
      </c>
      <c r="W15" s="10">
        <v>1</v>
      </c>
      <c r="X15" s="10">
        <v>3</v>
      </c>
      <c r="Y15" s="10">
        <v>2</v>
      </c>
      <c r="Z15" s="10">
        <v>3</v>
      </c>
      <c r="AA15" s="10">
        <v>14</v>
      </c>
      <c r="AB15" s="10">
        <v>28</v>
      </c>
      <c r="AC15" s="10">
        <v>42</v>
      </c>
      <c r="AD15" s="10">
        <v>549</v>
      </c>
      <c r="AE15" s="10">
        <v>432</v>
      </c>
      <c r="AF15" s="10">
        <v>6</v>
      </c>
      <c r="AG15" s="10">
        <v>3.5</v>
      </c>
      <c r="AH15" s="10">
        <v>40</v>
      </c>
      <c r="AI15" s="10">
        <v>32</v>
      </c>
      <c r="AJ15" s="10">
        <v>595</v>
      </c>
      <c r="AK15" s="10">
        <v>467.5</v>
      </c>
      <c r="AL15" s="10">
        <v>1062.5</v>
      </c>
      <c r="AM15" s="10">
        <v>898</v>
      </c>
      <c r="AN15" s="10">
        <v>586</v>
      </c>
      <c r="AO15" s="10">
        <v>1484</v>
      </c>
      <c r="AP15" s="10">
        <v>12861</v>
      </c>
      <c r="AQ15" s="10">
        <v>75</v>
      </c>
      <c r="AR15" s="10">
        <v>60</v>
      </c>
      <c r="AS15" s="10">
        <v>0</v>
      </c>
      <c r="AT15" s="10">
        <v>0</v>
      </c>
      <c r="AU15" s="10">
        <v>0</v>
      </c>
      <c r="AV15" s="10">
        <v>0</v>
      </c>
      <c r="AW15" s="10">
        <v>0</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10">
        <v>1</v>
      </c>
      <c r="BO15" s="10">
        <v>0</v>
      </c>
      <c r="BP15" s="10">
        <v>0</v>
      </c>
      <c r="BQ15" s="10">
        <v>75</v>
      </c>
      <c r="BR15" s="10">
        <v>61</v>
      </c>
      <c r="BS15" s="10">
        <v>136</v>
      </c>
      <c r="BT15" s="10">
        <v>472</v>
      </c>
      <c r="BU15" s="10">
        <v>348</v>
      </c>
      <c r="BV15" s="10">
        <v>0</v>
      </c>
      <c r="BW15" s="10">
        <v>0</v>
      </c>
      <c r="BX15" s="10">
        <v>0</v>
      </c>
      <c r="BY15" s="10">
        <v>1</v>
      </c>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1</v>
      </c>
      <c r="CP15" s="10">
        <v>0</v>
      </c>
      <c r="CQ15" s="10">
        <v>0</v>
      </c>
      <c r="CR15" s="10">
        <v>0</v>
      </c>
      <c r="CS15" s="10">
        <v>0</v>
      </c>
      <c r="CT15" s="10">
        <v>472</v>
      </c>
      <c r="CU15" s="10">
        <v>350</v>
      </c>
      <c r="CV15" s="10">
        <v>822</v>
      </c>
      <c r="CW15" s="10">
        <v>10</v>
      </c>
      <c r="CX15" s="10">
        <v>15.5</v>
      </c>
      <c r="CY15" s="10">
        <v>0</v>
      </c>
      <c r="CZ15" s="10">
        <v>0</v>
      </c>
      <c r="DA15" s="10">
        <v>0</v>
      </c>
      <c r="DB15" s="10">
        <v>0</v>
      </c>
      <c r="DC15" s="10">
        <v>0</v>
      </c>
      <c r="DD15" s="10">
        <v>0</v>
      </c>
      <c r="DE15" s="10">
        <v>0</v>
      </c>
      <c r="DF15" s="10">
        <v>0</v>
      </c>
      <c r="DG15" s="10">
        <v>0</v>
      </c>
      <c r="DH15" s="10">
        <v>0</v>
      </c>
      <c r="DI15" s="10">
        <v>0</v>
      </c>
      <c r="DJ15" s="10">
        <v>0</v>
      </c>
      <c r="DK15" s="10">
        <v>0</v>
      </c>
      <c r="DL15" s="10">
        <v>0</v>
      </c>
      <c r="DM15" s="10">
        <v>0</v>
      </c>
      <c r="DN15" s="10">
        <v>0</v>
      </c>
      <c r="DO15" s="10">
        <v>0</v>
      </c>
      <c r="DP15" s="10">
        <v>0</v>
      </c>
      <c r="DQ15" s="10">
        <v>0</v>
      </c>
      <c r="DR15" s="10">
        <v>0</v>
      </c>
      <c r="DS15" s="10">
        <v>0</v>
      </c>
      <c r="DT15" s="10">
        <v>0</v>
      </c>
      <c r="DU15" s="10">
        <v>0</v>
      </c>
      <c r="DV15" s="10">
        <v>0</v>
      </c>
      <c r="DW15" s="10">
        <v>10</v>
      </c>
      <c r="DX15" s="10">
        <v>15.5</v>
      </c>
      <c r="DY15" s="10">
        <v>25.5</v>
      </c>
      <c r="DZ15" s="10">
        <v>50</v>
      </c>
      <c r="EA15" s="10">
        <v>35</v>
      </c>
      <c r="EB15" s="10">
        <v>0</v>
      </c>
      <c r="EC15" s="10">
        <v>0</v>
      </c>
      <c r="ED15" s="10">
        <v>1</v>
      </c>
      <c r="EE15" s="10">
        <v>0</v>
      </c>
      <c r="EF15" s="10">
        <v>0</v>
      </c>
      <c r="EG15" s="10">
        <v>0</v>
      </c>
      <c r="EH15" s="10">
        <v>0</v>
      </c>
      <c r="EI15" s="10">
        <v>0</v>
      </c>
      <c r="EJ15" s="10">
        <v>0</v>
      </c>
      <c r="EK15" s="10">
        <v>0</v>
      </c>
      <c r="EL15" s="10">
        <v>0</v>
      </c>
      <c r="EM15" s="10">
        <v>0</v>
      </c>
      <c r="EN15" s="10">
        <v>0</v>
      </c>
      <c r="EO15" s="10">
        <v>0</v>
      </c>
      <c r="EP15" s="10">
        <v>0</v>
      </c>
      <c r="EQ15" s="10">
        <v>0</v>
      </c>
      <c r="ER15" s="10">
        <v>0</v>
      </c>
      <c r="ES15" s="10">
        <v>0</v>
      </c>
      <c r="ET15" s="10">
        <v>0</v>
      </c>
      <c r="EU15" s="10">
        <v>0</v>
      </c>
      <c r="EV15" s="10">
        <v>1</v>
      </c>
      <c r="EW15" s="10">
        <v>0</v>
      </c>
      <c r="EX15" s="10">
        <v>0</v>
      </c>
      <c r="EY15" s="10">
        <v>0</v>
      </c>
      <c r="EZ15" s="10">
        <v>52</v>
      </c>
      <c r="FA15" s="10">
        <v>35</v>
      </c>
      <c r="FB15" s="10">
        <v>87</v>
      </c>
      <c r="FC15" s="10">
        <v>2</v>
      </c>
      <c r="FD15" s="10">
        <v>2</v>
      </c>
      <c r="FE15" s="10">
        <v>0</v>
      </c>
      <c r="FF15" s="10">
        <v>2</v>
      </c>
      <c r="FG15" s="10">
        <v>0</v>
      </c>
      <c r="FH15" s="10">
        <v>0</v>
      </c>
      <c r="FI15" s="10">
        <v>2</v>
      </c>
      <c r="FJ15" s="10">
        <v>1</v>
      </c>
      <c r="FK15" s="10">
        <v>4</v>
      </c>
      <c r="FL15" s="10">
        <v>5</v>
      </c>
      <c r="FM15" s="10">
        <v>8</v>
      </c>
      <c r="FN15" s="10">
        <v>10</v>
      </c>
      <c r="FO15" s="10">
        <v>18</v>
      </c>
      <c r="FP15" s="10">
        <v>2</v>
      </c>
      <c r="FQ15" s="10">
        <v>1</v>
      </c>
      <c r="FR15" s="10">
        <v>3</v>
      </c>
      <c r="FS15" s="10">
        <v>7</v>
      </c>
      <c r="FT15" s="10">
        <v>14</v>
      </c>
      <c r="FU15" s="10">
        <v>15</v>
      </c>
      <c r="FV15" s="10">
        <v>15</v>
      </c>
      <c r="FW15" s="10">
        <v>16</v>
      </c>
      <c r="FX15" s="10">
        <v>17</v>
      </c>
      <c r="FY15" s="10">
        <v>12</v>
      </c>
      <c r="FZ15" s="10">
        <v>25</v>
      </c>
      <c r="GA15" s="10">
        <v>9</v>
      </c>
      <c r="GB15" s="10">
        <v>76</v>
      </c>
      <c r="GC15" s="10">
        <v>60</v>
      </c>
      <c r="GD15" s="10">
        <v>136</v>
      </c>
      <c r="GE15" s="10">
        <v>27</v>
      </c>
      <c r="GF15" s="10">
        <v>79</v>
      </c>
      <c r="GG15" s="10">
        <v>155</v>
      </c>
      <c r="GH15" s="10">
        <v>136</v>
      </c>
      <c r="GI15" s="10">
        <v>57</v>
      </c>
      <c r="GJ15" s="10">
        <v>47</v>
      </c>
      <c r="GK15" s="10">
        <v>68</v>
      </c>
      <c r="GL15" s="10">
        <v>43</v>
      </c>
      <c r="GM15" s="10">
        <v>63</v>
      </c>
      <c r="GN15" s="10">
        <v>8</v>
      </c>
      <c r="GO15" s="10">
        <v>13</v>
      </c>
      <c r="GP15" s="10">
        <v>1</v>
      </c>
      <c r="GQ15" s="10">
        <v>383</v>
      </c>
      <c r="GR15" s="10">
        <v>314</v>
      </c>
      <c r="GS15" s="10">
        <v>697</v>
      </c>
      <c r="GT15" s="10">
        <v>1</v>
      </c>
      <c r="GU15" s="10">
        <v>0</v>
      </c>
      <c r="GV15" s="10">
        <v>0</v>
      </c>
      <c r="GW15" s="10">
        <v>3</v>
      </c>
      <c r="GX15" s="10">
        <v>4</v>
      </c>
      <c r="GY15" s="10">
        <v>4</v>
      </c>
      <c r="GZ15" s="10">
        <v>4</v>
      </c>
      <c r="HA15" s="10">
        <v>5.5</v>
      </c>
      <c r="HB15" s="10">
        <v>1</v>
      </c>
      <c r="HC15" s="10">
        <v>2</v>
      </c>
      <c r="HD15" s="10">
        <v>0</v>
      </c>
      <c r="HE15" s="10">
        <v>0</v>
      </c>
      <c r="HF15" s="10">
        <v>10</v>
      </c>
      <c r="HG15" s="10">
        <v>14.5</v>
      </c>
      <c r="HH15" s="10">
        <v>24.5</v>
      </c>
      <c r="HI15" s="10">
        <v>15</v>
      </c>
      <c r="HJ15" s="10">
        <v>10</v>
      </c>
      <c r="HK15" s="10">
        <v>33</v>
      </c>
      <c r="HL15" s="10">
        <v>37</v>
      </c>
      <c r="HM15" s="10">
        <v>24</v>
      </c>
      <c r="HN15" s="10">
        <v>11</v>
      </c>
      <c r="HO15" s="10">
        <v>21</v>
      </c>
      <c r="HP15" s="10">
        <v>13</v>
      </c>
      <c r="HQ15" s="10">
        <v>7</v>
      </c>
      <c r="HR15" s="10">
        <v>5</v>
      </c>
      <c r="HS15" s="10">
        <v>3</v>
      </c>
      <c r="HT15" s="10">
        <v>0</v>
      </c>
      <c r="HU15" s="10">
        <v>103</v>
      </c>
      <c r="HV15" s="10">
        <v>76</v>
      </c>
      <c r="HW15" s="10">
        <v>179</v>
      </c>
      <c r="HX15" s="10">
        <v>72</v>
      </c>
      <c r="HY15" s="10">
        <v>69</v>
      </c>
      <c r="HZ15" s="10">
        <v>51</v>
      </c>
      <c r="IA15" s="10">
        <v>55</v>
      </c>
      <c r="IB15" s="10">
        <v>80</v>
      </c>
      <c r="IC15" s="10">
        <v>120</v>
      </c>
      <c r="ID15" s="10">
        <v>171</v>
      </c>
      <c r="IE15" s="10">
        <v>196</v>
      </c>
      <c r="IF15" s="10">
        <v>196</v>
      </c>
      <c r="IG15" s="10">
        <v>128</v>
      </c>
      <c r="IH15" s="10">
        <v>161</v>
      </c>
      <c r="II15" s="10">
        <v>69</v>
      </c>
      <c r="IJ15" s="10">
        <v>731</v>
      </c>
      <c r="IK15" s="10">
        <v>637</v>
      </c>
      <c r="IL15" s="10">
        <v>1368</v>
      </c>
      <c r="IM15" s="10">
        <v>9</v>
      </c>
      <c r="IN15" s="10">
        <v>15</v>
      </c>
      <c r="IO15" s="10">
        <v>11</v>
      </c>
      <c r="IP15" s="10">
        <v>6</v>
      </c>
      <c r="IQ15" s="10">
        <v>0</v>
      </c>
      <c r="IR15" s="10">
        <v>0</v>
      </c>
      <c r="IS15" s="10">
        <v>1</v>
      </c>
      <c r="IT15" s="10">
        <v>2</v>
      </c>
      <c r="IU15" s="10">
        <v>55</v>
      </c>
      <c r="IV15" s="10">
        <v>38</v>
      </c>
      <c r="IW15" s="10">
        <v>76</v>
      </c>
      <c r="IX15" s="10">
        <v>61</v>
      </c>
      <c r="IY15" s="10">
        <v>137</v>
      </c>
      <c r="IZ15" s="10">
        <v>17</v>
      </c>
      <c r="JA15" s="10">
        <v>18</v>
      </c>
      <c r="JB15" s="10">
        <v>6</v>
      </c>
      <c r="JC15" s="10">
        <v>3</v>
      </c>
      <c r="JD15" s="10">
        <v>0</v>
      </c>
      <c r="JE15" s="10">
        <v>0</v>
      </c>
      <c r="JF15" s="10">
        <v>5</v>
      </c>
      <c r="JG15" s="10">
        <v>0</v>
      </c>
      <c r="JH15" s="10">
        <v>446</v>
      </c>
      <c r="JI15" s="10">
        <v>329</v>
      </c>
      <c r="JJ15" s="10">
        <v>474</v>
      </c>
      <c r="JK15" s="10">
        <v>350</v>
      </c>
      <c r="JL15" s="10">
        <v>824</v>
      </c>
      <c r="JM15" s="10">
        <v>2</v>
      </c>
      <c r="JN15" s="10">
        <v>4</v>
      </c>
      <c r="JO15" s="10">
        <v>1</v>
      </c>
      <c r="JP15" s="10">
        <v>2</v>
      </c>
      <c r="JQ15" s="10">
        <v>0</v>
      </c>
      <c r="JR15" s="10">
        <v>0</v>
      </c>
      <c r="JS15" s="10">
        <v>1</v>
      </c>
      <c r="JT15" s="10">
        <v>2</v>
      </c>
      <c r="JU15" s="10">
        <v>6</v>
      </c>
      <c r="JV15" s="10">
        <v>7.5</v>
      </c>
      <c r="JW15" s="10">
        <v>10</v>
      </c>
      <c r="JX15" s="10">
        <v>15.5</v>
      </c>
      <c r="JY15" s="10">
        <v>25.5</v>
      </c>
      <c r="JZ15" s="10">
        <v>5</v>
      </c>
      <c r="KA15" s="10">
        <v>8</v>
      </c>
      <c r="KB15" s="10">
        <v>23</v>
      </c>
      <c r="KC15" s="10">
        <v>5</v>
      </c>
      <c r="KD15" s="10">
        <v>0</v>
      </c>
      <c r="KE15" s="10">
        <v>0</v>
      </c>
      <c r="KF15" s="10">
        <v>0</v>
      </c>
      <c r="KG15" s="10">
        <v>1</v>
      </c>
      <c r="KH15" s="10">
        <v>30</v>
      </c>
      <c r="KI15" s="10">
        <v>28</v>
      </c>
      <c r="KJ15" s="10">
        <v>58</v>
      </c>
      <c r="KK15" s="10">
        <v>42</v>
      </c>
      <c r="KL15" s="10">
        <v>100</v>
      </c>
      <c r="KM15" s="10">
        <v>0</v>
      </c>
      <c r="KN15" s="10">
        <v>0</v>
      </c>
      <c r="KO15" s="10">
        <v>14</v>
      </c>
      <c r="KP15" s="10">
        <v>3</v>
      </c>
      <c r="KQ15" s="10">
        <v>25</v>
      </c>
      <c r="KR15" s="10">
        <v>30</v>
      </c>
      <c r="KS15" s="10">
        <v>15</v>
      </c>
      <c r="KT15" s="10">
        <v>22</v>
      </c>
      <c r="KU15" s="10">
        <v>57</v>
      </c>
      <c r="KV15" s="10">
        <v>25</v>
      </c>
      <c r="KW15" s="10">
        <v>50</v>
      </c>
      <c r="KX15" s="10">
        <v>62</v>
      </c>
      <c r="KY15" s="10">
        <v>286</v>
      </c>
      <c r="KZ15" s="10">
        <v>2</v>
      </c>
      <c r="LA15" s="10">
        <v>0</v>
      </c>
      <c r="LB15" s="10">
        <v>0</v>
      </c>
      <c r="LC15" s="10">
        <v>71</v>
      </c>
      <c r="LD15" s="10">
        <v>71</v>
      </c>
    </row>
    <row r="16" spans="1:318" s="10" customFormat="1" ht="14.25" x14ac:dyDescent="0.2">
      <c r="A16" s="10" t="s">
        <v>188</v>
      </c>
      <c r="B16" s="10">
        <v>5</v>
      </c>
      <c r="C16" s="10">
        <v>0</v>
      </c>
      <c r="D16" s="10">
        <v>0</v>
      </c>
      <c r="E16" s="10">
        <v>0</v>
      </c>
      <c r="F16" s="10">
        <v>0</v>
      </c>
      <c r="G16" s="10">
        <v>0</v>
      </c>
      <c r="H16" s="10">
        <v>0</v>
      </c>
      <c r="I16" s="10">
        <v>0</v>
      </c>
      <c r="J16" s="10">
        <v>243390</v>
      </c>
      <c r="K16" s="10">
        <v>0</v>
      </c>
      <c r="L16" s="10">
        <v>0</v>
      </c>
      <c r="M16" s="10">
        <v>0</v>
      </c>
      <c r="N16" s="10">
        <v>0</v>
      </c>
      <c r="O16" s="10">
        <v>4</v>
      </c>
      <c r="P16" s="10">
        <v>3.5</v>
      </c>
      <c r="Q16" s="10">
        <v>1</v>
      </c>
      <c r="R16" s="10">
        <v>0</v>
      </c>
      <c r="S16" s="10">
        <v>4</v>
      </c>
      <c r="T16" s="10">
        <v>6.5</v>
      </c>
      <c r="U16" s="10">
        <v>1</v>
      </c>
      <c r="V16" s="10">
        <v>5</v>
      </c>
      <c r="W16" s="10">
        <v>3</v>
      </c>
      <c r="X16" s="10">
        <v>5</v>
      </c>
      <c r="Y16" s="10">
        <v>4</v>
      </c>
      <c r="Z16" s="10">
        <v>10</v>
      </c>
      <c r="AA16" s="10">
        <v>17</v>
      </c>
      <c r="AB16" s="10">
        <v>30</v>
      </c>
      <c r="AC16" s="10">
        <v>47</v>
      </c>
      <c r="AD16" s="10">
        <v>1</v>
      </c>
      <c r="AE16" s="10">
        <v>2</v>
      </c>
      <c r="AF16" s="10">
        <v>0</v>
      </c>
      <c r="AG16" s="10">
        <v>1</v>
      </c>
      <c r="AH16" s="10">
        <v>4</v>
      </c>
      <c r="AI16" s="10">
        <v>10</v>
      </c>
      <c r="AJ16" s="10">
        <v>5</v>
      </c>
      <c r="AK16" s="10">
        <v>13</v>
      </c>
      <c r="AL16" s="10">
        <v>18</v>
      </c>
      <c r="AM16" s="10">
        <v>1</v>
      </c>
      <c r="AN16" s="10">
        <v>6</v>
      </c>
      <c r="AO16" s="10">
        <v>7</v>
      </c>
      <c r="AP16" s="10">
        <v>940</v>
      </c>
      <c r="AQ16" s="10">
        <v>24</v>
      </c>
      <c r="AR16" s="10">
        <v>22</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10">
        <v>0</v>
      </c>
      <c r="BO16" s="10">
        <v>0</v>
      </c>
      <c r="BP16" s="10">
        <v>0</v>
      </c>
      <c r="BQ16" s="10">
        <v>24</v>
      </c>
      <c r="BR16" s="10">
        <v>22</v>
      </c>
      <c r="BS16" s="10">
        <v>46</v>
      </c>
      <c r="BT16" s="10">
        <v>5</v>
      </c>
      <c r="BU16" s="10">
        <v>4.5</v>
      </c>
      <c r="BV16" s="10">
        <v>0</v>
      </c>
      <c r="BW16" s="10">
        <v>0</v>
      </c>
      <c r="BX16" s="10">
        <v>0</v>
      </c>
      <c r="BY16" s="10">
        <v>0</v>
      </c>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v>0</v>
      </c>
      <c r="CR16" s="10">
        <v>0</v>
      </c>
      <c r="CS16" s="10">
        <v>0</v>
      </c>
      <c r="CT16" s="10">
        <v>5</v>
      </c>
      <c r="CU16" s="10">
        <v>4.5</v>
      </c>
      <c r="CV16" s="10">
        <v>9.5</v>
      </c>
      <c r="CW16" s="10">
        <v>5</v>
      </c>
      <c r="CX16" s="10">
        <v>11.5</v>
      </c>
      <c r="CY16" s="10">
        <v>0</v>
      </c>
      <c r="CZ16" s="10">
        <v>0</v>
      </c>
      <c r="DA16" s="10">
        <v>0</v>
      </c>
      <c r="DB16" s="10">
        <v>0</v>
      </c>
      <c r="DC16" s="10">
        <v>0</v>
      </c>
      <c r="DD16" s="10">
        <v>0</v>
      </c>
      <c r="DE16" s="10">
        <v>0</v>
      </c>
      <c r="DF16" s="10">
        <v>0</v>
      </c>
      <c r="DG16" s="10">
        <v>0</v>
      </c>
      <c r="DH16" s="10">
        <v>0</v>
      </c>
      <c r="DI16" s="10">
        <v>0</v>
      </c>
      <c r="DJ16" s="10">
        <v>0</v>
      </c>
      <c r="DK16" s="10">
        <v>0</v>
      </c>
      <c r="DL16" s="10">
        <v>0</v>
      </c>
      <c r="DM16" s="10">
        <v>0</v>
      </c>
      <c r="DN16" s="10">
        <v>0</v>
      </c>
      <c r="DO16" s="10">
        <v>0</v>
      </c>
      <c r="DP16" s="10">
        <v>0</v>
      </c>
      <c r="DQ16" s="10">
        <v>0</v>
      </c>
      <c r="DR16" s="10">
        <v>0</v>
      </c>
      <c r="DS16" s="10">
        <v>0</v>
      </c>
      <c r="DT16" s="10">
        <v>0</v>
      </c>
      <c r="DU16" s="10">
        <v>0</v>
      </c>
      <c r="DV16" s="10">
        <v>0</v>
      </c>
      <c r="DW16" s="10">
        <v>5</v>
      </c>
      <c r="DX16" s="10">
        <v>11.5</v>
      </c>
      <c r="DY16" s="10">
        <v>16.5</v>
      </c>
      <c r="DZ16" s="10">
        <v>6</v>
      </c>
      <c r="EA16" s="10">
        <v>16</v>
      </c>
      <c r="EB16" s="10">
        <v>0</v>
      </c>
      <c r="EC16" s="10">
        <v>0</v>
      </c>
      <c r="ED16" s="10">
        <v>0</v>
      </c>
      <c r="EE16" s="10">
        <v>0</v>
      </c>
      <c r="EF16" s="10">
        <v>0</v>
      </c>
      <c r="EG16" s="10">
        <v>0</v>
      </c>
      <c r="EH16" s="10">
        <v>0</v>
      </c>
      <c r="EI16" s="10">
        <v>0</v>
      </c>
      <c r="EJ16" s="10">
        <v>0</v>
      </c>
      <c r="EK16" s="10">
        <v>0</v>
      </c>
      <c r="EL16" s="10">
        <v>0</v>
      </c>
      <c r="EM16" s="10">
        <v>0</v>
      </c>
      <c r="EN16" s="10">
        <v>0</v>
      </c>
      <c r="EO16" s="10">
        <v>0</v>
      </c>
      <c r="EP16" s="10">
        <v>0</v>
      </c>
      <c r="EQ16" s="10">
        <v>0</v>
      </c>
      <c r="ER16" s="10">
        <v>0</v>
      </c>
      <c r="ES16" s="10">
        <v>0</v>
      </c>
      <c r="ET16" s="10">
        <v>0</v>
      </c>
      <c r="EU16" s="10">
        <v>0</v>
      </c>
      <c r="EV16" s="10">
        <v>0</v>
      </c>
      <c r="EW16" s="10">
        <v>0</v>
      </c>
      <c r="EX16" s="10">
        <v>0</v>
      </c>
      <c r="EY16" s="10">
        <v>0</v>
      </c>
      <c r="EZ16" s="10">
        <v>6</v>
      </c>
      <c r="FA16" s="10">
        <v>16</v>
      </c>
      <c r="FB16" s="10">
        <v>22</v>
      </c>
      <c r="FC16" s="10">
        <v>1</v>
      </c>
      <c r="FD16" s="10">
        <v>0</v>
      </c>
      <c r="FE16" s="10">
        <v>0</v>
      </c>
      <c r="FF16" s="10">
        <v>0</v>
      </c>
      <c r="FG16" s="10">
        <v>0</v>
      </c>
      <c r="FH16" s="10">
        <v>0</v>
      </c>
      <c r="FI16" s="10">
        <v>0</v>
      </c>
      <c r="FJ16" s="10">
        <v>0</v>
      </c>
      <c r="FK16" s="10">
        <v>0</v>
      </c>
      <c r="FL16" s="10">
        <v>0</v>
      </c>
      <c r="FM16" s="10">
        <v>1</v>
      </c>
      <c r="FN16" s="10">
        <v>0</v>
      </c>
      <c r="FO16" s="10">
        <v>1</v>
      </c>
      <c r="FP16" s="10">
        <v>0</v>
      </c>
      <c r="FQ16" s="10">
        <v>0</v>
      </c>
      <c r="FR16" s="10">
        <v>1</v>
      </c>
      <c r="FS16" s="10">
        <v>1</v>
      </c>
      <c r="FT16" s="10">
        <v>1</v>
      </c>
      <c r="FU16" s="10">
        <v>3</v>
      </c>
      <c r="FV16" s="10">
        <v>7</v>
      </c>
      <c r="FW16" s="10">
        <v>4</v>
      </c>
      <c r="FX16" s="10">
        <v>7</v>
      </c>
      <c r="FY16" s="10">
        <v>4</v>
      </c>
      <c r="FZ16" s="10">
        <v>1</v>
      </c>
      <c r="GA16" s="10">
        <v>0</v>
      </c>
      <c r="GB16" s="10">
        <v>17</v>
      </c>
      <c r="GC16" s="10">
        <v>12</v>
      </c>
      <c r="GD16" s="10">
        <v>29</v>
      </c>
      <c r="GE16" s="10">
        <v>0</v>
      </c>
      <c r="GF16" s="10">
        <v>0</v>
      </c>
      <c r="GG16" s="10">
        <v>2</v>
      </c>
      <c r="GH16" s="10">
        <v>0</v>
      </c>
      <c r="GI16" s="10">
        <v>1</v>
      </c>
      <c r="GJ16" s="10">
        <v>2</v>
      </c>
      <c r="GK16" s="10">
        <v>1</v>
      </c>
      <c r="GL16" s="10">
        <v>2.5</v>
      </c>
      <c r="GM16" s="10">
        <v>0</v>
      </c>
      <c r="GN16" s="10">
        <v>0</v>
      </c>
      <c r="GO16" s="10">
        <v>1</v>
      </c>
      <c r="GP16" s="10">
        <v>0</v>
      </c>
      <c r="GQ16" s="10">
        <v>5</v>
      </c>
      <c r="GR16" s="10">
        <v>4.5</v>
      </c>
      <c r="GS16" s="10">
        <v>9.5</v>
      </c>
      <c r="GT16" s="10">
        <v>0</v>
      </c>
      <c r="GU16" s="10">
        <v>1</v>
      </c>
      <c r="GV16" s="10">
        <v>0</v>
      </c>
      <c r="GW16" s="10">
        <v>0</v>
      </c>
      <c r="GX16" s="10">
        <v>0</v>
      </c>
      <c r="GY16" s="10">
        <v>2</v>
      </c>
      <c r="GZ16" s="10">
        <v>1</v>
      </c>
      <c r="HA16" s="10">
        <v>2.5</v>
      </c>
      <c r="HB16" s="10">
        <v>1</v>
      </c>
      <c r="HC16" s="10">
        <v>1</v>
      </c>
      <c r="HD16" s="10">
        <v>0</v>
      </c>
      <c r="HE16" s="10">
        <v>0</v>
      </c>
      <c r="HF16" s="10">
        <v>2</v>
      </c>
      <c r="HG16" s="10">
        <v>6.5</v>
      </c>
      <c r="HH16" s="10">
        <v>8.5</v>
      </c>
      <c r="HI16" s="10">
        <v>1</v>
      </c>
      <c r="HJ16" s="10">
        <v>0</v>
      </c>
      <c r="HK16" s="10">
        <v>1</v>
      </c>
      <c r="HL16" s="10">
        <v>1</v>
      </c>
      <c r="HM16" s="10">
        <v>2</v>
      </c>
      <c r="HN16" s="10">
        <v>0</v>
      </c>
      <c r="HO16" s="10">
        <v>0</v>
      </c>
      <c r="HP16" s="10">
        <v>5</v>
      </c>
      <c r="HQ16" s="10">
        <v>1</v>
      </c>
      <c r="HR16" s="10">
        <v>1</v>
      </c>
      <c r="HS16" s="10">
        <v>0</v>
      </c>
      <c r="HT16" s="10">
        <v>0</v>
      </c>
      <c r="HU16" s="10">
        <v>5</v>
      </c>
      <c r="HV16" s="10">
        <v>7</v>
      </c>
      <c r="HW16" s="10">
        <v>12</v>
      </c>
      <c r="HX16" s="10">
        <v>0</v>
      </c>
      <c r="HY16" s="10">
        <v>0</v>
      </c>
      <c r="HZ16" s="10">
        <v>0</v>
      </c>
      <c r="IA16" s="10">
        <v>0</v>
      </c>
      <c r="IB16" s="10">
        <v>0</v>
      </c>
      <c r="IC16" s="10">
        <v>0</v>
      </c>
      <c r="ID16" s="10">
        <v>0</v>
      </c>
      <c r="IE16" s="10">
        <v>0</v>
      </c>
      <c r="IF16" s="10">
        <v>0</v>
      </c>
      <c r="IG16" s="10">
        <v>1</v>
      </c>
      <c r="IH16" s="10">
        <v>1</v>
      </c>
      <c r="II16" s="10">
        <v>1</v>
      </c>
      <c r="IJ16" s="10">
        <v>1</v>
      </c>
      <c r="IK16" s="10">
        <v>2</v>
      </c>
      <c r="IL16" s="10">
        <v>3</v>
      </c>
      <c r="IM16" s="10">
        <v>2</v>
      </c>
      <c r="IN16" s="10">
        <v>2</v>
      </c>
      <c r="IO16" s="10">
        <v>1</v>
      </c>
      <c r="IP16" s="10">
        <v>0</v>
      </c>
      <c r="IQ16" s="10">
        <v>0</v>
      </c>
      <c r="IR16" s="10">
        <v>1</v>
      </c>
      <c r="IS16" s="10">
        <v>3</v>
      </c>
      <c r="IT16" s="10">
        <v>3</v>
      </c>
      <c r="IU16" s="10">
        <v>12</v>
      </c>
      <c r="IV16" s="10">
        <v>11</v>
      </c>
      <c r="IW16" s="10">
        <v>18</v>
      </c>
      <c r="IX16" s="10">
        <v>17</v>
      </c>
      <c r="IY16" s="10">
        <v>35</v>
      </c>
      <c r="IZ16" s="10">
        <v>0</v>
      </c>
      <c r="JA16" s="10">
        <v>0</v>
      </c>
      <c r="JB16" s="10">
        <v>0</v>
      </c>
      <c r="JC16" s="10">
        <v>0</v>
      </c>
      <c r="JD16" s="10">
        <v>0</v>
      </c>
      <c r="JE16" s="10">
        <v>0</v>
      </c>
      <c r="JF16" s="10">
        <v>0</v>
      </c>
      <c r="JG16" s="10">
        <v>0</v>
      </c>
      <c r="JH16" s="10">
        <v>0</v>
      </c>
      <c r="JI16" s="10">
        <v>0</v>
      </c>
      <c r="JJ16" s="10">
        <v>0</v>
      </c>
      <c r="JK16" s="10">
        <v>0</v>
      </c>
      <c r="JL16" s="10">
        <v>0</v>
      </c>
      <c r="JM16" s="10">
        <v>0</v>
      </c>
      <c r="JN16" s="10">
        <v>0</v>
      </c>
      <c r="JO16" s="10">
        <v>0</v>
      </c>
      <c r="JP16" s="10">
        <v>1</v>
      </c>
      <c r="JQ16" s="10">
        <v>0</v>
      </c>
      <c r="JR16" s="10">
        <v>0</v>
      </c>
      <c r="JS16" s="10">
        <v>0</v>
      </c>
      <c r="JT16" s="10">
        <v>0</v>
      </c>
      <c r="JU16" s="10">
        <v>5</v>
      </c>
      <c r="JV16" s="10">
        <v>9</v>
      </c>
      <c r="JW16" s="10">
        <v>5</v>
      </c>
      <c r="JX16" s="10">
        <v>10</v>
      </c>
      <c r="JY16" s="10">
        <v>15</v>
      </c>
      <c r="JZ16" s="10">
        <v>0</v>
      </c>
      <c r="KA16" s="10">
        <v>3</v>
      </c>
      <c r="KB16" s="10">
        <v>2</v>
      </c>
      <c r="KC16" s="10">
        <v>3</v>
      </c>
      <c r="KD16" s="10">
        <v>0</v>
      </c>
      <c r="KE16" s="10">
        <v>0</v>
      </c>
      <c r="KF16" s="10">
        <v>0</v>
      </c>
      <c r="KG16" s="10">
        <v>0</v>
      </c>
      <c r="KH16" s="10">
        <v>3</v>
      </c>
      <c r="KI16" s="10">
        <v>10</v>
      </c>
      <c r="KJ16" s="10">
        <v>5</v>
      </c>
      <c r="KK16" s="10">
        <v>16</v>
      </c>
      <c r="KL16" s="10">
        <v>21</v>
      </c>
      <c r="KM16" s="10">
        <v>0</v>
      </c>
      <c r="KN16" s="10">
        <v>0</v>
      </c>
      <c r="KO16" s="10">
        <v>5</v>
      </c>
      <c r="KP16" s="10">
        <v>0</v>
      </c>
      <c r="KQ16" s="10">
        <v>2</v>
      </c>
      <c r="KR16" s="10">
        <v>1</v>
      </c>
      <c r="KS16" s="10">
        <v>0</v>
      </c>
      <c r="KT16" s="10">
        <v>1</v>
      </c>
      <c r="KU16" s="10">
        <v>5</v>
      </c>
      <c r="KV16" s="10">
        <v>3</v>
      </c>
      <c r="KW16" s="10">
        <v>4</v>
      </c>
      <c r="KX16" s="10">
        <v>14</v>
      </c>
      <c r="KY16" s="10">
        <v>30</v>
      </c>
      <c r="KZ16" s="10">
        <v>4</v>
      </c>
      <c r="LA16" s="10">
        <v>0</v>
      </c>
      <c r="LB16" s="10">
        <v>4</v>
      </c>
      <c r="LC16" s="10">
        <v>8</v>
      </c>
      <c r="LD16" s="10">
        <v>12</v>
      </c>
    </row>
    <row r="17" spans="1:316" s="10" customFormat="1" ht="14.25" x14ac:dyDescent="0.2">
      <c r="A17" s="10" t="s">
        <v>187</v>
      </c>
      <c r="B17" s="10">
        <v>1</v>
      </c>
      <c r="C17" s="10">
        <v>0</v>
      </c>
      <c r="D17" s="10">
        <v>0</v>
      </c>
      <c r="E17" s="10">
        <v>0</v>
      </c>
      <c r="F17" s="10">
        <v>0</v>
      </c>
      <c r="G17" s="10">
        <v>0</v>
      </c>
      <c r="H17" s="10">
        <v>0</v>
      </c>
      <c r="I17" s="10">
        <v>0</v>
      </c>
      <c r="J17" s="10">
        <v>38204</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20</v>
      </c>
      <c r="AE17" s="10">
        <v>11</v>
      </c>
      <c r="AF17" s="10">
        <v>1</v>
      </c>
      <c r="AG17" s="10">
        <v>1</v>
      </c>
      <c r="AH17" s="10">
        <v>1</v>
      </c>
      <c r="AI17" s="10">
        <v>0</v>
      </c>
      <c r="AJ17" s="10">
        <v>22</v>
      </c>
      <c r="AK17" s="10">
        <v>12</v>
      </c>
      <c r="AL17" s="10">
        <v>34</v>
      </c>
      <c r="AM17" s="10">
        <v>8</v>
      </c>
      <c r="AN17" s="10">
        <v>10</v>
      </c>
      <c r="AO17" s="10">
        <v>18</v>
      </c>
      <c r="AP17" s="10">
        <v>408</v>
      </c>
      <c r="AQ17" s="10">
        <v>2</v>
      </c>
      <c r="AR17" s="10">
        <v>3</v>
      </c>
      <c r="AS17" s="10">
        <v>0</v>
      </c>
      <c r="AT17" s="10">
        <v>0</v>
      </c>
      <c r="AU17" s="10">
        <v>0</v>
      </c>
      <c r="AV17" s="10">
        <v>0</v>
      </c>
      <c r="AW17" s="10">
        <v>0</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10">
        <v>0</v>
      </c>
      <c r="BO17" s="10">
        <v>0</v>
      </c>
      <c r="BP17" s="10">
        <v>0</v>
      </c>
      <c r="BQ17" s="10">
        <v>2</v>
      </c>
      <c r="BR17" s="10">
        <v>3</v>
      </c>
      <c r="BS17" s="10">
        <v>5</v>
      </c>
      <c r="BT17" s="10">
        <v>20</v>
      </c>
      <c r="BU17" s="10">
        <v>11</v>
      </c>
      <c r="BV17" s="10">
        <v>0</v>
      </c>
      <c r="BW17" s="10">
        <v>0</v>
      </c>
      <c r="BX17" s="10">
        <v>0</v>
      </c>
      <c r="BY17" s="10">
        <v>0</v>
      </c>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v>0</v>
      </c>
      <c r="CR17" s="10">
        <v>0</v>
      </c>
      <c r="CS17" s="10">
        <v>0</v>
      </c>
      <c r="CT17" s="10">
        <v>20</v>
      </c>
      <c r="CU17" s="10">
        <v>11</v>
      </c>
      <c r="CV17" s="10">
        <v>31</v>
      </c>
      <c r="CW17" s="10">
        <v>1</v>
      </c>
      <c r="CX17" s="10">
        <v>1</v>
      </c>
      <c r="CY17" s="10">
        <v>0</v>
      </c>
      <c r="CZ17" s="10">
        <v>0</v>
      </c>
      <c r="DA17" s="10">
        <v>0</v>
      </c>
      <c r="DB17" s="10">
        <v>0</v>
      </c>
      <c r="DC17" s="10">
        <v>0</v>
      </c>
      <c r="DD17" s="10">
        <v>0</v>
      </c>
      <c r="DE17" s="10">
        <v>0</v>
      </c>
      <c r="DF17" s="10">
        <v>0</v>
      </c>
      <c r="DG17" s="10">
        <v>0</v>
      </c>
      <c r="DH17" s="10">
        <v>0</v>
      </c>
      <c r="DI17" s="10">
        <v>0</v>
      </c>
      <c r="DJ17" s="10">
        <v>0</v>
      </c>
      <c r="DK17" s="10">
        <v>0</v>
      </c>
      <c r="DL17" s="10">
        <v>0</v>
      </c>
      <c r="DM17" s="10">
        <v>0</v>
      </c>
      <c r="DN17" s="10">
        <v>0</v>
      </c>
      <c r="DO17" s="10">
        <v>0</v>
      </c>
      <c r="DP17" s="10">
        <v>0</v>
      </c>
      <c r="DQ17" s="10">
        <v>0</v>
      </c>
      <c r="DR17" s="10">
        <v>0</v>
      </c>
      <c r="DS17" s="10">
        <v>0</v>
      </c>
      <c r="DT17" s="10">
        <v>0</v>
      </c>
      <c r="DU17" s="10">
        <v>0</v>
      </c>
      <c r="DV17" s="10">
        <v>0</v>
      </c>
      <c r="DW17" s="10">
        <v>1</v>
      </c>
      <c r="DX17" s="10">
        <v>1</v>
      </c>
      <c r="DY17" s="10">
        <v>2</v>
      </c>
      <c r="DZ17" s="10">
        <v>1</v>
      </c>
      <c r="EA17" s="10">
        <v>0</v>
      </c>
      <c r="EB17" s="10">
        <v>0</v>
      </c>
      <c r="EC17" s="10">
        <v>0</v>
      </c>
      <c r="ED17" s="10">
        <v>0</v>
      </c>
      <c r="EE17" s="10">
        <v>0</v>
      </c>
      <c r="EF17" s="10">
        <v>0</v>
      </c>
      <c r="EG17" s="10">
        <v>0</v>
      </c>
      <c r="EH17" s="10">
        <v>0</v>
      </c>
      <c r="EI17" s="10">
        <v>0</v>
      </c>
      <c r="EJ17" s="10">
        <v>0</v>
      </c>
      <c r="EK17" s="10">
        <v>0</v>
      </c>
      <c r="EL17" s="10">
        <v>0</v>
      </c>
      <c r="EM17" s="10">
        <v>0</v>
      </c>
      <c r="EN17" s="10">
        <v>0</v>
      </c>
      <c r="EO17" s="10">
        <v>0</v>
      </c>
      <c r="EP17" s="10">
        <v>0</v>
      </c>
      <c r="EQ17" s="10">
        <v>0</v>
      </c>
      <c r="ER17" s="10">
        <v>0</v>
      </c>
      <c r="ES17" s="10">
        <v>0</v>
      </c>
      <c r="ET17" s="10">
        <v>0</v>
      </c>
      <c r="EU17" s="10">
        <v>0</v>
      </c>
      <c r="EV17" s="10">
        <v>0</v>
      </c>
      <c r="EW17" s="10">
        <v>0</v>
      </c>
      <c r="EX17" s="10">
        <v>0</v>
      </c>
      <c r="EY17" s="10">
        <v>0</v>
      </c>
      <c r="EZ17" s="10">
        <v>1</v>
      </c>
      <c r="FA17" s="10">
        <v>0</v>
      </c>
      <c r="FB17" s="10">
        <v>1</v>
      </c>
      <c r="FC17" s="10">
        <v>0</v>
      </c>
      <c r="FD17" s="10">
        <v>0</v>
      </c>
      <c r="FE17" s="10">
        <v>0</v>
      </c>
      <c r="FF17" s="10">
        <v>1</v>
      </c>
      <c r="FG17" s="10">
        <v>0</v>
      </c>
      <c r="FH17" s="10">
        <v>0</v>
      </c>
      <c r="FI17" s="10">
        <v>0</v>
      </c>
      <c r="FJ17" s="10">
        <v>0</v>
      </c>
      <c r="FK17" s="10">
        <v>1</v>
      </c>
      <c r="FL17" s="10">
        <v>2</v>
      </c>
      <c r="FM17" s="10">
        <v>1</v>
      </c>
      <c r="FN17" s="10">
        <v>3</v>
      </c>
      <c r="FO17" s="10">
        <v>4</v>
      </c>
      <c r="FP17" s="10">
        <v>0</v>
      </c>
      <c r="FQ17" s="10">
        <v>0</v>
      </c>
      <c r="FR17" s="10">
        <v>0</v>
      </c>
      <c r="FS17" s="10">
        <v>1</v>
      </c>
      <c r="FT17" s="10">
        <v>2</v>
      </c>
      <c r="FU17" s="10">
        <v>1</v>
      </c>
      <c r="FV17" s="10">
        <v>0</v>
      </c>
      <c r="FW17" s="10">
        <v>1</v>
      </c>
      <c r="FX17" s="10">
        <v>0</v>
      </c>
      <c r="FY17" s="10">
        <v>0</v>
      </c>
      <c r="FZ17" s="10">
        <v>0</v>
      </c>
      <c r="GA17" s="10">
        <v>0</v>
      </c>
      <c r="GB17" s="10">
        <v>2</v>
      </c>
      <c r="GC17" s="10">
        <v>3</v>
      </c>
      <c r="GD17" s="10">
        <v>5</v>
      </c>
      <c r="GE17" s="10">
        <v>6</v>
      </c>
      <c r="GF17" s="10">
        <v>3</v>
      </c>
      <c r="GG17" s="10">
        <v>9</v>
      </c>
      <c r="GH17" s="10">
        <v>5</v>
      </c>
      <c r="GI17" s="10">
        <v>3</v>
      </c>
      <c r="GJ17" s="10">
        <v>1</v>
      </c>
      <c r="GK17" s="10">
        <v>1</v>
      </c>
      <c r="GL17" s="10">
        <v>1</v>
      </c>
      <c r="GM17" s="10">
        <v>1</v>
      </c>
      <c r="GN17" s="10">
        <v>1</v>
      </c>
      <c r="GO17" s="10">
        <v>0</v>
      </c>
      <c r="GP17" s="10">
        <v>0</v>
      </c>
      <c r="GQ17" s="10">
        <v>20</v>
      </c>
      <c r="GR17" s="10">
        <v>11</v>
      </c>
      <c r="GS17" s="10">
        <v>31</v>
      </c>
      <c r="GT17" s="10">
        <v>0</v>
      </c>
      <c r="GU17" s="10">
        <v>0</v>
      </c>
      <c r="GV17" s="10">
        <v>0</v>
      </c>
      <c r="GW17" s="10">
        <v>0</v>
      </c>
      <c r="GX17" s="10">
        <v>0</v>
      </c>
      <c r="GY17" s="10">
        <v>1</v>
      </c>
      <c r="GZ17" s="10">
        <v>1</v>
      </c>
      <c r="HA17" s="10">
        <v>0</v>
      </c>
      <c r="HB17" s="10">
        <v>0</v>
      </c>
      <c r="HC17" s="10">
        <v>0</v>
      </c>
      <c r="HD17" s="10">
        <v>0</v>
      </c>
      <c r="HE17" s="10">
        <v>0</v>
      </c>
      <c r="HF17" s="10">
        <v>1</v>
      </c>
      <c r="HG17" s="10">
        <v>1</v>
      </c>
      <c r="HH17" s="10">
        <v>2</v>
      </c>
      <c r="HI17" s="10">
        <v>0</v>
      </c>
      <c r="HJ17" s="10">
        <v>0</v>
      </c>
      <c r="HK17" s="10">
        <v>0</v>
      </c>
      <c r="HL17" s="10">
        <v>0</v>
      </c>
      <c r="HM17" s="10">
        <v>1</v>
      </c>
      <c r="HN17" s="10">
        <v>0</v>
      </c>
      <c r="HO17" s="10">
        <v>0</v>
      </c>
      <c r="HP17" s="10">
        <v>0</v>
      </c>
      <c r="HQ17" s="10">
        <v>0</v>
      </c>
      <c r="HR17" s="10">
        <v>0</v>
      </c>
      <c r="HS17" s="10">
        <v>0</v>
      </c>
      <c r="HT17" s="10">
        <v>0</v>
      </c>
      <c r="HU17" s="10">
        <v>1</v>
      </c>
      <c r="HV17" s="10">
        <v>0</v>
      </c>
      <c r="HW17" s="10">
        <v>1</v>
      </c>
      <c r="HX17" s="10">
        <v>5</v>
      </c>
      <c r="HY17" s="10">
        <v>8</v>
      </c>
      <c r="HZ17" s="10">
        <v>1</v>
      </c>
      <c r="IA17" s="10">
        <v>2</v>
      </c>
      <c r="IB17" s="10">
        <v>1</v>
      </c>
      <c r="IC17" s="10">
        <v>0</v>
      </c>
      <c r="ID17" s="10">
        <v>1</v>
      </c>
      <c r="IE17" s="10">
        <v>0</v>
      </c>
      <c r="IF17" s="10">
        <v>0</v>
      </c>
      <c r="IG17" s="10">
        <v>0</v>
      </c>
      <c r="IH17" s="10">
        <v>0</v>
      </c>
      <c r="II17" s="10">
        <v>0</v>
      </c>
      <c r="IJ17" s="10">
        <v>8</v>
      </c>
      <c r="IK17" s="10">
        <v>10</v>
      </c>
      <c r="IL17" s="10">
        <v>18</v>
      </c>
      <c r="IM17" s="10">
        <v>1</v>
      </c>
      <c r="IN17" s="10">
        <v>2</v>
      </c>
      <c r="IO17" s="10">
        <v>0</v>
      </c>
      <c r="IP17" s="10">
        <v>1</v>
      </c>
      <c r="IQ17" s="10">
        <v>0</v>
      </c>
      <c r="IR17" s="10">
        <v>0</v>
      </c>
      <c r="IS17" s="10">
        <v>1</v>
      </c>
      <c r="IT17" s="10">
        <v>0</v>
      </c>
      <c r="IU17" s="10">
        <v>0</v>
      </c>
      <c r="IV17" s="10">
        <v>0</v>
      </c>
      <c r="IW17" s="10">
        <v>2</v>
      </c>
      <c r="IX17" s="10">
        <v>3</v>
      </c>
      <c r="IY17" s="10">
        <v>5</v>
      </c>
      <c r="IZ17" s="10">
        <v>15</v>
      </c>
      <c r="JA17" s="10">
        <v>8</v>
      </c>
      <c r="JB17" s="10">
        <v>3</v>
      </c>
      <c r="JC17" s="10">
        <v>3</v>
      </c>
      <c r="JD17" s="10">
        <v>0</v>
      </c>
      <c r="JE17" s="10">
        <v>0</v>
      </c>
      <c r="JF17" s="10">
        <v>2</v>
      </c>
      <c r="JG17" s="10">
        <v>0</v>
      </c>
      <c r="JH17" s="10">
        <v>0</v>
      </c>
      <c r="JI17" s="10">
        <v>0</v>
      </c>
      <c r="JJ17" s="10">
        <v>20</v>
      </c>
      <c r="JK17" s="10">
        <v>11</v>
      </c>
      <c r="JL17" s="10">
        <v>31</v>
      </c>
      <c r="JM17" s="10">
        <v>1</v>
      </c>
      <c r="JN17" s="10">
        <v>1</v>
      </c>
      <c r="JO17" s="10">
        <v>0</v>
      </c>
      <c r="JP17" s="10">
        <v>0</v>
      </c>
      <c r="JQ17" s="10">
        <v>0</v>
      </c>
      <c r="JR17" s="10">
        <v>0</v>
      </c>
      <c r="JS17" s="10">
        <v>0</v>
      </c>
      <c r="JT17" s="10">
        <v>0</v>
      </c>
      <c r="JU17" s="10">
        <v>0</v>
      </c>
      <c r="JV17" s="10">
        <v>0</v>
      </c>
      <c r="JW17" s="10">
        <v>1</v>
      </c>
      <c r="JX17" s="10">
        <v>1</v>
      </c>
      <c r="JY17" s="10">
        <v>2</v>
      </c>
      <c r="JZ17" s="10">
        <v>1</v>
      </c>
      <c r="KA17" s="10">
        <v>0</v>
      </c>
      <c r="KB17" s="10">
        <v>0</v>
      </c>
      <c r="KC17" s="10">
        <v>0</v>
      </c>
      <c r="KD17" s="10">
        <v>0</v>
      </c>
      <c r="KE17" s="10">
        <v>0</v>
      </c>
      <c r="KF17" s="10">
        <v>0</v>
      </c>
      <c r="KG17" s="10">
        <v>0</v>
      </c>
      <c r="KH17" s="10">
        <v>0</v>
      </c>
      <c r="KI17" s="10">
        <v>0</v>
      </c>
      <c r="KJ17" s="10">
        <v>1</v>
      </c>
      <c r="KK17" s="10">
        <v>0</v>
      </c>
      <c r="KL17" s="10">
        <v>1</v>
      </c>
      <c r="KM17" s="10">
        <v>0</v>
      </c>
      <c r="KN17" s="10">
        <v>0</v>
      </c>
      <c r="KO17" s="10">
        <v>1</v>
      </c>
      <c r="KP17" s="10">
        <v>0</v>
      </c>
      <c r="KQ17" s="10">
        <v>0</v>
      </c>
      <c r="KR17" s="10">
        <v>0</v>
      </c>
      <c r="KS17" s="10">
        <v>0</v>
      </c>
      <c r="KT17" s="10">
        <v>0</v>
      </c>
      <c r="KU17" s="10">
        <v>0</v>
      </c>
      <c r="KV17" s="10">
        <v>0</v>
      </c>
      <c r="KW17" s="10">
        <v>0</v>
      </c>
      <c r="KX17" s="10">
        <v>13</v>
      </c>
      <c r="KY17" s="10">
        <v>13</v>
      </c>
      <c r="KZ17" s="10">
        <v>1</v>
      </c>
      <c r="LA17" s="10">
        <v>0</v>
      </c>
      <c r="LB17" s="10">
        <v>0</v>
      </c>
      <c r="LC17" s="10">
        <v>7</v>
      </c>
      <c r="LD17" s="10">
        <v>7</v>
      </c>
    </row>
    <row r="18" spans="1:316" s="10" customFormat="1" ht="14.25" x14ac:dyDescent="0.2">
      <c r="A18" s="10" t="s">
        <v>181</v>
      </c>
      <c r="B18" s="10">
        <v>5</v>
      </c>
      <c r="C18" s="10">
        <v>0</v>
      </c>
      <c r="D18" s="10">
        <v>0</v>
      </c>
      <c r="E18" s="10">
        <v>0</v>
      </c>
      <c r="F18" s="10">
        <v>0</v>
      </c>
      <c r="G18" s="10">
        <v>0</v>
      </c>
      <c r="H18" s="10">
        <v>0</v>
      </c>
      <c r="I18" s="10">
        <v>0</v>
      </c>
      <c r="J18" s="10">
        <v>204170</v>
      </c>
      <c r="K18" s="10">
        <v>0</v>
      </c>
      <c r="L18" s="10">
        <v>0</v>
      </c>
      <c r="M18" s="10">
        <v>0</v>
      </c>
      <c r="N18" s="10">
        <v>0</v>
      </c>
      <c r="O18" s="10">
        <v>2</v>
      </c>
      <c r="P18" s="10">
        <v>1</v>
      </c>
      <c r="Q18" s="10">
        <v>0</v>
      </c>
      <c r="R18" s="10">
        <v>1</v>
      </c>
      <c r="S18" s="10">
        <v>2</v>
      </c>
      <c r="T18" s="10">
        <v>1</v>
      </c>
      <c r="U18" s="10">
        <v>0</v>
      </c>
      <c r="V18" s="10">
        <v>2</v>
      </c>
      <c r="W18" s="10">
        <v>1</v>
      </c>
      <c r="X18" s="10">
        <v>1</v>
      </c>
      <c r="Y18" s="10">
        <v>0</v>
      </c>
      <c r="Z18" s="10">
        <v>1</v>
      </c>
      <c r="AA18" s="10">
        <v>5</v>
      </c>
      <c r="AB18" s="10">
        <v>7</v>
      </c>
      <c r="AC18" s="10">
        <v>12</v>
      </c>
      <c r="AD18" s="10">
        <v>272</v>
      </c>
      <c r="AE18" s="10">
        <v>163</v>
      </c>
      <c r="AF18" s="10">
        <v>1</v>
      </c>
      <c r="AG18" s="10">
        <v>2</v>
      </c>
      <c r="AH18" s="10">
        <v>4</v>
      </c>
      <c r="AI18" s="10">
        <v>5</v>
      </c>
      <c r="AJ18" s="10">
        <v>277</v>
      </c>
      <c r="AK18" s="10">
        <v>170</v>
      </c>
      <c r="AL18" s="10">
        <v>447</v>
      </c>
      <c r="AM18" s="10">
        <v>812</v>
      </c>
      <c r="AN18" s="10">
        <v>461</v>
      </c>
      <c r="AO18" s="10">
        <v>1273</v>
      </c>
      <c r="AP18" s="10">
        <v>6021</v>
      </c>
      <c r="AQ18" s="10">
        <v>25</v>
      </c>
      <c r="AR18" s="10">
        <v>20</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0</v>
      </c>
      <c r="BJ18" s="10">
        <v>0</v>
      </c>
      <c r="BK18" s="10">
        <v>0</v>
      </c>
      <c r="BL18" s="10">
        <v>0</v>
      </c>
      <c r="BM18" s="10">
        <v>0</v>
      </c>
      <c r="BN18" s="10">
        <v>1</v>
      </c>
      <c r="BO18" s="10">
        <v>0</v>
      </c>
      <c r="BP18" s="10">
        <v>0</v>
      </c>
      <c r="BQ18" s="10">
        <v>25</v>
      </c>
      <c r="BR18" s="10">
        <v>21</v>
      </c>
      <c r="BS18" s="10">
        <v>46</v>
      </c>
      <c r="BT18" s="10">
        <v>256</v>
      </c>
      <c r="BU18" s="10">
        <v>143</v>
      </c>
      <c r="BV18" s="10">
        <v>0</v>
      </c>
      <c r="BW18" s="10">
        <v>0</v>
      </c>
      <c r="BX18" s="10">
        <v>0</v>
      </c>
      <c r="BY18" s="10">
        <v>0</v>
      </c>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v>0</v>
      </c>
      <c r="CR18" s="10">
        <v>0</v>
      </c>
      <c r="CS18" s="10">
        <v>0</v>
      </c>
      <c r="CT18" s="10">
        <v>256</v>
      </c>
      <c r="CU18" s="10">
        <v>143</v>
      </c>
      <c r="CV18" s="10">
        <v>399</v>
      </c>
      <c r="CW18" s="10">
        <v>2</v>
      </c>
      <c r="CX18" s="10">
        <v>4</v>
      </c>
      <c r="CY18" s="10">
        <v>0</v>
      </c>
      <c r="CZ18" s="10">
        <v>0</v>
      </c>
      <c r="DA18" s="10">
        <v>0</v>
      </c>
      <c r="DB18" s="10">
        <v>0</v>
      </c>
      <c r="DC18" s="10">
        <v>0</v>
      </c>
      <c r="DD18" s="10">
        <v>0</v>
      </c>
      <c r="DE18" s="10">
        <v>0</v>
      </c>
      <c r="DF18" s="10">
        <v>0</v>
      </c>
      <c r="DG18" s="10">
        <v>0</v>
      </c>
      <c r="DH18" s="10">
        <v>0</v>
      </c>
      <c r="DI18" s="10">
        <v>0</v>
      </c>
      <c r="DJ18" s="10">
        <v>0</v>
      </c>
      <c r="DK18" s="10">
        <v>0</v>
      </c>
      <c r="DL18" s="10">
        <v>0</v>
      </c>
      <c r="DM18" s="10">
        <v>0</v>
      </c>
      <c r="DN18" s="10">
        <v>0</v>
      </c>
      <c r="DO18" s="10">
        <v>0</v>
      </c>
      <c r="DP18" s="10">
        <v>0</v>
      </c>
      <c r="DQ18" s="10">
        <v>0</v>
      </c>
      <c r="DR18" s="10">
        <v>0</v>
      </c>
      <c r="DS18" s="10">
        <v>0</v>
      </c>
      <c r="DT18" s="10">
        <v>0</v>
      </c>
      <c r="DU18" s="10">
        <v>0</v>
      </c>
      <c r="DV18" s="10">
        <v>0</v>
      </c>
      <c r="DW18" s="10">
        <v>2</v>
      </c>
      <c r="DX18" s="10">
        <v>4</v>
      </c>
      <c r="DY18" s="10">
        <v>6</v>
      </c>
      <c r="DZ18" s="10">
        <v>4</v>
      </c>
      <c r="EA18" s="10">
        <v>8</v>
      </c>
      <c r="EB18" s="10">
        <v>0</v>
      </c>
      <c r="EC18" s="10">
        <v>0</v>
      </c>
      <c r="ED18" s="10">
        <v>0</v>
      </c>
      <c r="EE18" s="10">
        <v>0</v>
      </c>
      <c r="EF18" s="10">
        <v>0</v>
      </c>
      <c r="EG18" s="10">
        <v>0</v>
      </c>
      <c r="EH18" s="10">
        <v>0</v>
      </c>
      <c r="EI18" s="10">
        <v>0</v>
      </c>
      <c r="EJ18" s="10">
        <v>0</v>
      </c>
      <c r="EK18" s="10">
        <v>0</v>
      </c>
      <c r="EL18" s="10">
        <v>0</v>
      </c>
      <c r="EM18" s="10">
        <v>0</v>
      </c>
      <c r="EN18" s="10">
        <v>0</v>
      </c>
      <c r="EO18" s="10">
        <v>0</v>
      </c>
      <c r="EP18" s="10">
        <v>0</v>
      </c>
      <c r="EQ18" s="10">
        <v>0</v>
      </c>
      <c r="ER18" s="10">
        <v>0</v>
      </c>
      <c r="ES18" s="10">
        <v>0</v>
      </c>
      <c r="ET18" s="10">
        <v>0</v>
      </c>
      <c r="EU18" s="10">
        <v>0</v>
      </c>
      <c r="EV18" s="10">
        <v>0</v>
      </c>
      <c r="EW18" s="10">
        <v>0</v>
      </c>
      <c r="EX18" s="10">
        <v>0</v>
      </c>
      <c r="EY18" s="10">
        <v>0</v>
      </c>
      <c r="EZ18" s="10">
        <v>4</v>
      </c>
      <c r="FA18" s="10">
        <v>8</v>
      </c>
      <c r="FB18" s="10">
        <v>12</v>
      </c>
      <c r="FC18" s="10">
        <v>0</v>
      </c>
      <c r="FD18" s="10">
        <v>0</v>
      </c>
      <c r="FE18" s="10">
        <v>0</v>
      </c>
      <c r="FF18" s="10">
        <v>0</v>
      </c>
      <c r="FG18" s="10">
        <v>0</v>
      </c>
      <c r="FH18" s="10">
        <v>0</v>
      </c>
      <c r="FI18" s="10">
        <v>0</v>
      </c>
      <c r="FJ18" s="10">
        <v>0</v>
      </c>
      <c r="FK18" s="10">
        <v>0</v>
      </c>
      <c r="FL18" s="10">
        <v>0</v>
      </c>
      <c r="FM18" s="10">
        <v>0</v>
      </c>
      <c r="FN18" s="10">
        <v>0</v>
      </c>
      <c r="FO18" s="10">
        <v>0</v>
      </c>
      <c r="FP18" s="10">
        <v>2</v>
      </c>
      <c r="FQ18" s="10">
        <v>0</v>
      </c>
      <c r="FR18" s="10">
        <v>0</v>
      </c>
      <c r="FS18" s="10">
        <v>2</v>
      </c>
      <c r="FT18" s="10">
        <v>3</v>
      </c>
      <c r="FU18" s="10">
        <v>5</v>
      </c>
      <c r="FV18" s="10">
        <v>7</v>
      </c>
      <c r="FW18" s="10">
        <v>6</v>
      </c>
      <c r="FX18" s="10">
        <v>6</v>
      </c>
      <c r="FY18" s="10">
        <v>4</v>
      </c>
      <c r="FZ18" s="10">
        <v>7</v>
      </c>
      <c r="GA18" s="10">
        <v>4</v>
      </c>
      <c r="GB18" s="10">
        <v>25</v>
      </c>
      <c r="GC18" s="10">
        <v>21</v>
      </c>
      <c r="GD18" s="10">
        <v>46</v>
      </c>
      <c r="GE18" s="10">
        <v>0</v>
      </c>
      <c r="GF18" s="10">
        <v>55</v>
      </c>
      <c r="GG18" s="10">
        <v>55</v>
      </c>
      <c r="GH18" s="10">
        <v>39</v>
      </c>
      <c r="GI18" s="10">
        <v>26</v>
      </c>
      <c r="GJ18" s="10">
        <v>24</v>
      </c>
      <c r="GK18" s="10">
        <v>55</v>
      </c>
      <c r="GL18" s="10">
        <v>19</v>
      </c>
      <c r="GM18" s="10">
        <v>52</v>
      </c>
      <c r="GN18" s="10">
        <v>7</v>
      </c>
      <c r="GO18" s="10">
        <v>12</v>
      </c>
      <c r="GP18" s="10">
        <v>0</v>
      </c>
      <c r="GQ18" s="10">
        <v>200</v>
      </c>
      <c r="GR18" s="10">
        <v>144</v>
      </c>
      <c r="GS18" s="10">
        <v>344</v>
      </c>
      <c r="GT18" s="10">
        <v>0</v>
      </c>
      <c r="GU18" s="10">
        <v>0</v>
      </c>
      <c r="GV18" s="10">
        <v>0</v>
      </c>
      <c r="GW18" s="10">
        <v>1</v>
      </c>
      <c r="GX18" s="10">
        <v>2</v>
      </c>
      <c r="GY18" s="10">
        <v>1</v>
      </c>
      <c r="GZ18" s="10">
        <v>0</v>
      </c>
      <c r="HA18" s="10">
        <v>1</v>
      </c>
      <c r="HB18" s="10">
        <v>0</v>
      </c>
      <c r="HC18" s="10">
        <v>1</v>
      </c>
      <c r="HD18" s="10">
        <v>0</v>
      </c>
      <c r="HE18" s="10">
        <v>0</v>
      </c>
      <c r="HF18" s="10">
        <v>2</v>
      </c>
      <c r="HG18" s="10">
        <v>4</v>
      </c>
      <c r="HH18" s="10">
        <v>6</v>
      </c>
      <c r="HI18" s="10">
        <v>0</v>
      </c>
      <c r="HJ18" s="10">
        <v>0</v>
      </c>
      <c r="HK18" s="10">
        <v>0</v>
      </c>
      <c r="HL18" s="10">
        <v>4</v>
      </c>
      <c r="HM18" s="10">
        <v>3</v>
      </c>
      <c r="HN18" s="10">
        <v>0</v>
      </c>
      <c r="HO18" s="10">
        <v>4</v>
      </c>
      <c r="HP18" s="10">
        <v>2</v>
      </c>
      <c r="HQ18" s="10">
        <v>2</v>
      </c>
      <c r="HR18" s="10">
        <v>1</v>
      </c>
      <c r="HS18" s="10">
        <v>1</v>
      </c>
      <c r="HT18" s="10">
        <v>0</v>
      </c>
      <c r="HU18" s="10">
        <v>10</v>
      </c>
      <c r="HV18" s="10">
        <v>7</v>
      </c>
      <c r="HW18" s="10">
        <v>17</v>
      </c>
      <c r="HX18" s="10">
        <v>62</v>
      </c>
      <c r="HY18" s="10">
        <v>51</v>
      </c>
      <c r="HZ18" s="10">
        <v>37</v>
      </c>
      <c r="IA18" s="10">
        <v>38</v>
      </c>
      <c r="IB18" s="10">
        <v>75</v>
      </c>
      <c r="IC18" s="10">
        <v>113</v>
      </c>
      <c r="ID18" s="10">
        <v>163</v>
      </c>
      <c r="IE18" s="10">
        <v>190</v>
      </c>
      <c r="IF18" s="10">
        <v>185</v>
      </c>
      <c r="IG18" s="10">
        <v>112</v>
      </c>
      <c r="IH18" s="10">
        <v>150</v>
      </c>
      <c r="II18" s="10">
        <v>67</v>
      </c>
      <c r="IJ18" s="10">
        <v>672</v>
      </c>
      <c r="IK18" s="10">
        <v>571</v>
      </c>
      <c r="IL18" s="10">
        <v>1243</v>
      </c>
      <c r="IM18" s="10">
        <v>5</v>
      </c>
      <c r="IN18" s="10">
        <v>10</v>
      </c>
      <c r="IO18" s="10">
        <v>1</v>
      </c>
      <c r="IP18" s="10">
        <v>1</v>
      </c>
      <c r="IQ18" s="10">
        <v>0</v>
      </c>
      <c r="IR18" s="10">
        <v>0</v>
      </c>
      <c r="IS18" s="10">
        <v>0</v>
      </c>
      <c r="IT18" s="10">
        <v>1</v>
      </c>
      <c r="IU18" s="10">
        <v>19</v>
      </c>
      <c r="IV18" s="10">
        <v>9</v>
      </c>
      <c r="IW18" s="10">
        <v>25</v>
      </c>
      <c r="IX18" s="10">
        <v>21</v>
      </c>
      <c r="IY18" s="10">
        <v>46</v>
      </c>
      <c r="IZ18" s="10">
        <v>1</v>
      </c>
      <c r="JA18" s="10">
        <v>7</v>
      </c>
      <c r="JB18" s="10">
        <v>2</v>
      </c>
      <c r="JC18" s="10">
        <v>0</v>
      </c>
      <c r="JD18" s="10">
        <v>0</v>
      </c>
      <c r="JE18" s="10">
        <v>0</v>
      </c>
      <c r="JF18" s="10">
        <v>2</v>
      </c>
      <c r="JG18" s="10">
        <v>0</v>
      </c>
      <c r="JH18" s="10">
        <v>252</v>
      </c>
      <c r="JI18" s="10">
        <v>136</v>
      </c>
      <c r="JJ18" s="10">
        <v>257</v>
      </c>
      <c r="JK18" s="10">
        <v>143</v>
      </c>
      <c r="JL18" s="10">
        <v>400</v>
      </c>
      <c r="JM18" s="10">
        <v>0</v>
      </c>
      <c r="JN18" s="10">
        <v>2</v>
      </c>
      <c r="JO18" s="10">
        <v>0</v>
      </c>
      <c r="JP18" s="10">
        <v>0</v>
      </c>
      <c r="JQ18" s="10">
        <v>0</v>
      </c>
      <c r="JR18" s="10">
        <v>0</v>
      </c>
      <c r="JS18" s="10">
        <v>0</v>
      </c>
      <c r="JT18" s="10">
        <v>0</v>
      </c>
      <c r="JU18" s="10">
        <v>2</v>
      </c>
      <c r="JV18" s="10">
        <v>2</v>
      </c>
      <c r="JW18" s="10">
        <v>2</v>
      </c>
      <c r="JX18" s="10">
        <v>4</v>
      </c>
      <c r="JY18" s="10">
        <v>6</v>
      </c>
      <c r="JZ18" s="10">
        <v>4</v>
      </c>
      <c r="KA18" s="10">
        <v>5</v>
      </c>
      <c r="KB18" s="10">
        <v>0</v>
      </c>
      <c r="KC18" s="10">
        <v>0</v>
      </c>
      <c r="KD18" s="10">
        <v>0</v>
      </c>
      <c r="KE18" s="10">
        <v>0</v>
      </c>
      <c r="KF18" s="10">
        <v>0</v>
      </c>
      <c r="KG18" s="10">
        <v>0</v>
      </c>
      <c r="KH18" s="10">
        <v>8</v>
      </c>
      <c r="KI18" s="10">
        <v>8</v>
      </c>
      <c r="KJ18" s="10">
        <v>12</v>
      </c>
      <c r="KK18" s="10">
        <v>13</v>
      </c>
      <c r="KL18" s="10">
        <v>25</v>
      </c>
      <c r="KM18" s="10">
        <v>0</v>
      </c>
      <c r="KN18" s="10">
        <v>0</v>
      </c>
      <c r="KO18" s="10">
        <v>4</v>
      </c>
      <c r="KP18" s="10">
        <v>1</v>
      </c>
      <c r="KQ18" s="10">
        <v>18</v>
      </c>
      <c r="KR18" s="10">
        <v>24</v>
      </c>
      <c r="KS18" s="10">
        <v>11</v>
      </c>
      <c r="KT18" s="10">
        <v>14</v>
      </c>
      <c r="KU18" s="10">
        <v>34</v>
      </c>
      <c r="KV18" s="10">
        <v>18</v>
      </c>
      <c r="KW18" s="10">
        <v>21</v>
      </c>
      <c r="KX18" s="10">
        <v>5</v>
      </c>
      <c r="KY18" s="10">
        <v>145</v>
      </c>
      <c r="KZ18" s="10">
        <v>0</v>
      </c>
      <c r="LA18" s="10">
        <v>0</v>
      </c>
      <c r="LB18" s="10">
        <v>0</v>
      </c>
      <c r="LC18" s="10">
        <v>6</v>
      </c>
      <c r="LD18" s="10">
        <v>6</v>
      </c>
    </row>
    <row r="19" spans="1:316" s="10" customFormat="1" ht="14.25" x14ac:dyDescent="0.2">
      <c r="A19" s="10" t="s">
        <v>183</v>
      </c>
      <c r="B19" s="10">
        <v>4</v>
      </c>
      <c r="C19" s="10">
        <v>0</v>
      </c>
      <c r="D19" s="10">
        <v>0</v>
      </c>
      <c r="E19" s="10">
        <v>0</v>
      </c>
      <c r="F19" s="10">
        <v>0</v>
      </c>
      <c r="G19" s="10">
        <v>0</v>
      </c>
      <c r="H19" s="10">
        <v>0</v>
      </c>
      <c r="I19" s="10">
        <v>0</v>
      </c>
      <c r="J19" s="10">
        <v>255485</v>
      </c>
      <c r="K19" s="10">
        <v>0</v>
      </c>
      <c r="L19" s="10">
        <v>0</v>
      </c>
      <c r="M19" s="10">
        <v>0</v>
      </c>
      <c r="N19" s="10">
        <v>0</v>
      </c>
      <c r="O19" s="10">
        <v>1</v>
      </c>
      <c r="P19" s="10">
        <v>1</v>
      </c>
      <c r="Q19" s="10">
        <v>0</v>
      </c>
      <c r="R19" s="10">
        <v>2</v>
      </c>
      <c r="S19" s="10">
        <v>1</v>
      </c>
      <c r="T19" s="10">
        <v>2</v>
      </c>
      <c r="U19" s="10">
        <v>0</v>
      </c>
      <c r="V19" s="10">
        <v>2</v>
      </c>
      <c r="W19" s="10">
        <v>0</v>
      </c>
      <c r="X19" s="10">
        <v>1</v>
      </c>
      <c r="Y19" s="10">
        <v>1</v>
      </c>
      <c r="Z19" s="10">
        <v>0</v>
      </c>
      <c r="AA19" s="10">
        <v>3</v>
      </c>
      <c r="AB19" s="10">
        <v>8</v>
      </c>
      <c r="AC19" s="10">
        <v>11</v>
      </c>
      <c r="AD19" s="10">
        <v>47</v>
      </c>
      <c r="AE19" s="10">
        <v>48</v>
      </c>
      <c r="AF19" s="10">
        <v>1</v>
      </c>
      <c r="AG19" s="10">
        <v>0.5</v>
      </c>
      <c r="AH19" s="10">
        <v>2</v>
      </c>
      <c r="AI19" s="10">
        <v>1</v>
      </c>
      <c r="AJ19" s="10">
        <v>50</v>
      </c>
      <c r="AK19" s="10">
        <v>49.5</v>
      </c>
      <c r="AL19" s="10">
        <v>99.5</v>
      </c>
      <c r="AM19" s="10">
        <v>14</v>
      </c>
      <c r="AN19" s="10">
        <v>29</v>
      </c>
      <c r="AO19" s="10">
        <v>43</v>
      </c>
      <c r="AP19" s="10">
        <v>2938</v>
      </c>
      <c r="AQ19" s="10">
        <v>10</v>
      </c>
      <c r="AR19" s="10">
        <v>12</v>
      </c>
      <c r="AS19" s="10">
        <v>0</v>
      </c>
      <c r="AT19" s="10">
        <v>0</v>
      </c>
      <c r="AU19" s="10">
        <v>0</v>
      </c>
      <c r="AV19" s="10">
        <v>0</v>
      </c>
      <c r="AW19" s="10">
        <v>0</v>
      </c>
      <c r="AX19" s="10">
        <v>0</v>
      </c>
      <c r="AY19" s="10">
        <v>0</v>
      </c>
      <c r="AZ19" s="10">
        <v>0</v>
      </c>
      <c r="BA19" s="10">
        <v>0</v>
      </c>
      <c r="BB19" s="10">
        <v>0</v>
      </c>
      <c r="BC19" s="10">
        <v>0</v>
      </c>
      <c r="BD19" s="10">
        <v>0</v>
      </c>
      <c r="BE19" s="10">
        <v>0</v>
      </c>
      <c r="BF19" s="10">
        <v>0</v>
      </c>
      <c r="BG19" s="10">
        <v>0</v>
      </c>
      <c r="BH19" s="10">
        <v>0</v>
      </c>
      <c r="BI19" s="10">
        <v>0</v>
      </c>
      <c r="BJ19" s="10">
        <v>0</v>
      </c>
      <c r="BK19" s="10">
        <v>0</v>
      </c>
      <c r="BL19" s="10">
        <v>0</v>
      </c>
      <c r="BM19" s="10">
        <v>0</v>
      </c>
      <c r="BN19" s="10">
        <v>0</v>
      </c>
      <c r="BO19" s="10">
        <v>0</v>
      </c>
      <c r="BP19" s="10">
        <v>0</v>
      </c>
      <c r="BQ19" s="10">
        <v>10</v>
      </c>
      <c r="BR19" s="10">
        <v>12</v>
      </c>
      <c r="BS19" s="10">
        <v>22</v>
      </c>
      <c r="BT19" s="10">
        <v>39</v>
      </c>
      <c r="BU19" s="10">
        <v>28</v>
      </c>
      <c r="BV19" s="10">
        <v>0</v>
      </c>
      <c r="BW19" s="10">
        <v>0</v>
      </c>
      <c r="BX19" s="10">
        <v>0</v>
      </c>
      <c r="BY19" s="10">
        <v>1</v>
      </c>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v>0</v>
      </c>
      <c r="CR19" s="10">
        <v>0</v>
      </c>
      <c r="CS19" s="10">
        <v>0</v>
      </c>
      <c r="CT19" s="10">
        <v>39</v>
      </c>
      <c r="CU19" s="10">
        <v>29</v>
      </c>
      <c r="CV19" s="10">
        <v>68</v>
      </c>
      <c r="CW19" s="10">
        <v>1</v>
      </c>
      <c r="CX19" s="10">
        <v>3.5</v>
      </c>
      <c r="CY19" s="10">
        <v>0</v>
      </c>
      <c r="CZ19" s="10">
        <v>0</v>
      </c>
      <c r="DA19" s="10">
        <v>0</v>
      </c>
      <c r="DB19" s="10">
        <v>0</v>
      </c>
      <c r="DC19" s="10">
        <v>0</v>
      </c>
      <c r="DD19" s="10">
        <v>0</v>
      </c>
      <c r="DE19" s="10">
        <v>0</v>
      </c>
      <c r="DF19" s="10">
        <v>0</v>
      </c>
      <c r="DG19" s="10">
        <v>0</v>
      </c>
      <c r="DH19" s="10">
        <v>0</v>
      </c>
      <c r="DI19" s="10">
        <v>0</v>
      </c>
      <c r="DJ19" s="10">
        <v>0</v>
      </c>
      <c r="DK19" s="10">
        <v>0</v>
      </c>
      <c r="DL19" s="10">
        <v>0</v>
      </c>
      <c r="DM19" s="10">
        <v>0</v>
      </c>
      <c r="DN19" s="10">
        <v>0</v>
      </c>
      <c r="DO19" s="10">
        <v>0</v>
      </c>
      <c r="DP19" s="10">
        <v>0</v>
      </c>
      <c r="DQ19" s="10">
        <v>0</v>
      </c>
      <c r="DR19" s="10">
        <v>0</v>
      </c>
      <c r="DS19" s="10">
        <v>0</v>
      </c>
      <c r="DT19" s="10">
        <v>0</v>
      </c>
      <c r="DU19" s="10">
        <v>0</v>
      </c>
      <c r="DV19" s="10">
        <v>0</v>
      </c>
      <c r="DW19" s="10">
        <v>1</v>
      </c>
      <c r="DX19" s="10">
        <v>3.5</v>
      </c>
      <c r="DY19" s="10">
        <v>4.5</v>
      </c>
      <c r="DZ19" s="10">
        <v>14</v>
      </c>
      <c r="EA19" s="10">
        <v>8</v>
      </c>
      <c r="EB19" s="10">
        <v>0</v>
      </c>
      <c r="EC19" s="10">
        <v>0</v>
      </c>
      <c r="ED19" s="10">
        <v>1</v>
      </c>
      <c r="EE19" s="10">
        <v>0</v>
      </c>
      <c r="EF19" s="10">
        <v>0</v>
      </c>
      <c r="EG19" s="10">
        <v>0</v>
      </c>
      <c r="EH19" s="10">
        <v>0</v>
      </c>
      <c r="EI19" s="10">
        <v>0</v>
      </c>
      <c r="EJ19" s="10">
        <v>0</v>
      </c>
      <c r="EK19" s="10">
        <v>0</v>
      </c>
      <c r="EL19" s="10">
        <v>0</v>
      </c>
      <c r="EM19" s="10">
        <v>0</v>
      </c>
      <c r="EN19" s="10">
        <v>0</v>
      </c>
      <c r="EO19" s="10">
        <v>0</v>
      </c>
      <c r="EP19" s="10">
        <v>0</v>
      </c>
      <c r="EQ19" s="10">
        <v>0</v>
      </c>
      <c r="ER19" s="10">
        <v>0</v>
      </c>
      <c r="ES19" s="10">
        <v>0</v>
      </c>
      <c r="ET19" s="10">
        <v>0</v>
      </c>
      <c r="EU19" s="10">
        <v>0</v>
      </c>
      <c r="EV19" s="10">
        <v>1</v>
      </c>
      <c r="EW19" s="10">
        <v>0</v>
      </c>
      <c r="EX19" s="10">
        <v>0</v>
      </c>
      <c r="EY19" s="10">
        <v>0</v>
      </c>
      <c r="EZ19" s="10">
        <v>16</v>
      </c>
      <c r="FA19" s="10">
        <v>8</v>
      </c>
      <c r="FB19" s="10">
        <v>24</v>
      </c>
      <c r="FC19" s="10">
        <v>1</v>
      </c>
      <c r="FD19" s="10">
        <v>1</v>
      </c>
      <c r="FE19" s="10">
        <v>0</v>
      </c>
      <c r="FF19" s="10">
        <v>0</v>
      </c>
      <c r="FG19" s="10">
        <v>0</v>
      </c>
      <c r="FH19" s="10">
        <v>0</v>
      </c>
      <c r="FI19" s="10">
        <v>2</v>
      </c>
      <c r="FJ19" s="10">
        <v>1</v>
      </c>
      <c r="FK19" s="10">
        <v>1</v>
      </c>
      <c r="FL19" s="10">
        <v>2</v>
      </c>
      <c r="FM19" s="10">
        <v>4</v>
      </c>
      <c r="FN19" s="10">
        <v>4</v>
      </c>
      <c r="FO19" s="10">
        <v>8</v>
      </c>
      <c r="FP19" s="10">
        <v>0</v>
      </c>
      <c r="FQ19" s="10">
        <v>0</v>
      </c>
      <c r="FR19" s="10">
        <v>1</v>
      </c>
      <c r="FS19" s="10">
        <v>2</v>
      </c>
      <c r="FT19" s="10">
        <v>3</v>
      </c>
      <c r="FU19" s="10">
        <v>2</v>
      </c>
      <c r="FV19" s="10">
        <v>0</v>
      </c>
      <c r="FW19" s="10">
        <v>3</v>
      </c>
      <c r="FX19" s="10">
        <v>5</v>
      </c>
      <c r="FY19" s="10">
        <v>4</v>
      </c>
      <c r="FZ19" s="10">
        <v>1</v>
      </c>
      <c r="GA19" s="10">
        <v>1</v>
      </c>
      <c r="GB19" s="10">
        <v>10</v>
      </c>
      <c r="GC19" s="10">
        <v>12</v>
      </c>
      <c r="GD19" s="10">
        <v>22</v>
      </c>
      <c r="GE19" s="10">
        <v>2</v>
      </c>
      <c r="GF19" s="10">
        <v>1</v>
      </c>
      <c r="GG19" s="10">
        <v>16</v>
      </c>
      <c r="GH19" s="10">
        <v>12</v>
      </c>
      <c r="GI19" s="10">
        <v>10</v>
      </c>
      <c r="GJ19" s="10">
        <v>10</v>
      </c>
      <c r="GK19" s="10">
        <v>8</v>
      </c>
      <c r="GL19" s="10">
        <v>6</v>
      </c>
      <c r="GM19" s="10">
        <v>2</v>
      </c>
      <c r="GN19" s="10">
        <v>0</v>
      </c>
      <c r="GO19" s="10">
        <v>1</v>
      </c>
      <c r="GP19" s="10">
        <v>1</v>
      </c>
      <c r="GQ19" s="10">
        <v>39</v>
      </c>
      <c r="GR19" s="10">
        <v>30</v>
      </c>
      <c r="GS19" s="10">
        <v>69</v>
      </c>
      <c r="GT19" s="10">
        <v>0</v>
      </c>
      <c r="GU19" s="10">
        <v>0</v>
      </c>
      <c r="GV19" s="10">
        <v>0</v>
      </c>
      <c r="GW19" s="10">
        <v>0</v>
      </c>
      <c r="GX19" s="10">
        <v>1</v>
      </c>
      <c r="GY19" s="10">
        <v>1</v>
      </c>
      <c r="GZ19" s="10">
        <v>0</v>
      </c>
      <c r="HA19" s="10">
        <v>2.5</v>
      </c>
      <c r="HB19" s="10">
        <v>0</v>
      </c>
      <c r="HC19" s="10">
        <v>0</v>
      </c>
      <c r="HD19" s="10">
        <v>0</v>
      </c>
      <c r="HE19" s="10">
        <v>0</v>
      </c>
      <c r="HF19" s="10">
        <v>1</v>
      </c>
      <c r="HG19" s="10">
        <v>3.5</v>
      </c>
      <c r="HH19" s="10">
        <v>4.5</v>
      </c>
      <c r="HI19" s="10">
        <v>0</v>
      </c>
      <c r="HJ19" s="10">
        <v>0</v>
      </c>
      <c r="HK19" s="10">
        <v>11</v>
      </c>
      <c r="HL19" s="10">
        <v>6</v>
      </c>
      <c r="HM19" s="10">
        <v>3</v>
      </c>
      <c r="HN19" s="10">
        <v>2</v>
      </c>
      <c r="HO19" s="10">
        <v>0</v>
      </c>
      <c r="HP19" s="10">
        <v>2</v>
      </c>
      <c r="HQ19" s="10">
        <v>0</v>
      </c>
      <c r="HR19" s="10">
        <v>0</v>
      </c>
      <c r="HS19" s="10">
        <v>0</v>
      </c>
      <c r="HT19" s="10">
        <v>0</v>
      </c>
      <c r="HU19" s="10">
        <v>14</v>
      </c>
      <c r="HV19" s="10">
        <v>10</v>
      </c>
      <c r="HW19" s="10">
        <v>24</v>
      </c>
      <c r="HX19" s="10">
        <v>1</v>
      </c>
      <c r="HY19" s="10">
        <v>4</v>
      </c>
      <c r="HZ19" s="10">
        <v>9</v>
      </c>
      <c r="IA19" s="10">
        <v>7</v>
      </c>
      <c r="IB19" s="10">
        <v>0</v>
      </c>
      <c r="IC19" s="10">
        <v>1</v>
      </c>
      <c r="ID19" s="10">
        <v>0</v>
      </c>
      <c r="IE19" s="10">
        <v>0</v>
      </c>
      <c r="IF19" s="10">
        <v>0</v>
      </c>
      <c r="IG19" s="10">
        <v>1</v>
      </c>
      <c r="IH19" s="10">
        <v>0</v>
      </c>
      <c r="II19" s="10">
        <v>0</v>
      </c>
      <c r="IJ19" s="10">
        <v>10</v>
      </c>
      <c r="IK19" s="10">
        <v>13</v>
      </c>
      <c r="IL19" s="10">
        <v>23</v>
      </c>
      <c r="IM19" s="10">
        <v>2</v>
      </c>
      <c r="IN19" s="10">
        <v>1</v>
      </c>
      <c r="IO19" s="10">
        <v>1</v>
      </c>
      <c r="IP19" s="10">
        <v>1</v>
      </c>
      <c r="IQ19" s="10">
        <v>0</v>
      </c>
      <c r="IR19" s="10">
        <v>0</v>
      </c>
      <c r="IS19" s="10">
        <v>0</v>
      </c>
      <c r="IT19" s="10">
        <v>0</v>
      </c>
      <c r="IU19" s="10">
        <v>8</v>
      </c>
      <c r="IV19" s="10">
        <v>10</v>
      </c>
      <c r="IW19" s="10">
        <v>11</v>
      </c>
      <c r="IX19" s="10">
        <v>12</v>
      </c>
      <c r="IY19" s="10">
        <v>23</v>
      </c>
      <c r="IZ19" s="10">
        <v>1</v>
      </c>
      <c r="JA19" s="10">
        <v>3</v>
      </c>
      <c r="JB19" s="10">
        <v>1</v>
      </c>
      <c r="JC19" s="10">
        <v>0</v>
      </c>
      <c r="JD19" s="10">
        <v>0</v>
      </c>
      <c r="JE19" s="10">
        <v>0</v>
      </c>
      <c r="JF19" s="10">
        <v>0</v>
      </c>
      <c r="JG19" s="10">
        <v>0</v>
      </c>
      <c r="JH19" s="10">
        <v>37</v>
      </c>
      <c r="JI19" s="10">
        <v>27</v>
      </c>
      <c r="JJ19" s="10">
        <v>39</v>
      </c>
      <c r="JK19" s="10">
        <v>30</v>
      </c>
      <c r="JL19" s="10">
        <v>69</v>
      </c>
      <c r="JM19" s="10">
        <v>1</v>
      </c>
      <c r="JN19" s="10">
        <v>1</v>
      </c>
      <c r="JO19" s="10">
        <v>0</v>
      </c>
      <c r="JP19" s="10">
        <v>1</v>
      </c>
      <c r="JQ19" s="10">
        <v>0</v>
      </c>
      <c r="JR19" s="10">
        <v>0</v>
      </c>
      <c r="JS19" s="10">
        <v>0</v>
      </c>
      <c r="JT19" s="10">
        <v>0</v>
      </c>
      <c r="JU19" s="10">
        <v>0</v>
      </c>
      <c r="JV19" s="10">
        <v>1.5</v>
      </c>
      <c r="JW19" s="10">
        <v>1</v>
      </c>
      <c r="JX19" s="10">
        <v>3.5</v>
      </c>
      <c r="JY19" s="10">
        <v>4.5</v>
      </c>
      <c r="JZ19" s="10">
        <v>0</v>
      </c>
      <c r="KA19" s="10">
        <v>1</v>
      </c>
      <c r="KB19" s="10">
        <v>0</v>
      </c>
      <c r="KC19" s="10">
        <v>0</v>
      </c>
      <c r="KD19" s="10">
        <v>0</v>
      </c>
      <c r="KE19" s="10">
        <v>0</v>
      </c>
      <c r="KF19" s="10">
        <v>0</v>
      </c>
      <c r="KG19" s="10">
        <v>1</v>
      </c>
      <c r="KH19" s="10">
        <v>14</v>
      </c>
      <c r="KI19" s="10">
        <v>8</v>
      </c>
      <c r="KJ19" s="10">
        <v>14</v>
      </c>
      <c r="KK19" s="10">
        <v>10</v>
      </c>
      <c r="KL19" s="10">
        <v>24</v>
      </c>
      <c r="KM19" s="10">
        <v>0</v>
      </c>
      <c r="KN19" s="10">
        <v>0</v>
      </c>
      <c r="KO19" s="10">
        <v>3</v>
      </c>
      <c r="KP19" s="10">
        <v>1</v>
      </c>
      <c r="KQ19" s="10">
        <v>3</v>
      </c>
      <c r="KR19" s="10">
        <v>6</v>
      </c>
      <c r="KS19" s="10">
        <v>4</v>
      </c>
      <c r="KT19" s="10">
        <v>6</v>
      </c>
      <c r="KU19" s="10">
        <v>23</v>
      </c>
      <c r="KV19" s="10">
        <v>4</v>
      </c>
      <c r="KW19" s="10">
        <v>27</v>
      </c>
      <c r="KX19" s="10">
        <v>5</v>
      </c>
      <c r="KY19" s="10">
        <v>78</v>
      </c>
      <c r="KZ19" s="10">
        <v>1</v>
      </c>
      <c r="LA19" s="10">
        <v>0</v>
      </c>
      <c r="LB19" s="10">
        <v>0</v>
      </c>
      <c r="LC19" s="10">
        <v>24</v>
      </c>
      <c r="LD19" s="10">
        <v>24</v>
      </c>
    </row>
    <row r="20" spans="1:316" s="10" customFormat="1" ht="14.25" x14ac:dyDescent="0.2">
      <c r="A20" s="10" t="s">
        <v>184</v>
      </c>
      <c r="B20" s="10">
        <v>1</v>
      </c>
      <c r="C20" s="10">
        <v>0</v>
      </c>
      <c r="D20" s="10">
        <v>0</v>
      </c>
      <c r="E20" s="10">
        <v>0</v>
      </c>
      <c r="F20" s="10">
        <v>0</v>
      </c>
      <c r="G20" s="10">
        <v>0</v>
      </c>
      <c r="H20" s="10">
        <v>0</v>
      </c>
      <c r="I20" s="10">
        <v>0</v>
      </c>
      <c r="J20" s="10">
        <v>150350</v>
      </c>
      <c r="K20" s="10">
        <v>0</v>
      </c>
      <c r="L20" s="10">
        <v>0</v>
      </c>
      <c r="M20" s="10">
        <v>0</v>
      </c>
      <c r="N20" s="10">
        <v>0</v>
      </c>
      <c r="O20" s="10">
        <v>0</v>
      </c>
      <c r="P20" s="10">
        <v>2</v>
      </c>
      <c r="Q20" s="10">
        <v>0</v>
      </c>
      <c r="R20" s="10">
        <v>1</v>
      </c>
      <c r="S20" s="10">
        <v>0</v>
      </c>
      <c r="T20" s="10">
        <v>3</v>
      </c>
      <c r="U20" s="10">
        <v>0</v>
      </c>
      <c r="V20" s="10">
        <v>0</v>
      </c>
      <c r="W20" s="10">
        <v>0</v>
      </c>
      <c r="X20" s="10">
        <v>1</v>
      </c>
      <c r="Y20" s="10">
        <v>0</v>
      </c>
      <c r="Z20" s="10">
        <v>0</v>
      </c>
      <c r="AA20" s="10">
        <v>0</v>
      </c>
      <c r="AB20" s="10">
        <v>7</v>
      </c>
      <c r="AC20" s="10">
        <v>7</v>
      </c>
      <c r="AD20" s="10">
        <v>51</v>
      </c>
      <c r="AE20" s="10">
        <v>43</v>
      </c>
      <c r="AF20" s="10">
        <v>0</v>
      </c>
      <c r="AG20" s="10">
        <v>0</v>
      </c>
      <c r="AH20" s="10">
        <v>0</v>
      </c>
      <c r="AI20" s="10">
        <v>2</v>
      </c>
      <c r="AJ20" s="10">
        <v>51</v>
      </c>
      <c r="AK20" s="10">
        <v>45</v>
      </c>
      <c r="AL20" s="10">
        <v>96</v>
      </c>
      <c r="AM20" s="10">
        <v>14</v>
      </c>
      <c r="AN20" s="10">
        <v>7</v>
      </c>
      <c r="AO20" s="10">
        <v>21</v>
      </c>
      <c r="AP20" s="10">
        <v>75</v>
      </c>
      <c r="AQ20" s="10">
        <v>5</v>
      </c>
      <c r="AR20" s="10">
        <v>4</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0">
        <v>0</v>
      </c>
      <c r="BN20" s="10">
        <v>0</v>
      </c>
      <c r="BO20" s="10">
        <v>0</v>
      </c>
      <c r="BP20" s="10">
        <v>0</v>
      </c>
      <c r="BQ20" s="10">
        <v>5</v>
      </c>
      <c r="BR20" s="10">
        <v>4</v>
      </c>
      <c r="BS20" s="10">
        <v>9</v>
      </c>
      <c r="BT20" s="10">
        <v>0</v>
      </c>
      <c r="BU20" s="10">
        <v>3</v>
      </c>
      <c r="BV20" s="10">
        <v>0</v>
      </c>
      <c r="BW20" s="10">
        <v>0</v>
      </c>
      <c r="BX20" s="10">
        <v>0</v>
      </c>
      <c r="BY20" s="10">
        <v>0</v>
      </c>
      <c r="BZ20" s="10">
        <v>0</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0">
        <v>0</v>
      </c>
      <c r="CR20" s="10">
        <v>0</v>
      </c>
      <c r="CS20" s="10">
        <v>0</v>
      </c>
      <c r="CT20" s="10">
        <v>0</v>
      </c>
      <c r="CU20" s="10">
        <v>3</v>
      </c>
      <c r="CV20" s="10">
        <v>3</v>
      </c>
      <c r="CW20" s="10">
        <v>0</v>
      </c>
      <c r="CX20" s="10">
        <v>3</v>
      </c>
      <c r="CY20" s="10">
        <v>0</v>
      </c>
      <c r="CZ20" s="10">
        <v>0</v>
      </c>
      <c r="DA20" s="10">
        <v>0</v>
      </c>
      <c r="DB20" s="10">
        <v>0</v>
      </c>
      <c r="DC20" s="10">
        <v>0</v>
      </c>
      <c r="DD20" s="10">
        <v>0</v>
      </c>
      <c r="DE20" s="10">
        <v>0</v>
      </c>
      <c r="DF20" s="10">
        <v>0</v>
      </c>
      <c r="DG20" s="10">
        <v>0</v>
      </c>
      <c r="DH20" s="10">
        <v>0</v>
      </c>
      <c r="DI20" s="10">
        <v>0</v>
      </c>
      <c r="DJ20" s="10">
        <v>0</v>
      </c>
      <c r="DK20" s="10">
        <v>0</v>
      </c>
      <c r="DL20" s="10">
        <v>0</v>
      </c>
      <c r="DM20" s="10">
        <v>0</v>
      </c>
      <c r="DN20" s="10">
        <v>0</v>
      </c>
      <c r="DO20" s="10">
        <v>0</v>
      </c>
      <c r="DP20" s="10">
        <v>0</v>
      </c>
      <c r="DQ20" s="10">
        <v>0</v>
      </c>
      <c r="DR20" s="10">
        <v>0</v>
      </c>
      <c r="DS20" s="10">
        <v>0</v>
      </c>
      <c r="DT20" s="10">
        <v>0</v>
      </c>
      <c r="DU20" s="10">
        <v>0</v>
      </c>
      <c r="DV20" s="10">
        <v>0</v>
      </c>
      <c r="DW20" s="10">
        <v>0</v>
      </c>
      <c r="DX20" s="10">
        <v>3</v>
      </c>
      <c r="DY20" s="10">
        <v>3</v>
      </c>
      <c r="DZ20" s="10">
        <v>0</v>
      </c>
      <c r="EA20" s="10">
        <v>1</v>
      </c>
      <c r="EB20" s="10">
        <v>0</v>
      </c>
      <c r="EC20" s="10">
        <v>0</v>
      </c>
      <c r="ED20" s="10">
        <v>0</v>
      </c>
      <c r="EE20" s="10">
        <v>0</v>
      </c>
      <c r="EF20" s="10">
        <v>0</v>
      </c>
      <c r="EG20" s="10">
        <v>0</v>
      </c>
      <c r="EH20" s="10">
        <v>0</v>
      </c>
      <c r="EI20" s="10">
        <v>0</v>
      </c>
      <c r="EJ20" s="10">
        <v>0</v>
      </c>
      <c r="EK20" s="10">
        <v>0</v>
      </c>
      <c r="EL20" s="10">
        <v>0</v>
      </c>
      <c r="EM20" s="10">
        <v>0</v>
      </c>
      <c r="EN20" s="10">
        <v>0</v>
      </c>
      <c r="EO20" s="10">
        <v>0</v>
      </c>
      <c r="EP20" s="10">
        <v>0</v>
      </c>
      <c r="EQ20" s="10">
        <v>0</v>
      </c>
      <c r="ER20" s="10">
        <v>0</v>
      </c>
      <c r="ES20" s="10">
        <v>0</v>
      </c>
      <c r="ET20" s="10">
        <v>0</v>
      </c>
      <c r="EU20" s="10">
        <v>0</v>
      </c>
      <c r="EV20" s="10">
        <v>0</v>
      </c>
      <c r="EW20" s="10">
        <v>0</v>
      </c>
      <c r="EX20" s="10">
        <v>0</v>
      </c>
      <c r="EY20" s="10">
        <v>0</v>
      </c>
      <c r="EZ20" s="10">
        <v>0</v>
      </c>
      <c r="FA20" s="10">
        <v>1</v>
      </c>
      <c r="FB20" s="10">
        <v>1</v>
      </c>
      <c r="FC20" s="10">
        <v>0</v>
      </c>
      <c r="FD20" s="10">
        <v>0</v>
      </c>
      <c r="FE20" s="10">
        <v>0</v>
      </c>
      <c r="FF20" s="10">
        <v>0</v>
      </c>
      <c r="FG20" s="10">
        <v>0</v>
      </c>
      <c r="FH20" s="10">
        <v>0</v>
      </c>
      <c r="FI20" s="10">
        <v>0</v>
      </c>
      <c r="FJ20" s="10">
        <v>0</v>
      </c>
      <c r="FK20" s="10">
        <v>0</v>
      </c>
      <c r="FL20" s="10">
        <v>0</v>
      </c>
      <c r="FM20" s="10">
        <v>0</v>
      </c>
      <c r="FN20" s="10">
        <v>0</v>
      </c>
      <c r="FO20" s="10">
        <v>0</v>
      </c>
      <c r="FP20" s="10">
        <v>0</v>
      </c>
      <c r="FQ20" s="10">
        <v>0</v>
      </c>
      <c r="FR20" s="10">
        <v>0</v>
      </c>
      <c r="FS20" s="10">
        <v>0</v>
      </c>
      <c r="FT20" s="10">
        <v>0</v>
      </c>
      <c r="FU20" s="10">
        <v>0</v>
      </c>
      <c r="FV20" s="10">
        <v>3</v>
      </c>
      <c r="FW20" s="10">
        <v>1</v>
      </c>
      <c r="FX20" s="10">
        <v>0</v>
      </c>
      <c r="FY20" s="10">
        <v>2</v>
      </c>
      <c r="FZ20" s="10">
        <v>2</v>
      </c>
      <c r="GA20" s="10">
        <v>1</v>
      </c>
      <c r="GB20" s="10">
        <v>5</v>
      </c>
      <c r="GC20" s="10">
        <v>4</v>
      </c>
      <c r="GD20" s="10">
        <v>9</v>
      </c>
      <c r="GE20" s="10">
        <v>0</v>
      </c>
      <c r="GF20" s="10">
        <v>0</v>
      </c>
      <c r="GG20" s="10">
        <v>0</v>
      </c>
      <c r="GH20" s="10">
        <v>2</v>
      </c>
      <c r="GI20" s="10">
        <v>0</v>
      </c>
      <c r="GJ20" s="10">
        <v>0</v>
      </c>
      <c r="GK20" s="10">
        <v>0</v>
      </c>
      <c r="GL20" s="10">
        <v>1</v>
      </c>
      <c r="GM20" s="10">
        <v>0</v>
      </c>
      <c r="GN20" s="10">
        <v>0</v>
      </c>
      <c r="GO20" s="10">
        <v>0</v>
      </c>
      <c r="GP20" s="10">
        <v>0</v>
      </c>
      <c r="GQ20" s="10">
        <v>0</v>
      </c>
      <c r="GR20" s="10">
        <v>3</v>
      </c>
      <c r="GS20" s="10">
        <v>3</v>
      </c>
      <c r="GT20" s="10">
        <v>0</v>
      </c>
      <c r="GU20" s="10">
        <v>0</v>
      </c>
      <c r="GV20" s="10">
        <v>0</v>
      </c>
      <c r="GW20" s="10">
        <v>1</v>
      </c>
      <c r="GX20" s="10">
        <v>0</v>
      </c>
      <c r="GY20" s="10">
        <v>0</v>
      </c>
      <c r="GZ20" s="10">
        <v>0</v>
      </c>
      <c r="HA20" s="10">
        <v>1</v>
      </c>
      <c r="HB20" s="10">
        <v>0</v>
      </c>
      <c r="HC20" s="10">
        <v>1</v>
      </c>
      <c r="HD20" s="10">
        <v>0</v>
      </c>
      <c r="HE20" s="10">
        <v>0</v>
      </c>
      <c r="HF20" s="10">
        <v>0</v>
      </c>
      <c r="HG20" s="10">
        <v>3</v>
      </c>
      <c r="HH20" s="10">
        <v>3</v>
      </c>
      <c r="HI20" s="10">
        <v>10</v>
      </c>
      <c r="HJ20" s="10">
        <v>9</v>
      </c>
      <c r="HK20" s="10">
        <v>20</v>
      </c>
      <c r="HL20" s="10">
        <v>24</v>
      </c>
      <c r="HM20" s="10">
        <v>8</v>
      </c>
      <c r="HN20" s="10">
        <v>6</v>
      </c>
      <c r="HO20" s="10">
        <v>8</v>
      </c>
      <c r="HP20" s="10">
        <v>5</v>
      </c>
      <c r="HQ20" s="10">
        <v>5</v>
      </c>
      <c r="HR20" s="10">
        <v>2</v>
      </c>
      <c r="HS20" s="10">
        <v>0</v>
      </c>
      <c r="HT20" s="10">
        <v>0</v>
      </c>
      <c r="HU20" s="10">
        <v>51</v>
      </c>
      <c r="HV20" s="10">
        <v>46</v>
      </c>
      <c r="HW20" s="10">
        <v>97</v>
      </c>
      <c r="HX20" s="10">
        <v>0</v>
      </c>
      <c r="HY20" s="10">
        <v>0</v>
      </c>
      <c r="HZ20" s="10">
        <v>0</v>
      </c>
      <c r="IA20" s="10">
        <v>0</v>
      </c>
      <c r="IB20" s="10">
        <v>0</v>
      </c>
      <c r="IC20" s="10">
        <v>0</v>
      </c>
      <c r="ID20" s="10">
        <v>0</v>
      </c>
      <c r="IE20" s="10">
        <v>0</v>
      </c>
      <c r="IF20" s="10">
        <v>4</v>
      </c>
      <c r="IG20" s="10">
        <v>5</v>
      </c>
      <c r="IH20" s="10">
        <v>10</v>
      </c>
      <c r="II20" s="10">
        <v>2</v>
      </c>
      <c r="IJ20" s="10">
        <v>14</v>
      </c>
      <c r="IK20" s="10">
        <v>7</v>
      </c>
      <c r="IL20" s="10">
        <v>21</v>
      </c>
      <c r="IM20" s="10">
        <v>0</v>
      </c>
      <c r="IN20" s="10">
        <v>0</v>
      </c>
      <c r="IO20" s="10">
        <v>0</v>
      </c>
      <c r="IP20" s="10">
        <v>0</v>
      </c>
      <c r="IQ20" s="10">
        <v>0</v>
      </c>
      <c r="IR20" s="10">
        <v>0</v>
      </c>
      <c r="IS20" s="10">
        <v>0</v>
      </c>
      <c r="IT20" s="10">
        <v>0</v>
      </c>
      <c r="IU20" s="10">
        <v>5</v>
      </c>
      <c r="IV20" s="10">
        <v>4</v>
      </c>
      <c r="IW20" s="10">
        <v>5</v>
      </c>
      <c r="IX20" s="10">
        <v>4</v>
      </c>
      <c r="IY20" s="10">
        <v>9</v>
      </c>
      <c r="IZ20" s="10">
        <v>0</v>
      </c>
      <c r="JA20" s="10">
        <v>0</v>
      </c>
      <c r="JB20" s="10">
        <v>0</v>
      </c>
      <c r="JC20" s="10">
        <v>0</v>
      </c>
      <c r="JD20" s="10">
        <v>0</v>
      </c>
      <c r="JE20" s="10">
        <v>0</v>
      </c>
      <c r="JF20" s="10">
        <v>0</v>
      </c>
      <c r="JG20" s="10">
        <v>0</v>
      </c>
      <c r="JH20" s="10">
        <v>0</v>
      </c>
      <c r="JI20" s="10">
        <v>3</v>
      </c>
      <c r="JJ20" s="10">
        <v>0</v>
      </c>
      <c r="JK20" s="10">
        <v>3</v>
      </c>
      <c r="JL20" s="10">
        <v>3</v>
      </c>
      <c r="JM20" s="10">
        <v>0</v>
      </c>
      <c r="JN20" s="10">
        <v>0</v>
      </c>
      <c r="JO20" s="10">
        <v>0</v>
      </c>
      <c r="JP20" s="10">
        <v>0</v>
      </c>
      <c r="JQ20" s="10">
        <v>0</v>
      </c>
      <c r="JR20" s="10">
        <v>0</v>
      </c>
      <c r="JS20" s="10">
        <v>0</v>
      </c>
      <c r="JT20" s="10">
        <v>0</v>
      </c>
      <c r="JU20" s="10">
        <v>0</v>
      </c>
      <c r="JV20" s="10">
        <v>3</v>
      </c>
      <c r="JW20" s="10">
        <v>0</v>
      </c>
      <c r="JX20" s="10">
        <v>3</v>
      </c>
      <c r="JY20" s="10">
        <v>3</v>
      </c>
      <c r="JZ20" s="10">
        <v>0</v>
      </c>
      <c r="KA20" s="10">
        <v>0</v>
      </c>
      <c r="KB20" s="10">
        <v>0</v>
      </c>
      <c r="KC20" s="10">
        <v>0</v>
      </c>
      <c r="KD20" s="10">
        <v>0</v>
      </c>
      <c r="KE20" s="10">
        <v>0</v>
      </c>
      <c r="KF20" s="10">
        <v>0</v>
      </c>
      <c r="KG20" s="10">
        <v>0</v>
      </c>
      <c r="KH20" s="10">
        <v>0</v>
      </c>
      <c r="KI20" s="10">
        <v>1</v>
      </c>
      <c r="KJ20" s="10">
        <v>0</v>
      </c>
      <c r="KK20" s="10">
        <v>1</v>
      </c>
      <c r="KL20" s="10">
        <v>1</v>
      </c>
      <c r="KM20" s="10">
        <v>0</v>
      </c>
      <c r="KN20" s="10">
        <v>0</v>
      </c>
      <c r="KO20" s="10">
        <v>1</v>
      </c>
      <c r="KP20" s="10">
        <v>0</v>
      </c>
      <c r="KQ20" s="10">
        <v>2</v>
      </c>
      <c r="KR20" s="10">
        <v>0</v>
      </c>
      <c r="KS20" s="10">
        <v>0</v>
      </c>
      <c r="KT20" s="10">
        <v>2</v>
      </c>
      <c r="KU20" s="10">
        <v>0</v>
      </c>
      <c r="KV20" s="10">
        <v>2</v>
      </c>
      <c r="KW20" s="10">
        <v>1</v>
      </c>
      <c r="KX20" s="10">
        <v>8</v>
      </c>
      <c r="KY20" s="10">
        <v>15</v>
      </c>
      <c r="KZ20" s="10">
        <v>0</v>
      </c>
      <c r="LA20" s="10">
        <v>0</v>
      </c>
      <c r="LB20" s="10">
        <v>0</v>
      </c>
      <c r="LC20" s="10">
        <v>20</v>
      </c>
      <c r="LD20" s="10">
        <v>20</v>
      </c>
    </row>
    <row r="21" spans="1:316" s="10" customFormat="1" ht="14.25" x14ac:dyDescent="0.2">
      <c r="A21" s="10" t="s">
        <v>186</v>
      </c>
      <c r="B21" s="10">
        <v>3</v>
      </c>
      <c r="C21" s="10">
        <v>0</v>
      </c>
      <c r="D21" s="10">
        <v>0</v>
      </c>
      <c r="E21" s="10">
        <v>0</v>
      </c>
      <c r="F21" s="10">
        <v>0</v>
      </c>
      <c r="G21" s="10">
        <v>0</v>
      </c>
      <c r="H21" s="10">
        <v>0</v>
      </c>
      <c r="I21" s="10">
        <v>0</v>
      </c>
      <c r="J21" s="10">
        <v>195936</v>
      </c>
      <c r="K21" s="10">
        <v>0</v>
      </c>
      <c r="L21" s="10">
        <v>0</v>
      </c>
      <c r="M21" s="10">
        <v>0</v>
      </c>
      <c r="N21" s="10">
        <v>0</v>
      </c>
      <c r="O21" s="10">
        <v>1</v>
      </c>
      <c r="P21" s="10">
        <v>0</v>
      </c>
      <c r="Q21" s="10">
        <v>0</v>
      </c>
      <c r="R21" s="10">
        <v>0</v>
      </c>
      <c r="S21" s="10">
        <v>1</v>
      </c>
      <c r="T21" s="10">
        <v>0</v>
      </c>
      <c r="U21" s="10">
        <v>0</v>
      </c>
      <c r="V21" s="10">
        <v>3</v>
      </c>
      <c r="W21" s="10">
        <v>0</v>
      </c>
      <c r="X21" s="10">
        <v>0</v>
      </c>
      <c r="Y21" s="10">
        <v>1</v>
      </c>
      <c r="Z21" s="10">
        <v>1</v>
      </c>
      <c r="AA21" s="10">
        <v>3</v>
      </c>
      <c r="AB21" s="10">
        <v>4</v>
      </c>
      <c r="AC21" s="10">
        <v>7</v>
      </c>
      <c r="AD21" s="10">
        <v>122</v>
      </c>
      <c r="AE21" s="10">
        <v>123</v>
      </c>
      <c r="AF21" s="10">
        <v>0</v>
      </c>
      <c r="AG21" s="10">
        <v>0</v>
      </c>
      <c r="AH21" s="10">
        <v>9</v>
      </c>
      <c r="AI21" s="10">
        <v>9</v>
      </c>
      <c r="AJ21" s="10">
        <v>131</v>
      </c>
      <c r="AK21" s="10">
        <v>132</v>
      </c>
      <c r="AL21" s="10">
        <v>263</v>
      </c>
      <c r="AM21" s="10">
        <v>11</v>
      </c>
      <c r="AN21" s="10">
        <v>18</v>
      </c>
      <c r="AO21" s="10">
        <v>29</v>
      </c>
      <c r="AP21" s="10">
        <v>210</v>
      </c>
      <c r="AQ21" s="10">
        <v>9</v>
      </c>
      <c r="AR21" s="10">
        <v>8</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0">
        <v>0</v>
      </c>
      <c r="BN21" s="10">
        <v>0</v>
      </c>
      <c r="BO21" s="10">
        <v>0</v>
      </c>
      <c r="BP21" s="10">
        <v>0</v>
      </c>
      <c r="BQ21" s="10">
        <v>9</v>
      </c>
      <c r="BR21" s="10">
        <v>8</v>
      </c>
      <c r="BS21" s="10">
        <v>17</v>
      </c>
      <c r="BT21" s="10">
        <v>120</v>
      </c>
      <c r="BU21" s="10">
        <v>120</v>
      </c>
      <c r="BV21" s="10">
        <v>0</v>
      </c>
      <c r="BW21" s="10">
        <v>0</v>
      </c>
      <c r="BX21" s="10">
        <v>0</v>
      </c>
      <c r="BY21" s="10">
        <v>0</v>
      </c>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v>0</v>
      </c>
      <c r="CR21" s="10">
        <v>0</v>
      </c>
      <c r="CS21" s="10">
        <v>0</v>
      </c>
      <c r="CT21" s="10">
        <v>120</v>
      </c>
      <c r="CU21" s="10">
        <v>120</v>
      </c>
      <c r="CV21" s="10">
        <v>240</v>
      </c>
      <c r="CW21" s="10">
        <v>1</v>
      </c>
      <c r="CX21" s="10">
        <v>3</v>
      </c>
      <c r="CY21" s="10">
        <v>0</v>
      </c>
      <c r="CZ21" s="10">
        <v>0</v>
      </c>
      <c r="DA21" s="10">
        <v>0</v>
      </c>
      <c r="DB21" s="10">
        <v>0</v>
      </c>
      <c r="DC21" s="10">
        <v>0</v>
      </c>
      <c r="DD21" s="10">
        <v>0</v>
      </c>
      <c r="DE21" s="10">
        <v>0</v>
      </c>
      <c r="DF21" s="10">
        <v>0</v>
      </c>
      <c r="DG21" s="10">
        <v>0</v>
      </c>
      <c r="DH21" s="10">
        <v>0</v>
      </c>
      <c r="DI21" s="10">
        <v>0</v>
      </c>
      <c r="DJ21" s="10">
        <v>0</v>
      </c>
      <c r="DK21" s="10">
        <v>0</v>
      </c>
      <c r="DL21" s="10">
        <v>0</v>
      </c>
      <c r="DM21" s="10">
        <v>0</v>
      </c>
      <c r="DN21" s="10">
        <v>0</v>
      </c>
      <c r="DO21" s="10">
        <v>0</v>
      </c>
      <c r="DP21" s="10">
        <v>0</v>
      </c>
      <c r="DQ21" s="10">
        <v>0</v>
      </c>
      <c r="DR21" s="10">
        <v>0</v>
      </c>
      <c r="DS21" s="10">
        <v>0</v>
      </c>
      <c r="DT21" s="10">
        <v>0</v>
      </c>
      <c r="DU21" s="10">
        <v>0</v>
      </c>
      <c r="DV21" s="10">
        <v>0</v>
      </c>
      <c r="DW21" s="10">
        <v>1</v>
      </c>
      <c r="DX21" s="10">
        <v>3</v>
      </c>
      <c r="DY21" s="10">
        <v>4</v>
      </c>
      <c r="DZ21" s="10">
        <v>7</v>
      </c>
      <c r="EA21" s="10">
        <v>3</v>
      </c>
      <c r="EB21" s="10">
        <v>0</v>
      </c>
      <c r="EC21" s="10">
        <v>0</v>
      </c>
      <c r="ED21" s="10">
        <v>0</v>
      </c>
      <c r="EE21" s="10">
        <v>0</v>
      </c>
      <c r="EF21" s="10">
        <v>0</v>
      </c>
      <c r="EG21" s="10">
        <v>0</v>
      </c>
      <c r="EH21" s="10">
        <v>0</v>
      </c>
      <c r="EI21" s="10">
        <v>0</v>
      </c>
      <c r="EJ21" s="10">
        <v>0</v>
      </c>
      <c r="EK21" s="10">
        <v>0</v>
      </c>
      <c r="EL21" s="10">
        <v>0</v>
      </c>
      <c r="EM21" s="10">
        <v>0</v>
      </c>
      <c r="EN21" s="10">
        <v>0</v>
      </c>
      <c r="EO21" s="10">
        <v>0</v>
      </c>
      <c r="EP21" s="10">
        <v>0</v>
      </c>
      <c r="EQ21" s="10">
        <v>0</v>
      </c>
      <c r="ER21" s="10">
        <v>0</v>
      </c>
      <c r="ES21" s="10">
        <v>0</v>
      </c>
      <c r="ET21" s="10">
        <v>0</v>
      </c>
      <c r="EU21" s="10">
        <v>0</v>
      </c>
      <c r="EV21" s="10">
        <v>0</v>
      </c>
      <c r="EW21" s="10">
        <v>0</v>
      </c>
      <c r="EX21" s="10">
        <v>0</v>
      </c>
      <c r="EY21" s="10">
        <v>0</v>
      </c>
      <c r="EZ21" s="10">
        <v>7</v>
      </c>
      <c r="FA21" s="10">
        <v>3</v>
      </c>
      <c r="FB21" s="10">
        <v>10</v>
      </c>
      <c r="FC21" s="10">
        <v>0</v>
      </c>
      <c r="FD21" s="10">
        <v>0</v>
      </c>
      <c r="FE21" s="10">
        <v>0</v>
      </c>
      <c r="FF21" s="10">
        <v>0</v>
      </c>
      <c r="FG21" s="10">
        <v>0</v>
      </c>
      <c r="FH21" s="10">
        <v>0</v>
      </c>
      <c r="FI21" s="10">
        <v>0</v>
      </c>
      <c r="FJ21" s="10">
        <v>0</v>
      </c>
      <c r="FK21" s="10">
        <v>0</v>
      </c>
      <c r="FL21" s="10">
        <v>0</v>
      </c>
      <c r="FM21" s="10">
        <v>0</v>
      </c>
      <c r="FN21" s="10">
        <v>0</v>
      </c>
      <c r="FO21" s="10">
        <v>0</v>
      </c>
      <c r="FP21" s="10">
        <v>0</v>
      </c>
      <c r="FQ21" s="10">
        <v>0</v>
      </c>
      <c r="FR21" s="10">
        <v>0</v>
      </c>
      <c r="FS21" s="10">
        <v>0</v>
      </c>
      <c r="FT21" s="10">
        <v>1</v>
      </c>
      <c r="FU21" s="10">
        <v>5</v>
      </c>
      <c r="FV21" s="10">
        <v>0</v>
      </c>
      <c r="FW21" s="10">
        <v>1</v>
      </c>
      <c r="FX21" s="10">
        <v>3</v>
      </c>
      <c r="FY21" s="10">
        <v>1</v>
      </c>
      <c r="FZ21" s="10">
        <v>5</v>
      </c>
      <c r="GA21" s="10">
        <v>1</v>
      </c>
      <c r="GB21" s="10">
        <v>9</v>
      </c>
      <c r="GC21" s="10">
        <v>8</v>
      </c>
      <c r="GD21" s="10">
        <v>17</v>
      </c>
      <c r="GE21" s="10">
        <v>19</v>
      </c>
      <c r="GF21" s="10">
        <v>20</v>
      </c>
      <c r="GG21" s="10">
        <v>75</v>
      </c>
      <c r="GH21" s="10">
        <v>78</v>
      </c>
      <c r="GI21" s="10">
        <v>18</v>
      </c>
      <c r="GJ21" s="10">
        <v>12</v>
      </c>
      <c r="GK21" s="10">
        <v>4</v>
      </c>
      <c r="GL21" s="10">
        <v>16</v>
      </c>
      <c r="GM21" s="10">
        <v>8</v>
      </c>
      <c r="GN21" s="10">
        <v>0</v>
      </c>
      <c r="GO21" s="10">
        <v>0</v>
      </c>
      <c r="GP21" s="10">
        <v>0</v>
      </c>
      <c r="GQ21" s="10">
        <v>124</v>
      </c>
      <c r="GR21" s="10">
        <v>126</v>
      </c>
      <c r="GS21" s="10">
        <v>250</v>
      </c>
      <c r="GT21" s="10">
        <v>1</v>
      </c>
      <c r="GU21" s="10">
        <v>0</v>
      </c>
      <c r="GV21" s="10">
        <v>0</v>
      </c>
      <c r="GW21" s="10">
        <v>1</v>
      </c>
      <c r="GX21" s="10">
        <v>1</v>
      </c>
      <c r="GY21" s="10">
        <v>1</v>
      </c>
      <c r="GZ21" s="10">
        <v>0</v>
      </c>
      <c r="HA21" s="10">
        <v>0</v>
      </c>
      <c r="HB21" s="10">
        <v>0</v>
      </c>
      <c r="HC21" s="10">
        <v>0</v>
      </c>
      <c r="HD21" s="10">
        <v>0</v>
      </c>
      <c r="HE21" s="10">
        <v>0</v>
      </c>
      <c r="HF21" s="10">
        <v>2</v>
      </c>
      <c r="HG21" s="10">
        <v>2</v>
      </c>
      <c r="HH21" s="10">
        <v>4</v>
      </c>
      <c r="HI21" s="10">
        <v>0</v>
      </c>
      <c r="HJ21" s="10">
        <v>0</v>
      </c>
      <c r="HK21" s="10">
        <v>0</v>
      </c>
      <c r="HL21" s="10">
        <v>0</v>
      </c>
      <c r="HM21" s="10">
        <v>0</v>
      </c>
      <c r="HN21" s="10">
        <v>1</v>
      </c>
      <c r="HO21" s="10">
        <v>0</v>
      </c>
      <c r="HP21" s="10">
        <v>1</v>
      </c>
      <c r="HQ21" s="10">
        <v>0</v>
      </c>
      <c r="HR21" s="10">
        <v>0</v>
      </c>
      <c r="HS21" s="10">
        <v>0</v>
      </c>
      <c r="HT21" s="10">
        <v>0</v>
      </c>
      <c r="HU21" s="10">
        <v>0</v>
      </c>
      <c r="HV21" s="10">
        <v>2</v>
      </c>
      <c r="HW21" s="10">
        <v>2</v>
      </c>
      <c r="HX21" s="10">
        <v>0</v>
      </c>
      <c r="HY21" s="10">
        <v>0</v>
      </c>
      <c r="HZ21" s="10">
        <v>0</v>
      </c>
      <c r="IA21" s="10">
        <v>0</v>
      </c>
      <c r="IB21" s="10">
        <v>0</v>
      </c>
      <c r="IC21" s="10">
        <v>0</v>
      </c>
      <c r="ID21" s="10">
        <v>0</v>
      </c>
      <c r="IE21" s="10">
        <v>0</v>
      </c>
      <c r="IF21" s="10">
        <v>0</v>
      </c>
      <c r="IG21" s="10">
        <v>0</v>
      </c>
      <c r="IH21" s="10">
        <v>0</v>
      </c>
      <c r="II21" s="10">
        <v>0</v>
      </c>
      <c r="IJ21" s="10">
        <v>0</v>
      </c>
      <c r="IK21" s="10">
        <v>0</v>
      </c>
      <c r="IL21" s="10">
        <v>0</v>
      </c>
      <c r="IM21" s="10">
        <v>0</v>
      </c>
      <c r="IN21" s="10">
        <v>1</v>
      </c>
      <c r="IO21" s="10">
        <v>0</v>
      </c>
      <c r="IP21" s="10">
        <v>2</v>
      </c>
      <c r="IQ21" s="10">
        <v>0</v>
      </c>
      <c r="IR21" s="10">
        <v>0</v>
      </c>
      <c r="IS21" s="10">
        <v>0</v>
      </c>
      <c r="IT21" s="10">
        <v>1</v>
      </c>
      <c r="IU21" s="10">
        <v>9</v>
      </c>
      <c r="IV21" s="10">
        <v>4</v>
      </c>
      <c r="IW21" s="10">
        <v>9</v>
      </c>
      <c r="IX21" s="10">
        <v>8</v>
      </c>
      <c r="IY21" s="10">
        <v>17</v>
      </c>
      <c r="IZ21" s="10">
        <v>0</v>
      </c>
      <c r="JA21" s="10">
        <v>0</v>
      </c>
      <c r="JB21" s="10">
        <v>0</v>
      </c>
      <c r="JC21" s="10">
        <v>0</v>
      </c>
      <c r="JD21" s="10">
        <v>0</v>
      </c>
      <c r="JE21" s="10">
        <v>0</v>
      </c>
      <c r="JF21" s="10">
        <v>1</v>
      </c>
      <c r="JG21" s="10">
        <v>0</v>
      </c>
      <c r="JH21" s="10">
        <v>120</v>
      </c>
      <c r="JI21" s="10">
        <v>119</v>
      </c>
      <c r="JJ21" s="10">
        <v>121</v>
      </c>
      <c r="JK21" s="10">
        <v>119</v>
      </c>
      <c r="JL21" s="10">
        <v>240</v>
      </c>
      <c r="JM21" s="10">
        <v>0</v>
      </c>
      <c r="JN21" s="10">
        <v>0</v>
      </c>
      <c r="JO21" s="10">
        <v>0</v>
      </c>
      <c r="JP21" s="10">
        <v>1</v>
      </c>
      <c r="JQ21" s="10">
        <v>0</v>
      </c>
      <c r="JR21" s="10">
        <v>0</v>
      </c>
      <c r="JS21" s="10">
        <v>0</v>
      </c>
      <c r="JT21" s="10">
        <v>1</v>
      </c>
      <c r="JU21" s="10">
        <v>1</v>
      </c>
      <c r="JV21" s="10">
        <v>1</v>
      </c>
      <c r="JW21" s="10">
        <v>1</v>
      </c>
      <c r="JX21" s="10">
        <v>3</v>
      </c>
      <c r="JY21" s="10">
        <v>4</v>
      </c>
      <c r="JZ21" s="10">
        <v>0</v>
      </c>
      <c r="KA21" s="10">
        <v>0</v>
      </c>
      <c r="KB21" s="10">
        <v>0</v>
      </c>
      <c r="KC21" s="10">
        <v>0</v>
      </c>
      <c r="KD21" s="10">
        <v>0</v>
      </c>
      <c r="KE21" s="10">
        <v>0</v>
      </c>
      <c r="KF21" s="10">
        <v>0</v>
      </c>
      <c r="KG21" s="10">
        <v>0</v>
      </c>
      <c r="KH21" s="10">
        <v>7</v>
      </c>
      <c r="KI21" s="10">
        <v>3</v>
      </c>
      <c r="KJ21" s="10">
        <v>7</v>
      </c>
      <c r="KK21" s="10">
        <v>3</v>
      </c>
      <c r="KL21" s="10">
        <v>10</v>
      </c>
      <c r="KM21" s="10">
        <v>0</v>
      </c>
      <c r="KN21" s="10">
        <v>0</v>
      </c>
      <c r="KO21" s="10">
        <v>2</v>
      </c>
      <c r="KP21" s="10">
        <v>0</v>
      </c>
      <c r="KQ21" s="10">
        <v>1</v>
      </c>
      <c r="KR21" s="10">
        <v>0</v>
      </c>
      <c r="KS21" s="10">
        <v>0</v>
      </c>
      <c r="KT21" s="10">
        <v>0</v>
      </c>
      <c r="KU21" s="10">
        <v>0</v>
      </c>
      <c r="KV21" s="10">
        <v>1</v>
      </c>
      <c r="KW21" s="10">
        <v>1</v>
      </c>
      <c r="KX21" s="10">
        <v>1</v>
      </c>
      <c r="KY21" s="10">
        <v>4</v>
      </c>
      <c r="KZ21" s="10">
        <v>0</v>
      </c>
      <c r="LA21" s="10">
        <v>0</v>
      </c>
      <c r="LB21" s="10">
        <v>0</v>
      </c>
      <c r="LC21" s="10">
        <v>0</v>
      </c>
      <c r="LD21" s="10">
        <v>0</v>
      </c>
    </row>
    <row r="22" spans="1:316" s="10" customFormat="1" ht="14.25" x14ac:dyDescent="0.2">
      <c r="A22" s="10" t="s">
        <v>189</v>
      </c>
      <c r="B22" s="10">
        <v>1</v>
      </c>
      <c r="C22" s="10">
        <v>0</v>
      </c>
      <c r="D22" s="10">
        <v>0</v>
      </c>
      <c r="E22" s="10">
        <v>0</v>
      </c>
      <c r="F22" s="10">
        <v>0</v>
      </c>
      <c r="G22" s="10">
        <v>0</v>
      </c>
      <c r="H22" s="10">
        <v>0</v>
      </c>
      <c r="I22" s="10">
        <v>0</v>
      </c>
      <c r="J22" s="10">
        <v>35890</v>
      </c>
      <c r="K22" s="10">
        <v>0</v>
      </c>
      <c r="L22" s="10">
        <v>0</v>
      </c>
      <c r="M22" s="10">
        <v>0</v>
      </c>
      <c r="N22" s="10">
        <v>0</v>
      </c>
      <c r="O22" s="10">
        <v>0</v>
      </c>
      <c r="P22" s="10">
        <v>0</v>
      </c>
      <c r="Q22" s="10">
        <v>0</v>
      </c>
      <c r="R22" s="10">
        <v>0</v>
      </c>
      <c r="S22" s="10">
        <v>1</v>
      </c>
      <c r="T22" s="10">
        <v>0</v>
      </c>
      <c r="U22" s="10">
        <v>0</v>
      </c>
      <c r="V22" s="10">
        <v>0</v>
      </c>
      <c r="W22" s="10">
        <v>0</v>
      </c>
      <c r="X22" s="10">
        <v>0</v>
      </c>
      <c r="Y22" s="10">
        <v>0</v>
      </c>
      <c r="Z22" s="10">
        <v>0</v>
      </c>
      <c r="AA22" s="10">
        <v>1</v>
      </c>
      <c r="AB22" s="10">
        <v>0</v>
      </c>
      <c r="AC22" s="10">
        <v>1</v>
      </c>
      <c r="AD22" s="10">
        <v>0</v>
      </c>
      <c r="AE22" s="10">
        <v>0</v>
      </c>
      <c r="AF22" s="10">
        <v>1</v>
      </c>
      <c r="AG22" s="10">
        <v>0</v>
      </c>
      <c r="AH22" s="10">
        <v>23</v>
      </c>
      <c r="AI22" s="10">
        <v>7</v>
      </c>
      <c r="AJ22" s="10">
        <v>24</v>
      </c>
      <c r="AK22" s="10">
        <v>7</v>
      </c>
      <c r="AL22" s="10">
        <v>31</v>
      </c>
      <c r="AM22" s="10">
        <v>10</v>
      </c>
      <c r="AN22" s="10">
        <v>5</v>
      </c>
      <c r="AO22" s="10">
        <v>15</v>
      </c>
      <c r="AP22" s="10">
        <v>1620</v>
      </c>
      <c r="AQ22" s="10">
        <v>10</v>
      </c>
      <c r="AR22" s="10">
        <v>2</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0">
        <v>0</v>
      </c>
      <c r="BN22" s="10">
        <v>0</v>
      </c>
      <c r="BO22" s="10">
        <v>0</v>
      </c>
      <c r="BP22" s="10">
        <v>0</v>
      </c>
      <c r="BQ22" s="10">
        <v>10</v>
      </c>
      <c r="BR22" s="10">
        <v>2</v>
      </c>
      <c r="BS22" s="10">
        <v>12</v>
      </c>
      <c r="BT22" s="10">
        <v>0</v>
      </c>
      <c r="BU22" s="10">
        <v>0</v>
      </c>
      <c r="BV22" s="10">
        <v>0</v>
      </c>
      <c r="BW22" s="10">
        <v>0</v>
      </c>
      <c r="BX22" s="10">
        <v>0</v>
      </c>
      <c r="BY22" s="10">
        <v>0</v>
      </c>
      <c r="BZ22" s="10">
        <v>0</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0">
        <v>0</v>
      </c>
      <c r="CR22" s="10">
        <v>0</v>
      </c>
      <c r="CS22" s="10">
        <v>0</v>
      </c>
      <c r="CT22" s="10">
        <v>0</v>
      </c>
      <c r="CU22" s="10">
        <v>0</v>
      </c>
      <c r="CV22" s="10">
        <v>0</v>
      </c>
      <c r="CW22" s="10">
        <v>1</v>
      </c>
      <c r="CX22" s="10">
        <v>0</v>
      </c>
      <c r="CY22" s="10">
        <v>0</v>
      </c>
      <c r="CZ22" s="10">
        <v>0</v>
      </c>
      <c r="DA22" s="10">
        <v>0</v>
      </c>
      <c r="DB22" s="10">
        <v>0</v>
      </c>
      <c r="DC22" s="10">
        <v>0</v>
      </c>
      <c r="DD22" s="10">
        <v>0</v>
      </c>
      <c r="DE22" s="10">
        <v>0</v>
      </c>
      <c r="DF22" s="10">
        <v>0</v>
      </c>
      <c r="DG22" s="10">
        <v>0</v>
      </c>
      <c r="DH22" s="10">
        <v>0</v>
      </c>
      <c r="DI22" s="10">
        <v>0</v>
      </c>
      <c r="DJ22" s="10">
        <v>0</v>
      </c>
      <c r="DK22" s="10">
        <v>0</v>
      </c>
      <c r="DL22" s="10">
        <v>0</v>
      </c>
      <c r="DM22" s="10">
        <v>0</v>
      </c>
      <c r="DN22" s="10">
        <v>0</v>
      </c>
      <c r="DO22" s="10">
        <v>0</v>
      </c>
      <c r="DP22" s="10">
        <v>0</v>
      </c>
      <c r="DQ22" s="10">
        <v>0</v>
      </c>
      <c r="DR22" s="10">
        <v>0</v>
      </c>
      <c r="DS22" s="10">
        <v>0</v>
      </c>
      <c r="DT22" s="10">
        <v>0</v>
      </c>
      <c r="DU22" s="10">
        <v>0</v>
      </c>
      <c r="DV22" s="10">
        <v>0</v>
      </c>
      <c r="DW22" s="10">
        <v>1</v>
      </c>
      <c r="DX22" s="10">
        <v>0</v>
      </c>
      <c r="DY22" s="10">
        <v>1</v>
      </c>
      <c r="DZ22" s="10">
        <v>23</v>
      </c>
      <c r="EA22" s="10">
        <v>7</v>
      </c>
      <c r="EB22" s="10">
        <v>0</v>
      </c>
      <c r="EC22" s="10">
        <v>0</v>
      </c>
      <c r="ED22" s="10">
        <v>0</v>
      </c>
      <c r="EE22" s="10">
        <v>0</v>
      </c>
      <c r="EF22" s="10">
        <v>0</v>
      </c>
      <c r="EG22" s="10">
        <v>0</v>
      </c>
      <c r="EH22" s="10">
        <v>0</v>
      </c>
      <c r="EI22" s="10">
        <v>0</v>
      </c>
      <c r="EJ22" s="10">
        <v>0</v>
      </c>
      <c r="EK22" s="10">
        <v>0</v>
      </c>
      <c r="EL22" s="10">
        <v>0</v>
      </c>
      <c r="EM22" s="10">
        <v>0</v>
      </c>
      <c r="EN22" s="10">
        <v>0</v>
      </c>
      <c r="EO22" s="10">
        <v>0</v>
      </c>
      <c r="EP22" s="10">
        <v>0</v>
      </c>
      <c r="EQ22" s="10">
        <v>0</v>
      </c>
      <c r="ER22" s="10">
        <v>0</v>
      </c>
      <c r="ES22" s="10">
        <v>0</v>
      </c>
      <c r="ET22" s="10">
        <v>0</v>
      </c>
      <c r="EU22" s="10">
        <v>0</v>
      </c>
      <c r="EV22" s="10">
        <v>0</v>
      </c>
      <c r="EW22" s="10">
        <v>0</v>
      </c>
      <c r="EX22" s="10">
        <v>0</v>
      </c>
      <c r="EY22" s="10">
        <v>0</v>
      </c>
      <c r="EZ22" s="10">
        <v>23</v>
      </c>
      <c r="FA22" s="10">
        <v>7</v>
      </c>
      <c r="FB22" s="10">
        <v>30</v>
      </c>
      <c r="FC22" s="10">
        <v>1</v>
      </c>
      <c r="FD22" s="10">
        <v>0</v>
      </c>
      <c r="FE22" s="10">
        <v>0</v>
      </c>
      <c r="FF22" s="10">
        <v>0</v>
      </c>
      <c r="FG22" s="10">
        <v>0</v>
      </c>
      <c r="FH22" s="10">
        <v>0</v>
      </c>
      <c r="FI22" s="10">
        <v>0</v>
      </c>
      <c r="FJ22" s="10">
        <v>0</v>
      </c>
      <c r="FK22" s="10">
        <v>2</v>
      </c>
      <c r="FL22" s="10">
        <v>0</v>
      </c>
      <c r="FM22" s="10">
        <v>3</v>
      </c>
      <c r="FN22" s="10">
        <v>0</v>
      </c>
      <c r="FO22" s="10">
        <v>3</v>
      </c>
      <c r="FP22" s="10">
        <v>0</v>
      </c>
      <c r="FQ22" s="10">
        <v>1</v>
      </c>
      <c r="FR22" s="10">
        <v>2</v>
      </c>
      <c r="FS22" s="10">
        <v>0</v>
      </c>
      <c r="FT22" s="10">
        <v>2</v>
      </c>
      <c r="FU22" s="10">
        <v>1</v>
      </c>
      <c r="FV22" s="10">
        <v>0</v>
      </c>
      <c r="FW22" s="10">
        <v>0</v>
      </c>
      <c r="FX22" s="10">
        <v>1</v>
      </c>
      <c r="FY22" s="10">
        <v>0</v>
      </c>
      <c r="FZ22" s="10">
        <v>5</v>
      </c>
      <c r="GA22" s="10">
        <v>0</v>
      </c>
      <c r="GB22" s="10">
        <v>10</v>
      </c>
      <c r="GC22" s="10">
        <v>2</v>
      </c>
      <c r="GD22" s="10">
        <v>12</v>
      </c>
      <c r="GE22" s="10">
        <v>0</v>
      </c>
      <c r="GF22" s="10">
        <v>0</v>
      </c>
      <c r="GG22" s="10">
        <v>0</v>
      </c>
      <c r="GH22" s="10">
        <v>0</v>
      </c>
      <c r="GI22" s="10">
        <v>0</v>
      </c>
      <c r="GJ22" s="10">
        <v>0</v>
      </c>
      <c r="GK22" s="10">
        <v>0</v>
      </c>
      <c r="GL22" s="10">
        <v>0</v>
      </c>
      <c r="GM22" s="10">
        <v>0</v>
      </c>
      <c r="GN22" s="10">
        <v>0</v>
      </c>
      <c r="GO22" s="10">
        <v>0</v>
      </c>
      <c r="GP22" s="10">
        <v>0</v>
      </c>
      <c r="GQ22" s="10">
        <v>0</v>
      </c>
      <c r="GR22" s="10">
        <v>0</v>
      </c>
      <c r="GS22" s="10">
        <v>0</v>
      </c>
      <c r="GT22" s="10">
        <v>0</v>
      </c>
      <c r="GU22" s="10">
        <v>0</v>
      </c>
      <c r="GV22" s="10">
        <v>0</v>
      </c>
      <c r="GW22" s="10">
        <v>0</v>
      </c>
      <c r="GX22" s="10">
        <v>0</v>
      </c>
      <c r="GY22" s="10">
        <v>0</v>
      </c>
      <c r="GZ22" s="10">
        <v>1</v>
      </c>
      <c r="HA22" s="10">
        <v>0</v>
      </c>
      <c r="HB22" s="10">
        <v>0</v>
      </c>
      <c r="HC22" s="10">
        <v>0</v>
      </c>
      <c r="HD22" s="10">
        <v>0</v>
      </c>
      <c r="HE22" s="10">
        <v>0</v>
      </c>
      <c r="HF22" s="10">
        <v>1</v>
      </c>
      <c r="HG22" s="10">
        <v>0</v>
      </c>
      <c r="HH22" s="10">
        <v>1</v>
      </c>
      <c r="HI22" s="10">
        <v>5</v>
      </c>
      <c r="HJ22" s="10">
        <v>1</v>
      </c>
      <c r="HK22" s="10">
        <v>1</v>
      </c>
      <c r="HL22" s="10">
        <v>2</v>
      </c>
      <c r="HM22" s="10">
        <v>9</v>
      </c>
      <c r="HN22" s="10">
        <v>1</v>
      </c>
      <c r="HO22" s="10">
        <v>9</v>
      </c>
      <c r="HP22" s="10">
        <v>0</v>
      </c>
      <c r="HQ22" s="10">
        <v>0</v>
      </c>
      <c r="HR22" s="10">
        <v>0</v>
      </c>
      <c r="HS22" s="10">
        <v>2</v>
      </c>
      <c r="HT22" s="10">
        <v>0</v>
      </c>
      <c r="HU22" s="10">
        <v>26</v>
      </c>
      <c r="HV22" s="10">
        <v>4</v>
      </c>
      <c r="HW22" s="10">
        <v>30</v>
      </c>
      <c r="HX22" s="10">
        <v>2</v>
      </c>
      <c r="HY22" s="10">
        <v>0</v>
      </c>
      <c r="HZ22" s="10">
        <v>0</v>
      </c>
      <c r="IA22" s="10">
        <v>0</v>
      </c>
      <c r="IB22" s="10">
        <v>0</v>
      </c>
      <c r="IC22" s="10">
        <v>0</v>
      </c>
      <c r="ID22" s="10">
        <v>2</v>
      </c>
      <c r="IE22" s="10">
        <v>0</v>
      </c>
      <c r="IF22" s="10">
        <v>6</v>
      </c>
      <c r="IG22" s="10">
        <v>5</v>
      </c>
      <c r="IH22" s="10">
        <v>0</v>
      </c>
      <c r="II22" s="10">
        <v>0</v>
      </c>
      <c r="IJ22" s="10">
        <v>10</v>
      </c>
      <c r="IK22" s="10">
        <v>5</v>
      </c>
      <c r="IL22" s="10">
        <v>15</v>
      </c>
      <c r="IM22" s="10">
        <v>1</v>
      </c>
      <c r="IN22" s="10">
        <v>1</v>
      </c>
      <c r="IO22" s="10">
        <v>9</v>
      </c>
      <c r="IP22" s="10">
        <v>1</v>
      </c>
      <c r="IQ22" s="10">
        <v>0</v>
      </c>
      <c r="IR22" s="10">
        <v>0</v>
      </c>
      <c r="IS22" s="10">
        <v>0</v>
      </c>
      <c r="IT22" s="10">
        <v>0</v>
      </c>
      <c r="IU22" s="10">
        <v>0</v>
      </c>
      <c r="IV22" s="10">
        <v>0</v>
      </c>
      <c r="IW22" s="10">
        <v>10</v>
      </c>
      <c r="IX22" s="10">
        <v>2</v>
      </c>
      <c r="IY22" s="10">
        <v>12</v>
      </c>
      <c r="IZ22" s="10">
        <v>0</v>
      </c>
      <c r="JA22" s="10">
        <v>0</v>
      </c>
      <c r="JB22" s="10">
        <v>0</v>
      </c>
      <c r="JC22" s="10">
        <v>0</v>
      </c>
      <c r="JD22" s="10">
        <v>0</v>
      </c>
      <c r="JE22" s="10">
        <v>0</v>
      </c>
      <c r="JF22" s="10">
        <v>0</v>
      </c>
      <c r="JG22" s="10">
        <v>0</v>
      </c>
      <c r="JH22" s="10">
        <v>0</v>
      </c>
      <c r="JI22" s="10">
        <v>0</v>
      </c>
      <c r="JJ22" s="10">
        <v>0</v>
      </c>
      <c r="JK22" s="10">
        <v>0</v>
      </c>
      <c r="JL22" s="10">
        <v>0</v>
      </c>
      <c r="JM22" s="10">
        <v>0</v>
      </c>
      <c r="JN22" s="10">
        <v>0</v>
      </c>
      <c r="JO22" s="10">
        <v>1</v>
      </c>
      <c r="JP22" s="10">
        <v>0</v>
      </c>
      <c r="JQ22" s="10">
        <v>0</v>
      </c>
      <c r="JR22" s="10">
        <v>0</v>
      </c>
      <c r="JS22" s="10">
        <v>0</v>
      </c>
      <c r="JT22" s="10">
        <v>0</v>
      </c>
      <c r="JU22" s="10">
        <v>0</v>
      </c>
      <c r="JV22" s="10">
        <v>0</v>
      </c>
      <c r="JW22" s="10">
        <v>1</v>
      </c>
      <c r="JX22" s="10">
        <v>0</v>
      </c>
      <c r="JY22" s="10">
        <v>1</v>
      </c>
      <c r="JZ22" s="10">
        <v>0</v>
      </c>
      <c r="KA22" s="10">
        <v>2</v>
      </c>
      <c r="KB22" s="10">
        <v>23</v>
      </c>
      <c r="KC22" s="10">
        <v>5</v>
      </c>
      <c r="KD22" s="10">
        <v>0</v>
      </c>
      <c r="KE22" s="10">
        <v>0</v>
      </c>
      <c r="KF22" s="10">
        <v>0</v>
      </c>
      <c r="KG22" s="10">
        <v>0</v>
      </c>
      <c r="KH22" s="10">
        <v>0</v>
      </c>
      <c r="KI22" s="10">
        <v>0</v>
      </c>
      <c r="KJ22" s="10">
        <v>23</v>
      </c>
      <c r="KK22" s="10">
        <v>7</v>
      </c>
      <c r="KL22" s="10">
        <v>30</v>
      </c>
      <c r="KM22" s="10">
        <v>0</v>
      </c>
      <c r="KN22" s="10">
        <v>0</v>
      </c>
      <c r="KO22" s="10">
        <v>1</v>
      </c>
      <c r="KP22" s="10">
        <v>0</v>
      </c>
      <c r="KQ22" s="10">
        <v>0</v>
      </c>
      <c r="KR22" s="10">
        <v>0</v>
      </c>
      <c r="KS22" s="10">
        <v>0</v>
      </c>
      <c r="KT22" s="10">
        <v>0</v>
      </c>
      <c r="KU22" s="10">
        <v>0</v>
      </c>
      <c r="KV22" s="10">
        <v>0</v>
      </c>
      <c r="KW22" s="10">
        <v>0</v>
      </c>
      <c r="KX22" s="10">
        <v>30</v>
      </c>
      <c r="KY22" s="10">
        <v>30</v>
      </c>
      <c r="KZ22" s="10">
        <v>0</v>
      </c>
      <c r="LA22" s="10">
        <v>0</v>
      </c>
      <c r="LB22" s="10">
        <v>0</v>
      </c>
      <c r="LC22" s="10">
        <v>0</v>
      </c>
      <c r="LD22" s="10">
        <v>0</v>
      </c>
    </row>
    <row r="23" spans="1:316" s="10" customFormat="1" ht="14.25" x14ac:dyDescent="0.2">
      <c r="A23" s="10" t="s">
        <v>201</v>
      </c>
      <c r="B23" s="10">
        <v>0</v>
      </c>
      <c r="C23" s="10">
        <v>0</v>
      </c>
      <c r="D23" s="10">
        <v>0</v>
      </c>
      <c r="E23" s="10">
        <v>0</v>
      </c>
      <c r="F23" s="10">
        <v>0</v>
      </c>
      <c r="G23" s="10">
        <v>0</v>
      </c>
      <c r="H23" s="10">
        <v>0</v>
      </c>
      <c r="I23" s="10">
        <v>0</v>
      </c>
      <c r="J23" s="10">
        <v>0</v>
      </c>
      <c r="K23" s="10">
        <v>0</v>
      </c>
      <c r="L23" s="10">
        <v>0</v>
      </c>
      <c r="M23" s="10">
        <v>0</v>
      </c>
      <c r="N23" s="10">
        <v>0</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0">
        <v>0</v>
      </c>
      <c r="AW23" s="10">
        <v>0</v>
      </c>
      <c r="AX23" s="10">
        <v>0</v>
      </c>
      <c r="AY23" s="10">
        <v>0</v>
      </c>
      <c r="AZ23" s="10">
        <v>0</v>
      </c>
      <c r="BA23" s="10">
        <v>0</v>
      </c>
      <c r="BB23" s="10">
        <v>0</v>
      </c>
      <c r="BC23" s="10">
        <v>0</v>
      </c>
      <c r="BD23" s="10">
        <v>0</v>
      </c>
      <c r="BE23" s="10">
        <v>0</v>
      </c>
      <c r="BF23" s="10">
        <v>0</v>
      </c>
      <c r="BG23" s="10">
        <v>0</v>
      </c>
      <c r="BH23" s="10">
        <v>0</v>
      </c>
      <c r="BI23" s="10">
        <v>0</v>
      </c>
      <c r="BJ23" s="10">
        <v>0</v>
      </c>
      <c r="BK23" s="10">
        <v>0</v>
      </c>
      <c r="BL23" s="10">
        <v>0</v>
      </c>
      <c r="BM23" s="10">
        <v>0</v>
      </c>
      <c r="BN23" s="10">
        <v>0</v>
      </c>
      <c r="BO23" s="10">
        <v>0</v>
      </c>
      <c r="BP23" s="10">
        <v>0</v>
      </c>
      <c r="BQ23" s="10">
        <v>0</v>
      </c>
      <c r="BR23" s="10">
        <v>0</v>
      </c>
      <c r="BS23" s="10">
        <v>0</v>
      </c>
      <c r="BT23" s="10">
        <v>0</v>
      </c>
      <c r="BU23" s="10">
        <v>0</v>
      </c>
      <c r="BV23" s="10">
        <v>0</v>
      </c>
      <c r="BW23" s="10">
        <v>0</v>
      </c>
      <c r="BX23" s="10">
        <v>0</v>
      </c>
      <c r="BY23" s="10">
        <v>0</v>
      </c>
      <c r="BZ23" s="10">
        <v>0</v>
      </c>
      <c r="CA23" s="10">
        <v>0</v>
      </c>
      <c r="CB23" s="10">
        <v>0</v>
      </c>
      <c r="CC23" s="10">
        <v>0</v>
      </c>
      <c r="CD23" s="10">
        <v>0</v>
      </c>
      <c r="CE23" s="10">
        <v>0</v>
      </c>
      <c r="CF23" s="10">
        <v>0</v>
      </c>
      <c r="CG23" s="10">
        <v>0</v>
      </c>
      <c r="CH23" s="10">
        <v>0</v>
      </c>
      <c r="CI23" s="10">
        <v>0</v>
      </c>
      <c r="CJ23" s="10">
        <v>0</v>
      </c>
      <c r="CK23" s="10">
        <v>0</v>
      </c>
      <c r="CL23" s="10">
        <v>0</v>
      </c>
      <c r="CM23" s="10">
        <v>0</v>
      </c>
      <c r="CN23" s="10">
        <v>0</v>
      </c>
      <c r="CO23" s="10">
        <v>0</v>
      </c>
      <c r="CP23" s="10">
        <v>0</v>
      </c>
      <c r="CQ23" s="10">
        <v>0</v>
      </c>
      <c r="CR23" s="10">
        <v>0</v>
      </c>
      <c r="CS23" s="10">
        <v>0</v>
      </c>
      <c r="CT23" s="10">
        <v>0</v>
      </c>
      <c r="CU23" s="10">
        <v>0</v>
      </c>
      <c r="CV23" s="10">
        <v>0</v>
      </c>
      <c r="CW23" s="10">
        <v>0</v>
      </c>
      <c r="CX23" s="10">
        <v>0</v>
      </c>
      <c r="CY23" s="10">
        <v>0</v>
      </c>
      <c r="CZ23" s="10">
        <v>0</v>
      </c>
      <c r="DA23" s="10">
        <v>0</v>
      </c>
      <c r="DB23" s="10">
        <v>0</v>
      </c>
      <c r="DC23" s="10">
        <v>0</v>
      </c>
      <c r="DD23" s="10">
        <v>0</v>
      </c>
      <c r="DE23" s="10">
        <v>0</v>
      </c>
      <c r="DF23" s="10">
        <v>0</v>
      </c>
      <c r="DG23" s="10">
        <v>0</v>
      </c>
      <c r="DH23" s="10">
        <v>0</v>
      </c>
      <c r="DI23" s="10">
        <v>0</v>
      </c>
      <c r="DJ23" s="10">
        <v>0</v>
      </c>
      <c r="DK23" s="10">
        <v>0</v>
      </c>
      <c r="DL23" s="10">
        <v>0</v>
      </c>
      <c r="DM23" s="10">
        <v>0</v>
      </c>
      <c r="DN23" s="10">
        <v>0</v>
      </c>
      <c r="DO23" s="10">
        <v>0</v>
      </c>
      <c r="DP23" s="10">
        <v>0</v>
      </c>
      <c r="DQ23" s="10">
        <v>0</v>
      </c>
      <c r="DR23" s="10">
        <v>0</v>
      </c>
      <c r="DS23" s="10">
        <v>0</v>
      </c>
      <c r="DT23" s="10">
        <v>0</v>
      </c>
      <c r="DU23" s="10">
        <v>0</v>
      </c>
      <c r="DV23" s="10">
        <v>0</v>
      </c>
      <c r="DW23" s="10">
        <v>0</v>
      </c>
      <c r="DX23" s="10">
        <v>0</v>
      </c>
      <c r="DY23" s="10">
        <v>0</v>
      </c>
      <c r="DZ23" s="10">
        <v>0</v>
      </c>
      <c r="EA23" s="10">
        <v>0</v>
      </c>
      <c r="EB23" s="10">
        <v>0</v>
      </c>
      <c r="EC23" s="10">
        <v>0</v>
      </c>
      <c r="ED23" s="10">
        <v>0</v>
      </c>
      <c r="EE23" s="10">
        <v>0</v>
      </c>
      <c r="EF23" s="10">
        <v>0</v>
      </c>
      <c r="EG23" s="10">
        <v>0</v>
      </c>
      <c r="EH23" s="10">
        <v>0</v>
      </c>
      <c r="EI23" s="10">
        <v>0</v>
      </c>
      <c r="EJ23" s="10">
        <v>0</v>
      </c>
      <c r="EK23" s="10">
        <v>0</v>
      </c>
      <c r="EL23" s="10">
        <v>0</v>
      </c>
      <c r="EM23" s="10">
        <v>0</v>
      </c>
      <c r="EN23" s="10">
        <v>0</v>
      </c>
      <c r="EO23" s="10">
        <v>0</v>
      </c>
      <c r="EP23" s="10">
        <v>0</v>
      </c>
      <c r="EQ23" s="10">
        <v>0</v>
      </c>
      <c r="ER23" s="10">
        <v>0</v>
      </c>
      <c r="ES23" s="10">
        <v>0</v>
      </c>
      <c r="ET23" s="10">
        <v>0</v>
      </c>
      <c r="EU23" s="10">
        <v>0</v>
      </c>
      <c r="EV23" s="10">
        <v>0</v>
      </c>
      <c r="EW23" s="10">
        <v>0</v>
      </c>
      <c r="EX23" s="10">
        <v>0</v>
      </c>
      <c r="EY23" s="10">
        <v>0</v>
      </c>
      <c r="EZ23" s="10">
        <v>0</v>
      </c>
      <c r="FA23" s="10">
        <v>0</v>
      </c>
      <c r="FB23" s="10">
        <v>0</v>
      </c>
      <c r="FC23" s="10">
        <v>0</v>
      </c>
      <c r="FD23" s="10">
        <v>0</v>
      </c>
      <c r="FE23" s="10">
        <v>0</v>
      </c>
      <c r="FF23" s="10">
        <v>0</v>
      </c>
      <c r="FG23" s="10">
        <v>0</v>
      </c>
      <c r="FH23" s="10">
        <v>0</v>
      </c>
      <c r="FI23" s="10">
        <v>0</v>
      </c>
      <c r="FJ23" s="10">
        <v>0</v>
      </c>
      <c r="FK23" s="10">
        <v>0</v>
      </c>
      <c r="FL23" s="10">
        <v>0</v>
      </c>
      <c r="FM23" s="10">
        <v>0</v>
      </c>
      <c r="FN23" s="10">
        <v>0</v>
      </c>
      <c r="FO23" s="10">
        <v>0</v>
      </c>
      <c r="FP23" s="10">
        <v>0</v>
      </c>
      <c r="FQ23" s="10">
        <v>0</v>
      </c>
      <c r="FR23" s="10">
        <v>0</v>
      </c>
      <c r="FS23" s="10">
        <v>0</v>
      </c>
      <c r="FT23" s="10">
        <v>0</v>
      </c>
      <c r="FU23" s="10">
        <v>0</v>
      </c>
      <c r="FV23" s="10">
        <v>0</v>
      </c>
      <c r="FW23" s="10">
        <v>0</v>
      </c>
      <c r="FX23" s="10">
        <v>0</v>
      </c>
      <c r="FY23" s="10">
        <v>0</v>
      </c>
      <c r="FZ23" s="10">
        <v>0</v>
      </c>
      <c r="GA23" s="10">
        <v>0</v>
      </c>
      <c r="GB23" s="10">
        <v>0</v>
      </c>
      <c r="GC23" s="10">
        <v>0</v>
      </c>
      <c r="GD23" s="10">
        <v>0</v>
      </c>
      <c r="GE23" s="10">
        <v>0</v>
      </c>
      <c r="GF23" s="10">
        <v>0</v>
      </c>
      <c r="GG23" s="10">
        <v>0</v>
      </c>
      <c r="GH23" s="10">
        <v>0</v>
      </c>
      <c r="GI23" s="10">
        <v>0</v>
      </c>
      <c r="GJ23" s="10">
        <v>0</v>
      </c>
      <c r="GK23" s="10">
        <v>0</v>
      </c>
      <c r="GL23" s="10">
        <v>0</v>
      </c>
      <c r="GM23" s="10">
        <v>0</v>
      </c>
      <c r="GN23" s="10">
        <v>0</v>
      </c>
      <c r="GO23" s="10">
        <v>0</v>
      </c>
      <c r="GP23" s="10">
        <v>0</v>
      </c>
      <c r="GQ23" s="10">
        <v>0</v>
      </c>
      <c r="GR23" s="10">
        <v>0</v>
      </c>
      <c r="GS23" s="10">
        <v>0</v>
      </c>
      <c r="GT23" s="10">
        <v>0</v>
      </c>
      <c r="GU23" s="10">
        <v>0</v>
      </c>
      <c r="GV23" s="10">
        <v>0</v>
      </c>
      <c r="GW23" s="10">
        <v>0</v>
      </c>
      <c r="GX23" s="10">
        <v>0</v>
      </c>
      <c r="GY23" s="10">
        <v>0</v>
      </c>
      <c r="GZ23" s="10">
        <v>0</v>
      </c>
      <c r="HA23" s="10">
        <v>0</v>
      </c>
      <c r="HB23" s="10">
        <v>0</v>
      </c>
      <c r="HC23" s="10">
        <v>0</v>
      </c>
      <c r="HD23" s="10">
        <v>0</v>
      </c>
      <c r="HE23" s="10">
        <v>0</v>
      </c>
      <c r="HF23" s="10">
        <v>0</v>
      </c>
      <c r="HG23" s="10">
        <v>0</v>
      </c>
      <c r="HH23" s="10">
        <v>0</v>
      </c>
      <c r="HI23" s="10">
        <v>0</v>
      </c>
      <c r="HJ23" s="10">
        <v>0</v>
      </c>
      <c r="HK23" s="10">
        <v>0</v>
      </c>
      <c r="HL23" s="10">
        <v>0</v>
      </c>
      <c r="HM23" s="10">
        <v>0</v>
      </c>
      <c r="HN23" s="10">
        <v>0</v>
      </c>
      <c r="HO23" s="10">
        <v>0</v>
      </c>
      <c r="HP23" s="10">
        <v>0</v>
      </c>
      <c r="HQ23" s="10">
        <v>0</v>
      </c>
      <c r="HR23" s="10">
        <v>0</v>
      </c>
      <c r="HS23" s="10">
        <v>0</v>
      </c>
      <c r="HT23" s="10">
        <v>0</v>
      </c>
      <c r="HU23" s="10">
        <v>0</v>
      </c>
      <c r="HV23" s="10">
        <v>0</v>
      </c>
      <c r="HW23" s="10">
        <v>0</v>
      </c>
      <c r="HX23" s="10">
        <v>0</v>
      </c>
      <c r="HY23" s="10">
        <v>0</v>
      </c>
      <c r="HZ23" s="10">
        <v>0</v>
      </c>
      <c r="IA23" s="10">
        <v>0</v>
      </c>
      <c r="IB23" s="10">
        <v>0</v>
      </c>
      <c r="IC23" s="10">
        <v>0</v>
      </c>
      <c r="ID23" s="10">
        <v>0</v>
      </c>
      <c r="IE23" s="10">
        <v>0</v>
      </c>
      <c r="IF23" s="10">
        <v>0</v>
      </c>
      <c r="IG23" s="10">
        <v>0</v>
      </c>
      <c r="IH23" s="10">
        <v>0</v>
      </c>
      <c r="II23" s="10">
        <v>0</v>
      </c>
      <c r="IJ23" s="10">
        <v>0</v>
      </c>
      <c r="IK23" s="10">
        <v>0</v>
      </c>
      <c r="IL23" s="10">
        <v>0</v>
      </c>
      <c r="IM23" s="10">
        <v>0</v>
      </c>
      <c r="IN23" s="10">
        <v>0</v>
      </c>
      <c r="IO23" s="10">
        <v>0</v>
      </c>
      <c r="IP23" s="10">
        <v>0</v>
      </c>
      <c r="IQ23" s="10">
        <v>0</v>
      </c>
      <c r="IR23" s="10">
        <v>0</v>
      </c>
      <c r="IS23" s="10">
        <v>0</v>
      </c>
      <c r="IT23" s="10">
        <v>0</v>
      </c>
      <c r="IU23" s="10">
        <v>0</v>
      </c>
      <c r="IV23" s="10">
        <v>0</v>
      </c>
      <c r="IW23" s="10">
        <v>0</v>
      </c>
      <c r="IX23" s="10">
        <v>0</v>
      </c>
      <c r="IY23" s="10">
        <v>0</v>
      </c>
      <c r="IZ23" s="10">
        <v>0</v>
      </c>
      <c r="JA23" s="10">
        <v>0</v>
      </c>
      <c r="JB23" s="10">
        <v>0</v>
      </c>
      <c r="JC23" s="10">
        <v>0</v>
      </c>
      <c r="JD23" s="10">
        <v>0</v>
      </c>
      <c r="JE23" s="10">
        <v>0</v>
      </c>
      <c r="JF23" s="10">
        <v>0</v>
      </c>
      <c r="JG23" s="10">
        <v>0</v>
      </c>
      <c r="JH23" s="10">
        <v>0</v>
      </c>
      <c r="JI23" s="10">
        <v>0</v>
      </c>
      <c r="JJ23" s="10">
        <v>0</v>
      </c>
      <c r="JK23" s="10">
        <v>0</v>
      </c>
      <c r="JL23" s="10">
        <v>0</v>
      </c>
      <c r="JM23" s="10">
        <v>0</v>
      </c>
      <c r="JN23" s="10">
        <v>0</v>
      </c>
      <c r="JO23" s="10">
        <v>0</v>
      </c>
      <c r="JP23" s="10">
        <v>0</v>
      </c>
      <c r="JQ23" s="10">
        <v>0</v>
      </c>
      <c r="JR23" s="10">
        <v>0</v>
      </c>
      <c r="JS23" s="10">
        <v>0</v>
      </c>
      <c r="JT23" s="10">
        <v>0</v>
      </c>
      <c r="JU23" s="10">
        <v>0</v>
      </c>
      <c r="JV23" s="10">
        <v>0</v>
      </c>
      <c r="JW23" s="10">
        <v>0</v>
      </c>
      <c r="JX23" s="10">
        <v>0</v>
      </c>
      <c r="JY23" s="10">
        <v>0</v>
      </c>
      <c r="JZ23" s="10">
        <v>0</v>
      </c>
      <c r="KA23" s="10">
        <v>0</v>
      </c>
      <c r="KB23" s="10">
        <v>0</v>
      </c>
      <c r="KC23" s="10">
        <v>0</v>
      </c>
      <c r="KD23" s="10">
        <v>0</v>
      </c>
      <c r="KE23" s="10">
        <v>0</v>
      </c>
      <c r="KF23" s="10">
        <v>0</v>
      </c>
      <c r="KG23" s="10">
        <v>0</v>
      </c>
      <c r="KH23" s="10">
        <v>0</v>
      </c>
      <c r="KI23" s="10">
        <v>0</v>
      </c>
      <c r="KJ23" s="10">
        <v>0</v>
      </c>
      <c r="KK23" s="10">
        <v>0</v>
      </c>
      <c r="KL23" s="10">
        <v>0</v>
      </c>
      <c r="KM23" s="10">
        <v>0</v>
      </c>
      <c r="KN23" s="10">
        <v>0</v>
      </c>
      <c r="KO23" s="10">
        <v>0</v>
      </c>
      <c r="KP23" s="10">
        <v>0</v>
      </c>
      <c r="KQ23" s="10">
        <v>0</v>
      </c>
      <c r="KR23" s="10">
        <v>0</v>
      </c>
      <c r="KS23" s="10">
        <v>0</v>
      </c>
      <c r="KT23" s="10">
        <v>0</v>
      </c>
      <c r="KU23" s="10">
        <v>0</v>
      </c>
      <c r="KV23" s="10">
        <v>0</v>
      </c>
      <c r="KW23" s="10">
        <v>0</v>
      </c>
      <c r="KX23" s="10">
        <v>0</v>
      </c>
      <c r="KY23" s="10">
        <v>0</v>
      </c>
      <c r="KZ23" s="10">
        <v>0</v>
      </c>
      <c r="LA23" s="10">
        <v>0</v>
      </c>
      <c r="LB23" s="10">
        <v>0</v>
      </c>
      <c r="LC23" s="10">
        <v>0</v>
      </c>
      <c r="LD23" s="10">
        <v>0</v>
      </c>
    </row>
    <row r="24" spans="1:316" s="10" customFormat="1" ht="14.25" x14ac:dyDescent="0.2">
      <c r="A24" s="10" t="s">
        <v>202</v>
      </c>
      <c r="B24" s="10">
        <v>0</v>
      </c>
      <c r="C24" s="10">
        <v>0</v>
      </c>
      <c r="D24" s="10">
        <v>0</v>
      </c>
      <c r="E24" s="10">
        <v>0</v>
      </c>
      <c r="F24" s="10">
        <v>0</v>
      </c>
      <c r="G24" s="10">
        <v>0</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v>0</v>
      </c>
      <c r="BN24" s="10">
        <v>0</v>
      </c>
      <c r="BO24" s="10">
        <v>0</v>
      </c>
      <c r="BP24" s="10">
        <v>0</v>
      </c>
      <c r="BQ24" s="10">
        <v>0</v>
      </c>
      <c r="BR24" s="10">
        <v>0</v>
      </c>
      <c r="BS24" s="10">
        <v>0</v>
      </c>
      <c r="BT24" s="10">
        <v>0</v>
      </c>
      <c r="BU24" s="10">
        <v>0</v>
      </c>
      <c r="BV24" s="10">
        <v>0</v>
      </c>
      <c r="BW24" s="10">
        <v>0</v>
      </c>
      <c r="BX24" s="10">
        <v>0</v>
      </c>
      <c r="BY24" s="10">
        <v>0</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0</v>
      </c>
      <c r="DC24" s="10">
        <v>0</v>
      </c>
      <c r="DD24" s="10">
        <v>0</v>
      </c>
      <c r="DE24" s="10">
        <v>0</v>
      </c>
      <c r="DF24" s="10">
        <v>0</v>
      </c>
      <c r="DG24" s="10">
        <v>0</v>
      </c>
      <c r="DH24" s="10">
        <v>0</v>
      </c>
      <c r="DI24" s="10">
        <v>0</v>
      </c>
      <c r="DJ24" s="10">
        <v>0</v>
      </c>
      <c r="DK24" s="10">
        <v>0</v>
      </c>
      <c r="DL24" s="10">
        <v>0</v>
      </c>
      <c r="DM24" s="10">
        <v>0</v>
      </c>
      <c r="DN24" s="10">
        <v>0</v>
      </c>
      <c r="DO24" s="10">
        <v>0</v>
      </c>
      <c r="DP24" s="10">
        <v>0</v>
      </c>
      <c r="DQ24" s="10">
        <v>0</v>
      </c>
      <c r="DR24" s="10">
        <v>0</v>
      </c>
      <c r="DS24" s="10">
        <v>0</v>
      </c>
      <c r="DT24" s="10">
        <v>0</v>
      </c>
      <c r="DU24" s="10">
        <v>0</v>
      </c>
      <c r="DV24" s="10">
        <v>0</v>
      </c>
      <c r="DW24" s="10">
        <v>0</v>
      </c>
      <c r="DX24" s="10">
        <v>0</v>
      </c>
      <c r="DY24" s="10">
        <v>0</v>
      </c>
      <c r="DZ24" s="10">
        <v>0</v>
      </c>
      <c r="EA24" s="10">
        <v>0</v>
      </c>
      <c r="EB24" s="10">
        <v>0</v>
      </c>
      <c r="EC24" s="10">
        <v>0</v>
      </c>
      <c r="ED24" s="10">
        <v>0</v>
      </c>
      <c r="EE24" s="10">
        <v>0</v>
      </c>
      <c r="EF24" s="10">
        <v>0</v>
      </c>
      <c r="EG24" s="10">
        <v>0</v>
      </c>
      <c r="EH24" s="10">
        <v>0</v>
      </c>
      <c r="EI24" s="10">
        <v>0</v>
      </c>
      <c r="EJ24" s="10">
        <v>0</v>
      </c>
      <c r="EK24" s="10">
        <v>0</v>
      </c>
      <c r="EL24" s="10">
        <v>0</v>
      </c>
      <c r="EM24" s="10">
        <v>0</v>
      </c>
      <c r="EN24" s="10">
        <v>0</v>
      </c>
      <c r="EO24" s="10">
        <v>0</v>
      </c>
      <c r="EP24" s="10">
        <v>0</v>
      </c>
      <c r="EQ24" s="10">
        <v>0</v>
      </c>
      <c r="ER24" s="10">
        <v>0</v>
      </c>
      <c r="ES24" s="10">
        <v>0</v>
      </c>
      <c r="ET24" s="10">
        <v>0</v>
      </c>
      <c r="EU24" s="10">
        <v>0</v>
      </c>
      <c r="EV24" s="10">
        <v>0</v>
      </c>
      <c r="EW24" s="10">
        <v>0</v>
      </c>
      <c r="EX24" s="10">
        <v>0</v>
      </c>
      <c r="EY24" s="10">
        <v>0</v>
      </c>
      <c r="EZ24" s="10">
        <v>0</v>
      </c>
      <c r="FA24" s="10">
        <v>0</v>
      </c>
      <c r="FB24" s="10">
        <v>0</v>
      </c>
      <c r="FC24" s="10">
        <v>0</v>
      </c>
      <c r="FD24" s="10">
        <v>0</v>
      </c>
      <c r="FE24" s="10">
        <v>0</v>
      </c>
      <c r="FF24" s="10">
        <v>0</v>
      </c>
      <c r="FG24" s="10">
        <v>0</v>
      </c>
      <c r="FH24" s="10">
        <v>0</v>
      </c>
      <c r="FI24" s="10">
        <v>0</v>
      </c>
      <c r="FJ24" s="10">
        <v>0</v>
      </c>
      <c r="FK24" s="10">
        <v>0</v>
      </c>
      <c r="FL24" s="10">
        <v>0</v>
      </c>
      <c r="FM24" s="10">
        <v>0</v>
      </c>
      <c r="FN24" s="10">
        <v>0</v>
      </c>
      <c r="FO24" s="10">
        <v>0</v>
      </c>
      <c r="FP24" s="10">
        <v>0</v>
      </c>
      <c r="FQ24" s="10">
        <v>0</v>
      </c>
      <c r="FR24" s="10">
        <v>0</v>
      </c>
      <c r="FS24" s="10">
        <v>0</v>
      </c>
      <c r="FT24" s="10">
        <v>0</v>
      </c>
      <c r="FU24" s="10">
        <v>0</v>
      </c>
      <c r="FV24" s="10">
        <v>0</v>
      </c>
      <c r="FW24" s="10">
        <v>0</v>
      </c>
      <c r="FX24" s="10">
        <v>0</v>
      </c>
      <c r="FY24" s="10">
        <v>0</v>
      </c>
      <c r="FZ24" s="10">
        <v>0</v>
      </c>
      <c r="GA24" s="10">
        <v>0</v>
      </c>
      <c r="GB24" s="10">
        <v>0</v>
      </c>
      <c r="GC24" s="10">
        <v>0</v>
      </c>
      <c r="GD24" s="10">
        <v>0</v>
      </c>
      <c r="GE24" s="10">
        <v>0</v>
      </c>
      <c r="GF24" s="10">
        <v>0</v>
      </c>
      <c r="GG24" s="10">
        <v>0</v>
      </c>
      <c r="GH24" s="10">
        <v>0</v>
      </c>
      <c r="GI24" s="10">
        <v>0</v>
      </c>
      <c r="GJ24" s="10">
        <v>0</v>
      </c>
      <c r="GK24" s="10">
        <v>0</v>
      </c>
      <c r="GL24" s="10">
        <v>0</v>
      </c>
      <c r="GM24" s="10">
        <v>0</v>
      </c>
      <c r="GN24" s="10">
        <v>0</v>
      </c>
      <c r="GO24" s="10">
        <v>0</v>
      </c>
      <c r="GP24" s="10">
        <v>0</v>
      </c>
      <c r="GQ24" s="10">
        <v>0</v>
      </c>
      <c r="GR24" s="10">
        <v>0</v>
      </c>
      <c r="GS24" s="10">
        <v>0</v>
      </c>
      <c r="GT24" s="10">
        <v>0</v>
      </c>
      <c r="GU24" s="10">
        <v>0</v>
      </c>
      <c r="GV24" s="10">
        <v>0</v>
      </c>
      <c r="GW24" s="10">
        <v>0</v>
      </c>
      <c r="GX24" s="10">
        <v>0</v>
      </c>
      <c r="GY24" s="10">
        <v>0</v>
      </c>
      <c r="GZ24" s="10">
        <v>0</v>
      </c>
      <c r="HA24" s="10">
        <v>0</v>
      </c>
      <c r="HB24" s="10">
        <v>0</v>
      </c>
      <c r="HC24" s="10">
        <v>0</v>
      </c>
      <c r="HD24" s="10">
        <v>0</v>
      </c>
      <c r="HE24" s="10">
        <v>0</v>
      </c>
      <c r="HF24" s="10">
        <v>0</v>
      </c>
      <c r="HG24" s="10">
        <v>0</v>
      </c>
      <c r="HH24" s="10">
        <v>0</v>
      </c>
      <c r="HI24" s="10">
        <v>0</v>
      </c>
      <c r="HJ24" s="10">
        <v>0</v>
      </c>
      <c r="HK24" s="10">
        <v>0</v>
      </c>
      <c r="HL24" s="10">
        <v>0</v>
      </c>
      <c r="HM24" s="10">
        <v>0</v>
      </c>
      <c r="HN24" s="10">
        <v>0</v>
      </c>
      <c r="HO24" s="10">
        <v>0</v>
      </c>
      <c r="HP24" s="10">
        <v>0</v>
      </c>
      <c r="HQ24" s="10">
        <v>0</v>
      </c>
      <c r="HR24" s="10">
        <v>0</v>
      </c>
      <c r="HS24" s="10">
        <v>0</v>
      </c>
      <c r="HT24" s="10">
        <v>0</v>
      </c>
      <c r="HU24" s="10">
        <v>0</v>
      </c>
      <c r="HV24" s="10">
        <v>0</v>
      </c>
      <c r="HW24" s="10">
        <v>0</v>
      </c>
      <c r="HX24" s="10">
        <v>0</v>
      </c>
      <c r="HY24" s="10">
        <v>0</v>
      </c>
      <c r="HZ24" s="10">
        <v>0</v>
      </c>
      <c r="IA24" s="10">
        <v>0</v>
      </c>
      <c r="IB24" s="10">
        <v>0</v>
      </c>
      <c r="IC24" s="10">
        <v>0</v>
      </c>
      <c r="ID24" s="10">
        <v>0</v>
      </c>
      <c r="IE24" s="10">
        <v>0</v>
      </c>
      <c r="IF24" s="10">
        <v>0</v>
      </c>
      <c r="IG24" s="10">
        <v>0</v>
      </c>
      <c r="IH24" s="10">
        <v>0</v>
      </c>
      <c r="II24" s="10">
        <v>0</v>
      </c>
      <c r="IJ24" s="10">
        <v>0</v>
      </c>
      <c r="IK24" s="10">
        <v>0</v>
      </c>
      <c r="IL24" s="10">
        <v>0</v>
      </c>
      <c r="IM24" s="10">
        <v>0</v>
      </c>
      <c r="IN24" s="10">
        <v>0</v>
      </c>
      <c r="IO24" s="10">
        <v>0</v>
      </c>
      <c r="IP24" s="10">
        <v>0</v>
      </c>
      <c r="IQ24" s="10">
        <v>0</v>
      </c>
      <c r="IR24" s="10">
        <v>0</v>
      </c>
      <c r="IS24" s="10">
        <v>0</v>
      </c>
      <c r="IT24" s="10">
        <v>0</v>
      </c>
      <c r="IU24" s="10">
        <v>0</v>
      </c>
      <c r="IV24" s="10">
        <v>0</v>
      </c>
      <c r="IW24" s="10">
        <v>0</v>
      </c>
      <c r="IX24" s="10">
        <v>0</v>
      </c>
      <c r="IY24" s="10">
        <v>0</v>
      </c>
      <c r="IZ24" s="10">
        <v>0</v>
      </c>
      <c r="JA24" s="10">
        <v>0</v>
      </c>
      <c r="JB24" s="10">
        <v>0</v>
      </c>
      <c r="JC24" s="10">
        <v>0</v>
      </c>
      <c r="JD24" s="10">
        <v>0</v>
      </c>
      <c r="JE24" s="10">
        <v>0</v>
      </c>
      <c r="JF24" s="10">
        <v>0</v>
      </c>
      <c r="JG24" s="10">
        <v>0</v>
      </c>
      <c r="JH24" s="10">
        <v>0</v>
      </c>
      <c r="JI24" s="10">
        <v>0</v>
      </c>
      <c r="JJ24" s="10">
        <v>0</v>
      </c>
      <c r="JK24" s="10">
        <v>0</v>
      </c>
      <c r="JL24" s="10">
        <v>0</v>
      </c>
      <c r="JM24" s="10">
        <v>0</v>
      </c>
      <c r="JN24" s="10">
        <v>0</v>
      </c>
      <c r="JO24" s="10">
        <v>0</v>
      </c>
      <c r="JP24" s="10">
        <v>0</v>
      </c>
      <c r="JQ24" s="10">
        <v>0</v>
      </c>
      <c r="JR24" s="10">
        <v>0</v>
      </c>
      <c r="JS24" s="10">
        <v>0</v>
      </c>
      <c r="JT24" s="10">
        <v>0</v>
      </c>
      <c r="JU24" s="10">
        <v>0</v>
      </c>
      <c r="JV24" s="10">
        <v>0</v>
      </c>
      <c r="JW24" s="10">
        <v>0</v>
      </c>
      <c r="JX24" s="10">
        <v>0</v>
      </c>
      <c r="JY24" s="10">
        <v>0</v>
      </c>
      <c r="JZ24" s="10">
        <v>0</v>
      </c>
      <c r="KA24" s="10">
        <v>0</v>
      </c>
      <c r="KB24" s="10">
        <v>0</v>
      </c>
      <c r="KC24" s="10">
        <v>0</v>
      </c>
      <c r="KD24" s="10">
        <v>0</v>
      </c>
      <c r="KE24" s="10">
        <v>0</v>
      </c>
      <c r="KF24" s="10">
        <v>0</v>
      </c>
      <c r="KG24" s="10">
        <v>0</v>
      </c>
      <c r="KH24" s="10">
        <v>0</v>
      </c>
      <c r="KI24" s="10">
        <v>0</v>
      </c>
      <c r="KJ24" s="10">
        <v>0</v>
      </c>
      <c r="KK24" s="10">
        <v>0</v>
      </c>
      <c r="KL24" s="10">
        <v>0</v>
      </c>
      <c r="KM24" s="10">
        <v>0</v>
      </c>
      <c r="KN24" s="10">
        <v>0</v>
      </c>
      <c r="KO24" s="10">
        <v>0</v>
      </c>
      <c r="KP24" s="10">
        <v>0</v>
      </c>
      <c r="KQ24" s="10">
        <v>0</v>
      </c>
      <c r="KR24" s="10">
        <v>0</v>
      </c>
      <c r="KS24" s="10">
        <v>0</v>
      </c>
      <c r="KT24" s="10">
        <v>0</v>
      </c>
      <c r="KU24" s="10">
        <v>0</v>
      </c>
      <c r="KV24" s="10">
        <v>0</v>
      </c>
      <c r="KW24" s="10">
        <v>0</v>
      </c>
      <c r="KX24" s="10">
        <v>0</v>
      </c>
      <c r="KY24" s="10">
        <v>0</v>
      </c>
      <c r="KZ24" s="10">
        <v>0</v>
      </c>
      <c r="LA24" s="10">
        <v>0</v>
      </c>
      <c r="LB24" s="10">
        <v>0</v>
      </c>
      <c r="LC24" s="10">
        <v>0</v>
      </c>
      <c r="LD24" s="10">
        <v>0</v>
      </c>
    </row>
    <row r="25" spans="1:316" s="10" customFormat="1" ht="14.25" x14ac:dyDescent="0.2">
      <c r="A25" s="10" t="s">
        <v>185</v>
      </c>
      <c r="B25" s="10">
        <v>3</v>
      </c>
      <c r="C25" s="10">
        <v>0</v>
      </c>
      <c r="D25" s="10">
        <v>0</v>
      </c>
      <c r="E25" s="10">
        <v>0</v>
      </c>
      <c r="F25" s="10">
        <v>0</v>
      </c>
      <c r="G25" s="10">
        <v>0</v>
      </c>
      <c r="H25" s="10">
        <v>0</v>
      </c>
      <c r="I25" s="10">
        <v>0</v>
      </c>
      <c r="J25" s="10">
        <v>214863</v>
      </c>
      <c r="K25" s="10">
        <v>0</v>
      </c>
      <c r="L25" s="10">
        <v>0</v>
      </c>
      <c r="M25" s="10">
        <v>0</v>
      </c>
      <c r="N25" s="10">
        <v>0</v>
      </c>
      <c r="O25" s="10">
        <v>0</v>
      </c>
      <c r="P25" s="10">
        <v>0</v>
      </c>
      <c r="Q25" s="10">
        <v>0</v>
      </c>
      <c r="R25" s="10">
        <v>0</v>
      </c>
      <c r="S25" s="10">
        <v>2</v>
      </c>
      <c r="T25" s="10">
        <v>1</v>
      </c>
      <c r="U25" s="10">
        <v>0</v>
      </c>
      <c r="V25" s="10">
        <v>0</v>
      </c>
      <c r="W25" s="10">
        <v>0</v>
      </c>
      <c r="X25" s="10">
        <v>0</v>
      </c>
      <c r="Y25" s="10">
        <v>0</v>
      </c>
      <c r="Z25" s="10">
        <v>1</v>
      </c>
      <c r="AA25" s="10">
        <v>2</v>
      </c>
      <c r="AB25" s="10">
        <v>2</v>
      </c>
      <c r="AC25" s="10">
        <v>4</v>
      </c>
      <c r="AD25" s="10">
        <v>37</v>
      </c>
      <c r="AE25" s="10">
        <v>44</v>
      </c>
      <c r="AF25" s="10">
        <v>2</v>
      </c>
      <c r="AG25" s="10">
        <v>0</v>
      </c>
      <c r="AH25" s="10">
        <v>1</v>
      </c>
      <c r="AI25" s="10">
        <v>8</v>
      </c>
      <c r="AJ25" s="10">
        <v>40</v>
      </c>
      <c r="AK25" s="10">
        <v>52</v>
      </c>
      <c r="AL25" s="10">
        <v>92</v>
      </c>
      <c r="AM25" s="10">
        <v>29</v>
      </c>
      <c r="AN25" s="10">
        <v>56</v>
      </c>
      <c r="AO25" s="10">
        <v>85</v>
      </c>
      <c r="AP25" s="10">
        <v>1589</v>
      </c>
      <c r="AQ25" s="10">
        <v>14</v>
      </c>
      <c r="AR25" s="10">
        <v>11</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0">
        <v>0</v>
      </c>
      <c r="BN25" s="10">
        <v>0</v>
      </c>
      <c r="BO25" s="10">
        <v>0</v>
      </c>
      <c r="BP25" s="10">
        <v>0</v>
      </c>
      <c r="BQ25" s="10">
        <v>14</v>
      </c>
      <c r="BR25" s="10">
        <v>11</v>
      </c>
      <c r="BS25" s="10">
        <v>25</v>
      </c>
      <c r="BT25" s="10">
        <v>37</v>
      </c>
      <c r="BU25" s="10">
        <v>43</v>
      </c>
      <c r="BV25" s="10">
        <v>0</v>
      </c>
      <c r="BW25" s="10">
        <v>0</v>
      </c>
      <c r="BX25" s="10">
        <v>0</v>
      </c>
      <c r="BY25" s="10">
        <v>0</v>
      </c>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1</v>
      </c>
      <c r="CP25" s="10">
        <v>0</v>
      </c>
      <c r="CQ25" s="10">
        <v>0</v>
      </c>
      <c r="CR25" s="10">
        <v>0</v>
      </c>
      <c r="CS25" s="10">
        <v>0</v>
      </c>
      <c r="CT25" s="10">
        <v>37</v>
      </c>
      <c r="CU25" s="10">
        <v>44</v>
      </c>
      <c r="CV25" s="10">
        <v>81</v>
      </c>
      <c r="CW25" s="10">
        <v>4</v>
      </c>
      <c r="CX25" s="10">
        <v>1</v>
      </c>
      <c r="CY25" s="10">
        <v>0</v>
      </c>
      <c r="CZ25" s="10">
        <v>0</v>
      </c>
      <c r="DA25" s="10">
        <v>0</v>
      </c>
      <c r="DB25" s="10">
        <v>0</v>
      </c>
      <c r="DC25" s="10">
        <v>0</v>
      </c>
      <c r="DD25" s="10">
        <v>0</v>
      </c>
      <c r="DE25" s="10">
        <v>0</v>
      </c>
      <c r="DF25" s="10">
        <v>0</v>
      </c>
      <c r="DG25" s="10">
        <v>0</v>
      </c>
      <c r="DH25" s="10">
        <v>0</v>
      </c>
      <c r="DI25" s="10">
        <v>0</v>
      </c>
      <c r="DJ25" s="10">
        <v>0</v>
      </c>
      <c r="DK25" s="10">
        <v>0</v>
      </c>
      <c r="DL25" s="10">
        <v>0</v>
      </c>
      <c r="DM25" s="10">
        <v>0</v>
      </c>
      <c r="DN25" s="10">
        <v>0</v>
      </c>
      <c r="DO25" s="10">
        <v>0</v>
      </c>
      <c r="DP25" s="10">
        <v>0</v>
      </c>
      <c r="DQ25" s="10">
        <v>0</v>
      </c>
      <c r="DR25" s="10">
        <v>0</v>
      </c>
      <c r="DS25" s="10">
        <v>0</v>
      </c>
      <c r="DT25" s="10">
        <v>0</v>
      </c>
      <c r="DU25" s="10">
        <v>0</v>
      </c>
      <c r="DV25" s="10">
        <v>0</v>
      </c>
      <c r="DW25" s="10">
        <v>4</v>
      </c>
      <c r="DX25" s="10">
        <v>1</v>
      </c>
      <c r="DY25" s="10">
        <v>5</v>
      </c>
      <c r="DZ25" s="10">
        <v>1</v>
      </c>
      <c r="EA25" s="10">
        <v>8</v>
      </c>
      <c r="EB25" s="10">
        <v>0</v>
      </c>
      <c r="EC25" s="10">
        <v>0</v>
      </c>
      <c r="ED25" s="10">
        <v>0</v>
      </c>
      <c r="EE25" s="10">
        <v>0</v>
      </c>
      <c r="EF25" s="10">
        <v>0</v>
      </c>
      <c r="EG25" s="10">
        <v>0</v>
      </c>
      <c r="EH25" s="10">
        <v>0</v>
      </c>
      <c r="EI25" s="10">
        <v>0</v>
      </c>
      <c r="EJ25" s="10">
        <v>0</v>
      </c>
      <c r="EK25" s="10">
        <v>0</v>
      </c>
      <c r="EL25" s="10">
        <v>0</v>
      </c>
      <c r="EM25" s="10">
        <v>0</v>
      </c>
      <c r="EN25" s="10">
        <v>0</v>
      </c>
      <c r="EO25" s="10">
        <v>0</v>
      </c>
      <c r="EP25" s="10">
        <v>0</v>
      </c>
      <c r="EQ25" s="10">
        <v>0</v>
      </c>
      <c r="ER25" s="10">
        <v>0</v>
      </c>
      <c r="ES25" s="10">
        <v>0</v>
      </c>
      <c r="ET25" s="10">
        <v>0</v>
      </c>
      <c r="EU25" s="10">
        <v>0</v>
      </c>
      <c r="EV25" s="10">
        <v>0</v>
      </c>
      <c r="EW25" s="10">
        <v>0</v>
      </c>
      <c r="EX25" s="10">
        <v>0</v>
      </c>
      <c r="EY25" s="10">
        <v>0</v>
      </c>
      <c r="EZ25" s="10">
        <v>1</v>
      </c>
      <c r="FA25" s="10">
        <v>8</v>
      </c>
      <c r="FB25" s="10">
        <v>9</v>
      </c>
      <c r="FC25" s="10">
        <v>0</v>
      </c>
      <c r="FD25" s="10">
        <v>1</v>
      </c>
      <c r="FE25" s="10">
        <v>0</v>
      </c>
      <c r="FF25" s="10">
        <v>1</v>
      </c>
      <c r="FG25" s="10">
        <v>0</v>
      </c>
      <c r="FH25" s="10">
        <v>0</v>
      </c>
      <c r="FI25" s="10">
        <v>0</v>
      </c>
      <c r="FJ25" s="10">
        <v>0</v>
      </c>
      <c r="FK25" s="10">
        <v>0</v>
      </c>
      <c r="FL25" s="10">
        <v>1</v>
      </c>
      <c r="FM25" s="10">
        <v>0</v>
      </c>
      <c r="FN25" s="10">
        <v>3</v>
      </c>
      <c r="FO25" s="10">
        <v>3</v>
      </c>
      <c r="FP25" s="10">
        <v>0</v>
      </c>
      <c r="FQ25" s="10">
        <v>0</v>
      </c>
      <c r="FR25" s="10">
        <v>0</v>
      </c>
      <c r="FS25" s="10">
        <v>2</v>
      </c>
      <c r="FT25" s="10">
        <v>3</v>
      </c>
      <c r="FU25" s="10">
        <v>1</v>
      </c>
      <c r="FV25" s="10">
        <v>5</v>
      </c>
      <c r="FW25" s="10">
        <v>4</v>
      </c>
      <c r="FX25" s="10">
        <v>2</v>
      </c>
      <c r="FY25" s="10">
        <v>1</v>
      </c>
      <c r="FZ25" s="10">
        <v>5</v>
      </c>
      <c r="GA25" s="10">
        <v>2</v>
      </c>
      <c r="GB25" s="10">
        <v>15</v>
      </c>
      <c r="GC25" s="10">
        <v>10</v>
      </c>
      <c r="GD25" s="10">
        <v>25</v>
      </c>
      <c r="GE25" s="10">
        <v>0</v>
      </c>
      <c r="GF25" s="10">
        <v>0</v>
      </c>
      <c r="GG25" s="10">
        <v>0</v>
      </c>
      <c r="GH25" s="10">
        <v>0</v>
      </c>
      <c r="GI25" s="10">
        <v>0</v>
      </c>
      <c r="GJ25" s="10">
        <v>0</v>
      </c>
      <c r="GK25" s="10">
        <v>0</v>
      </c>
      <c r="GL25" s="10">
        <v>0</v>
      </c>
      <c r="GM25" s="10">
        <v>0</v>
      </c>
      <c r="GN25" s="10">
        <v>0</v>
      </c>
      <c r="GO25" s="10">
        <v>0</v>
      </c>
      <c r="GP25" s="10">
        <v>0</v>
      </c>
      <c r="GQ25" s="10">
        <v>0</v>
      </c>
      <c r="GR25" s="10">
        <v>0</v>
      </c>
      <c r="GS25" s="10">
        <v>0</v>
      </c>
      <c r="GT25" s="10">
        <v>0</v>
      </c>
      <c r="GU25" s="10">
        <v>0</v>
      </c>
      <c r="GV25" s="10">
        <v>0</v>
      </c>
      <c r="GW25" s="10">
        <v>0</v>
      </c>
      <c r="GX25" s="10">
        <v>0</v>
      </c>
      <c r="GY25" s="10">
        <v>0</v>
      </c>
      <c r="GZ25" s="10">
        <v>2</v>
      </c>
      <c r="HA25" s="10">
        <v>1</v>
      </c>
      <c r="HB25" s="10">
        <v>1</v>
      </c>
      <c r="HC25" s="10">
        <v>0</v>
      </c>
      <c r="HD25" s="10">
        <v>0</v>
      </c>
      <c r="HE25" s="10">
        <v>0</v>
      </c>
      <c r="HF25" s="10">
        <v>3</v>
      </c>
      <c r="HG25" s="10">
        <v>1</v>
      </c>
      <c r="HH25" s="10">
        <v>4</v>
      </c>
      <c r="HI25" s="10">
        <v>0</v>
      </c>
      <c r="HJ25" s="10">
        <v>0</v>
      </c>
      <c r="HK25" s="10">
        <v>1</v>
      </c>
      <c r="HL25" s="10">
        <v>1</v>
      </c>
      <c r="HM25" s="10">
        <v>0</v>
      </c>
      <c r="HN25" s="10">
        <v>1</v>
      </c>
      <c r="HO25" s="10">
        <v>0</v>
      </c>
      <c r="HP25" s="10">
        <v>3</v>
      </c>
      <c r="HQ25" s="10">
        <v>0</v>
      </c>
      <c r="HR25" s="10">
        <v>2</v>
      </c>
      <c r="HS25" s="10">
        <v>0</v>
      </c>
      <c r="HT25" s="10">
        <v>0</v>
      </c>
      <c r="HU25" s="10">
        <v>1</v>
      </c>
      <c r="HV25" s="10">
        <v>7</v>
      </c>
      <c r="HW25" s="10">
        <v>8</v>
      </c>
      <c r="HX25" s="10">
        <v>2</v>
      </c>
      <c r="HY25" s="10">
        <v>6</v>
      </c>
      <c r="HZ25" s="10">
        <v>4</v>
      </c>
      <c r="IA25" s="10">
        <v>8</v>
      </c>
      <c r="IB25" s="10">
        <v>4</v>
      </c>
      <c r="IC25" s="10">
        <v>6</v>
      </c>
      <c r="ID25" s="10">
        <v>5</v>
      </c>
      <c r="IE25" s="10">
        <v>6</v>
      </c>
      <c r="IF25" s="10">
        <v>1</v>
      </c>
      <c r="IG25" s="10">
        <v>5</v>
      </c>
      <c r="IH25" s="10">
        <v>1</v>
      </c>
      <c r="II25" s="10">
        <v>0</v>
      </c>
      <c r="IJ25" s="10">
        <v>17</v>
      </c>
      <c r="IK25" s="10">
        <v>31</v>
      </c>
      <c r="IL25" s="10">
        <v>48</v>
      </c>
      <c r="IM25" s="10">
        <v>0</v>
      </c>
      <c r="IN25" s="10">
        <v>0</v>
      </c>
      <c r="IO25" s="10">
        <v>0</v>
      </c>
      <c r="IP25" s="10">
        <v>0</v>
      </c>
      <c r="IQ25" s="10">
        <v>0</v>
      </c>
      <c r="IR25" s="10">
        <v>0</v>
      </c>
      <c r="IS25" s="10">
        <v>0</v>
      </c>
      <c r="IT25" s="10">
        <v>0</v>
      </c>
      <c r="IU25" s="10">
        <v>14</v>
      </c>
      <c r="IV25" s="10">
        <v>11</v>
      </c>
      <c r="IW25" s="10">
        <v>14</v>
      </c>
      <c r="IX25" s="10">
        <v>11</v>
      </c>
      <c r="IY25" s="10">
        <v>25</v>
      </c>
      <c r="IZ25" s="10">
        <v>0</v>
      </c>
      <c r="JA25" s="10">
        <v>0</v>
      </c>
      <c r="JB25" s="10">
        <v>0</v>
      </c>
      <c r="JC25" s="10">
        <v>0</v>
      </c>
      <c r="JD25" s="10">
        <v>0</v>
      </c>
      <c r="JE25" s="10">
        <v>0</v>
      </c>
      <c r="JF25" s="10">
        <v>0</v>
      </c>
      <c r="JG25" s="10">
        <v>0</v>
      </c>
      <c r="JH25" s="10">
        <v>37</v>
      </c>
      <c r="JI25" s="10">
        <v>44</v>
      </c>
      <c r="JJ25" s="10">
        <v>37</v>
      </c>
      <c r="JK25" s="10">
        <v>44</v>
      </c>
      <c r="JL25" s="10">
        <v>81</v>
      </c>
      <c r="JM25" s="10">
        <v>0</v>
      </c>
      <c r="JN25" s="10">
        <v>0</v>
      </c>
      <c r="JO25" s="10">
        <v>0</v>
      </c>
      <c r="JP25" s="10">
        <v>0</v>
      </c>
      <c r="JQ25" s="10">
        <v>0</v>
      </c>
      <c r="JR25" s="10">
        <v>0</v>
      </c>
      <c r="JS25" s="10">
        <v>1</v>
      </c>
      <c r="JT25" s="10">
        <v>1</v>
      </c>
      <c r="JU25" s="10">
        <v>3</v>
      </c>
      <c r="JV25" s="10">
        <v>0</v>
      </c>
      <c r="JW25" s="10">
        <v>4</v>
      </c>
      <c r="JX25" s="10">
        <v>1</v>
      </c>
      <c r="JY25" s="10">
        <v>5</v>
      </c>
      <c r="JZ25" s="10">
        <v>0</v>
      </c>
      <c r="KA25" s="10">
        <v>0</v>
      </c>
      <c r="KB25" s="10">
        <v>0</v>
      </c>
      <c r="KC25" s="10">
        <v>0</v>
      </c>
      <c r="KD25" s="10">
        <v>0</v>
      </c>
      <c r="KE25" s="10">
        <v>0</v>
      </c>
      <c r="KF25" s="10">
        <v>0</v>
      </c>
      <c r="KG25" s="10">
        <v>0</v>
      </c>
      <c r="KH25" s="10">
        <v>1</v>
      </c>
      <c r="KI25" s="10">
        <v>8</v>
      </c>
      <c r="KJ25" s="10">
        <v>1</v>
      </c>
      <c r="KK25" s="10">
        <v>8</v>
      </c>
      <c r="KL25" s="10">
        <v>9</v>
      </c>
      <c r="KM25" s="10">
        <v>0</v>
      </c>
      <c r="KN25" s="10">
        <v>0</v>
      </c>
      <c r="KO25" s="10">
        <v>2</v>
      </c>
      <c r="KP25" s="10">
        <v>1</v>
      </c>
      <c r="KQ25" s="10">
        <v>1</v>
      </c>
      <c r="KR25" s="10">
        <v>0</v>
      </c>
      <c r="KS25" s="10">
        <v>0</v>
      </c>
      <c r="KT25" s="10">
        <v>0</v>
      </c>
      <c r="KU25" s="10">
        <v>0</v>
      </c>
      <c r="KV25" s="10">
        <v>0</v>
      </c>
      <c r="KW25" s="10">
        <v>0</v>
      </c>
      <c r="KX25" s="10">
        <v>0</v>
      </c>
      <c r="KY25" s="10">
        <v>1</v>
      </c>
      <c r="KZ25" s="10">
        <v>0</v>
      </c>
      <c r="LA25" s="10">
        <v>0</v>
      </c>
      <c r="LB25" s="10">
        <v>0</v>
      </c>
      <c r="LC25" s="10">
        <v>14</v>
      </c>
      <c r="LD25" s="10">
        <v>14</v>
      </c>
    </row>
    <row r="27" spans="1:316" x14ac:dyDescent="0.25">
      <c r="O27" s="10"/>
    </row>
  </sheetData>
  <sheetProtection password="C527" sheet="1" objects="1" scenarios="1" selectLockedCells="1" selectUnlockedCells="1"/>
  <autoFilter ref="A1:LF2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J27"/>
  <sheetViews>
    <sheetView zoomScale="80" zoomScaleNormal="80" workbookViewId="0">
      <pane ySplit="1" topLeftCell="A2" activePane="bottomLeft" state="frozen"/>
      <selection activeCell="J27" sqref="J27"/>
      <selection pane="bottomLeft" activeCell="J27" sqref="J27"/>
    </sheetView>
  </sheetViews>
  <sheetFormatPr defaultRowHeight="15" x14ac:dyDescent="0.25"/>
  <cols>
    <col min="1" max="1" width="58.85546875" style="4" hidden="1" customWidth="1"/>
    <col min="2" max="2" width="14.7109375" style="4" customWidth="1"/>
    <col min="3" max="3" width="11.5703125" style="4" customWidth="1"/>
    <col min="4" max="4" width="15.5703125" style="4" customWidth="1"/>
    <col min="5" max="5" width="20.28515625" style="4" customWidth="1"/>
    <col min="6" max="6" width="21.42578125" style="4" customWidth="1"/>
    <col min="7" max="7" width="28.28515625" style="4" customWidth="1"/>
    <col min="8" max="8" width="22.85546875" style="4" customWidth="1"/>
    <col min="9" max="9" width="17.7109375" style="4" customWidth="1"/>
    <col min="10" max="10" width="17.140625" style="4" customWidth="1"/>
    <col min="11" max="11" width="15.7109375" style="4" customWidth="1"/>
    <col min="12" max="12" width="13.28515625" style="4" customWidth="1"/>
    <col min="13" max="13" width="13.7109375" style="4" customWidth="1"/>
    <col min="14" max="14" width="23.85546875" style="4" customWidth="1"/>
    <col min="15" max="25" width="13" style="5" customWidth="1"/>
    <col min="26" max="39" width="9.140625" customWidth="1"/>
    <col min="40" max="69" width="9.140625" style="4" customWidth="1"/>
    <col min="70" max="71" width="14.42578125" style="4" customWidth="1"/>
    <col min="72" max="77" width="14.5703125" style="4" customWidth="1"/>
    <col min="78" max="78" width="9.140625" customWidth="1"/>
    <col min="79" max="182" width="9.140625" style="4" customWidth="1"/>
    <col min="183" max="183" width="35" style="4" customWidth="1"/>
    <col min="184" max="184" width="9.140625" style="4" customWidth="1"/>
    <col min="185" max="187" width="14.140625" style="4" customWidth="1"/>
    <col min="188" max="188" width="10.7109375" style="4" customWidth="1"/>
    <col min="189" max="189" width="11.5703125" style="4" customWidth="1"/>
    <col min="190" max="190" width="11.42578125" style="4" customWidth="1"/>
    <col min="191" max="191" width="10.5703125" style="4" customWidth="1"/>
    <col min="192" max="192" width="13.140625" style="4" customWidth="1"/>
    <col min="193" max="16384" width="9.140625" style="4"/>
  </cols>
  <sheetData>
    <row r="1" spans="1:192" s="3" customFormat="1" ht="94.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2" t="s">
        <v>14</v>
      </c>
      <c r="P1" s="2" t="s">
        <v>15</v>
      </c>
      <c r="Q1" s="2" t="s">
        <v>16</v>
      </c>
      <c r="R1" s="2" t="s">
        <v>770</v>
      </c>
      <c r="S1" s="2" t="s">
        <v>771</v>
      </c>
      <c r="T1" s="2" t="s">
        <v>17</v>
      </c>
      <c r="U1" s="2" t="s">
        <v>18</v>
      </c>
      <c r="V1" s="2" t="s">
        <v>19</v>
      </c>
      <c r="W1" s="2" t="s">
        <v>20</v>
      </c>
      <c r="X1" s="3" t="s">
        <v>21</v>
      </c>
      <c r="Y1" s="3" t="s">
        <v>22</v>
      </c>
      <c r="Z1" s="3" t="s">
        <v>23</v>
      </c>
      <c r="AA1" s="3" t="s">
        <v>24</v>
      </c>
      <c r="AB1" s="3" t="s">
        <v>25</v>
      </c>
      <c r="AC1" s="3" t="s">
        <v>26</v>
      </c>
      <c r="AD1" s="3" t="s">
        <v>27</v>
      </c>
      <c r="AE1" s="3" t="s">
        <v>28</v>
      </c>
      <c r="AF1" s="3" t="s">
        <v>29</v>
      </c>
      <c r="AG1" s="3" t="s">
        <v>30</v>
      </c>
      <c r="AH1" s="3" t="s">
        <v>31</v>
      </c>
      <c r="AI1" s="3" t="s">
        <v>32</v>
      </c>
      <c r="AJ1" s="3" t="s">
        <v>33</v>
      </c>
      <c r="AK1" s="3" t="s">
        <v>34</v>
      </c>
      <c r="AL1" s="3" t="s">
        <v>35</v>
      </c>
      <c r="AM1" s="3" t="s">
        <v>36</v>
      </c>
      <c r="AN1" s="3" t="s">
        <v>37</v>
      </c>
      <c r="AO1" s="3" t="s">
        <v>38</v>
      </c>
      <c r="AP1" s="3" t="s">
        <v>39</v>
      </c>
      <c r="AQ1" s="3" t="s">
        <v>40</v>
      </c>
      <c r="AR1" s="3" t="s">
        <v>41</v>
      </c>
      <c r="AS1" s="3" t="s">
        <v>42</v>
      </c>
      <c r="AT1" s="3" t="s">
        <v>43</v>
      </c>
      <c r="AU1" s="3" t="s">
        <v>44</v>
      </c>
      <c r="AV1" s="3" t="s">
        <v>45</v>
      </c>
      <c r="AW1" s="3" t="s">
        <v>46</v>
      </c>
      <c r="AX1" s="3" t="s">
        <v>47</v>
      </c>
      <c r="AY1" s="3" t="s">
        <v>48</v>
      </c>
      <c r="AZ1" s="3" t="s">
        <v>49</v>
      </c>
      <c r="BA1" s="3" t="s">
        <v>50</v>
      </c>
      <c r="BB1" s="3" t="s">
        <v>51</v>
      </c>
      <c r="BC1" s="3" t="s">
        <v>52</v>
      </c>
      <c r="BD1" s="3" t="s">
        <v>53</v>
      </c>
      <c r="BE1" s="3" t="s">
        <v>54</v>
      </c>
      <c r="BF1" s="3" t="s">
        <v>55</v>
      </c>
      <c r="BG1" s="3" t="s">
        <v>56</v>
      </c>
      <c r="BH1" s="3" t="s">
        <v>57</v>
      </c>
      <c r="BI1" s="3" t="s">
        <v>58</v>
      </c>
      <c r="BJ1" s="3" t="s">
        <v>59</v>
      </c>
      <c r="BK1" s="3" t="s">
        <v>60</v>
      </c>
      <c r="BL1" s="3" t="s">
        <v>61</v>
      </c>
      <c r="BM1" s="3" t="s">
        <v>62</v>
      </c>
      <c r="BN1" s="3" t="s">
        <v>63</v>
      </c>
      <c r="BO1" s="3" t="s">
        <v>64</v>
      </c>
      <c r="BP1" s="3" t="s">
        <v>65</v>
      </c>
      <c r="BQ1" s="3" t="s">
        <v>66</v>
      </c>
      <c r="BR1" s="3" t="s">
        <v>67</v>
      </c>
      <c r="BS1" s="3" t="s">
        <v>68</v>
      </c>
      <c r="BT1" s="3" t="s">
        <v>69</v>
      </c>
      <c r="BU1" s="3" t="s">
        <v>70</v>
      </c>
      <c r="BV1" s="3" t="s">
        <v>71</v>
      </c>
      <c r="BW1" s="3" t="s">
        <v>72</v>
      </c>
      <c r="BX1" s="3" t="s">
        <v>73</v>
      </c>
      <c r="BY1" s="3" t="s">
        <v>74</v>
      </c>
      <c r="BZ1" s="3" t="s">
        <v>75</v>
      </c>
      <c r="CA1" s="3" t="s">
        <v>76</v>
      </c>
      <c r="CB1" s="3" t="s">
        <v>77</v>
      </c>
      <c r="CC1" s="3" t="s">
        <v>78</v>
      </c>
      <c r="CD1" s="3" t="s">
        <v>79</v>
      </c>
      <c r="CE1" s="3" t="s">
        <v>80</v>
      </c>
      <c r="CF1" s="3" t="s">
        <v>81</v>
      </c>
      <c r="CG1" s="3" t="s">
        <v>82</v>
      </c>
      <c r="CH1" s="3" t="s">
        <v>83</v>
      </c>
      <c r="CI1" s="3" t="s">
        <v>84</v>
      </c>
      <c r="CJ1" s="3" t="s">
        <v>85</v>
      </c>
      <c r="CK1" s="3" t="s">
        <v>86</v>
      </c>
      <c r="CL1" s="3" t="s">
        <v>87</v>
      </c>
      <c r="CM1" s="3" t="s">
        <v>88</v>
      </c>
      <c r="CN1" s="3" t="s">
        <v>89</v>
      </c>
      <c r="CO1" s="3" t="s">
        <v>90</v>
      </c>
      <c r="CP1" s="3" t="s">
        <v>91</v>
      </c>
      <c r="CQ1" s="3" t="s">
        <v>92</v>
      </c>
      <c r="CR1" s="3" t="s">
        <v>93</v>
      </c>
      <c r="CS1" s="3" t="s">
        <v>94</v>
      </c>
      <c r="CT1" s="3" t="s">
        <v>95</v>
      </c>
      <c r="CU1" s="3" t="s">
        <v>96</v>
      </c>
      <c r="CV1" s="3" t="s">
        <v>97</v>
      </c>
      <c r="CW1" s="3" t="s">
        <v>98</v>
      </c>
      <c r="CX1" s="3" t="s">
        <v>99</v>
      </c>
      <c r="CY1" s="3" t="s">
        <v>100</v>
      </c>
      <c r="CZ1" s="3" t="s">
        <v>101</v>
      </c>
      <c r="DA1" s="3" t="s">
        <v>102</v>
      </c>
      <c r="DB1" s="3" t="s">
        <v>103</v>
      </c>
      <c r="DC1" s="3" t="s">
        <v>103</v>
      </c>
      <c r="DD1" s="3" t="s">
        <v>104</v>
      </c>
      <c r="DE1" s="3" t="s">
        <v>105</v>
      </c>
      <c r="DF1" s="3" t="s">
        <v>106</v>
      </c>
      <c r="DG1" s="3" t="s">
        <v>107</v>
      </c>
      <c r="DH1" s="3" t="s">
        <v>108</v>
      </c>
      <c r="DI1" s="3" t="s">
        <v>109</v>
      </c>
      <c r="DJ1" s="3" t="s">
        <v>110</v>
      </c>
      <c r="DK1" s="3" t="s">
        <v>111</v>
      </c>
      <c r="DL1" s="3" t="s">
        <v>112</v>
      </c>
      <c r="DM1" s="3" t="s">
        <v>113</v>
      </c>
      <c r="DN1" s="3" t="s">
        <v>114</v>
      </c>
      <c r="DO1" s="3" t="s">
        <v>115</v>
      </c>
      <c r="DP1" s="3" t="s">
        <v>116</v>
      </c>
      <c r="DQ1" s="3" t="s">
        <v>117</v>
      </c>
      <c r="DR1" s="3" t="s">
        <v>118</v>
      </c>
      <c r="DS1" s="3" t="s">
        <v>119</v>
      </c>
      <c r="DT1" s="3" t="s">
        <v>120</v>
      </c>
      <c r="DU1" s="3" t="s">
        <v>121</v>
      </c>
      <c r="DV1" s="3" t="s">
        <v>122</v>
      </c>
      <c r="DW1" s="3" t="s">
        <v>123</v>
      </c>
      <c r="DX1" s="3" t="s">
        <v>124</v>
      </c>
      <c r="DY1" s="3" t="s">
        <v>125</v>
      </c>
      <c r="DZ1" s="3" t="s">
        <v>126</v>
      </c>
      <c r="EA1" s="3" t="s">
        <v>127</v>
      </c>
      <c r="EB1" s="3" t="s">
        <v>128</v>
      </c>
      <c r="EC1" s="3" t="s">
        <v>129</v>
      </c>
      <c r="ED1" s="3" t="s">
        <v>130</v>
      </c>
      <c r="EE1" s="3" t="s">
        <v>131</v>
      </c>
      <c r="EF1" s="3" t="s">
        <v>132</v>
      </c>
      <c r="EG1" s="3" t="s">
        <v>133</v>
      </c>
      <c r="EH1" s="3" t="s">
        <v>134</v>
      </c>
      <c r="EI1" s="3" t="s">
        <v>135</v>
      </c>
      <c r="EJ1" s="3" t="s">
        <v>136</v>
      </c>
      <c r="EK1" s="3" t="s">
        <v>137</v>
      </c>
      <c r="EL1" s="3" t="s">
        <v>138</v>
      </c>
      <c r="EM1" s="3" t="s">
        <v>139</v>
      </c>
      <c r="EN1" s="3" t="s">
        <v>140</v>
      </c>
      <c r="EO1" s="3" t="s">
        <v>141</v>
      </c>
      <c r="EP1" s="3" t="s">
        <v>142</v>
      </c>
      <c r="EQ1" s="3" t="s">
        <v>143</v>
      </c>
      <c r="ER1" s="3" t="s">
        <v>144</v>
      </c>
      <c r="ES1" s="3" t="s">
        <v>145</v>
      </c>
      <c r="ET1" s="3" t="s">
        <v>146</v>
      </c>
      <c r="EU1" s="3" t="s">
        <v>147</v>
      </c>
      <c r="EV1" s="3" t="s">
        <v>148</v>
      </c>
      <c r="EW1" s="3" t="s">
        <v>149</v>
      </c>
      <c r="EX1" s="3" t="s">
        <v>150</v>
      </c>
      <c r="EY1" s="3" t="s">
        <v>151</v>
      </c>
      <c r="EZ1" s="3" t="s">
        <v>152</v>
      </c>
      <c r="FA1" s="3" t="s">
        <v>153</v>
      </c>
      <c r="FB1" s="3" t="s">
        <v>154</v>
      </c>
      <c r="FC1" s="3" t="s">
        <v>155</v>
      </c>
      <c r="FD1" s="3" t="s">
        <v>156</v>
      </c>
      <c r="FE1" s="3" t="s">
        <v>157</v>
      </c>
      <c r="FF1" s="3" t="s">
        <v>158</v>
      </c>
      <c r="FG1" s="3" t="s">
        <v>159</v>
      </c>
      <c r="FH1" s="3" t="s">
        <v>160</v>
      </c>
      <c r="FI1" s="3" t="s">
        <v>161</v>
      </c>
      <c r="FJ1" s="3" t="s">
        <v>162</v>
      </c>
      <c r="FK1" s="3" t="s">
        <v>163</v>
      </c>
      <c r="FL1" s="3" t="s">
        <v>164</v>
      </c>
      <c r="FM1" s="3" t="s">
        <v>165</v>
      </c>
      <c r="FN1" s="3" t="s">
        <v>166</v>
      </c>
      <c r="FO1" s="3" t="s">
        <v>167</v>
      </c>
      <c r="FP1" s="3" t="s">
        <v>168</v>
      </c>
      <c r="FQ1" s="3" t="s">
        <v>169</v>
      </c>
      <c r="FR1" s="3" t="s">
        <v>170</v>
      </c>
      <c r="FS1" s="3" t="s">
        <v>171</v>
      </c>
      <c r="FT1" s="3" t="s">
        <v>172</v>
      </c>
      <c r="FU1" s="3" t="s">
        <v>173</v>
      </c>
      <c r="FV1" s="3" t="s">
        <v>174</v>
      </c>
      <c r="FW1" s="3" t="s">
        <v>175</v>
      </c>
      <c r="FX1" s="3" t="s">
        <v>176</v>
      </c>
      <c r="FY1" s="3" t="s">
        <v>177</v>
      </c>
      <c r="FZ1" s="3" t="s">
        <v>178</v>
      </c>
      <c r="GA1" s="3" t="s">
        <v>179</v>
      </c>
      <c r="GB1" s="3" t="s">
        <v>763</v>
      </c>
      <c r="GC1" s="3" t="s">
        <v>772</v>
      </c>
      <c r="GD1" s="3" t="s">
        <v>773</v>
      </c>
      <c r="GE1" s="3" t="s">
        <v>774</v>
      </c>
      <c r="GF1" s="3" t="s">
        <v>775</v>
      </c>
      <c r="GG1" s="3" t="s">
        <v>776</v>
      </c>
      <c r="GH1" s="3" t="s">
        <v>778</v>
      </c>
      <c r="GI1" s="3" t="s">
        <v>789</v>
      </c>
      <c r="GJ1" s="3" t="s">
        <v>791</v>
      </c>
    </row>
    <row r="2" spans="1:192" s="8" customFormat="1" ht="12.75" x14ac:dyDescent="0.2">
      <c r="A2" s="7" t="s">
        <v>190</v>
      </c>
      <c r="B2" s="8">
        <v>109</v>
      </c>
      <c r="C2" s="8">
        <v>0</v>
      </c>
      <c r="D2" s="8">
        <v>0</v>
      </c>
      <c r="E2" s="8">
        <v>0</v>
      </c>
      <c r="F2" s="8">
        <v>0</v>
      </c>
      <c r="G2" s="8">
        <v>0</v>
      </c>
      <c r="H2" s="8">
        <v>0</v>
      </c>
      <c r="I2" s="8">
        <v>0</v>
      </c>
      <c r="J2" s="8">
        <v>14149573</v>
      </c>
      <c r="K2" s="8">
        <v>0</v>
      </c>
      <c r="L2" s="8">
        <v>13146012.25</v>
      </c>
      <c r="M2" s="8">
        <v>37320680.560000002</v>
      </c>
      <c r="N2" s="8">
        <v>0</v>
      </c>
      <c r="O2" s="8">
        <v>8082</v>
      </c>
      <c r="P2" s="8">
        <v>37699</v>
      </c>
      <c r="Q2" s="8">
        <v>577</v>
      </c>
      <c r="T2" s="8">
        <v>1039101</v>
      </c>
      <c r="U2" s="8">
        <v>2180231</v>
      </c>
      <c r="V2" s="8">
        <v>287766</v>
      </c>
      <c r="W2" s="8">
        <v>178626</v>
      </c>
      <c r="X2" s="8">
        <v>307755</v>
      </c>
      <c r="Y2" s="8">
        <v>932902</v>
      </c>
      <c r="Z2" s="8">
        <v>0</v>
      </c>
      <c r="AA2" s="8">
        <v>0</v>
      </c>
      <c r="AB2" s="8">
        <v>0</v>
      </c>
      <c r="AC2" s="8">
        <v>0</v>
      </c>
      <c r="AD2" s="8">
        <v>0</v>
      </c>
      <c r="AE2" s="8">
        <v>0</v>
      </c>
      <c r="AF2" s="8">
        <v>0</v>
      </c>
      <c r="AG2" s="8">
        <v>0</v>
      </c>
      <c r="AH2" s="8">
        <v>0</v>
      </c>
      <c r="AI2" s="8">
        <v>0</v>
      </c>
      <c r="AJ2" s="8">
        <v>0</v>
      </c>
      <c r="AK2" s="8">
        <v>0</v>
      </c>
      <c r="AL2" s="8">
        <v>0</v>
      </c>
      <c r="AM2" s="8">
        <v>0</v>
      </c>
      <c r="AN2" s="8">
        <v>0</v>
      </c>
      <c r="AO2" s="8">
        <v>0</v>
      </c>
      <c r="AP2" s="8">
        <v>0</v>
      </c>
      <c r="AQ2" s="8">
        <v>0</v>
      </c>
      <c r="AR2" s="8">
        <v>0</v>
      </c>
      <c r="AS2" s="8">
        <v>0</v>
      </c>
      <c r="AT2" s="8">
        <v>0</v>
      </c>
      <c r="AU2" s="8">
        <v>0</v>
      </c>
      <c r="AV2" s="8">
        <v>0</v>
      </c>
      <c r="AW2" s="8">
        <v>0</v>
      </c>
      <c r="AX2" s="8">
        <v>0</v>
      </c>
      <c r="AY2" s="8">
        <v>0</v>
      </c>
      <c r="AZ2" s="8">
        <v>0</v>
      </c>
      <c r="BA2" s="8">
        <v>0</v>
      </c>
      <c r="BB2" s="8">
        <v>0</v>
      </c>
      <c r="BC2" s="8">
        <v>0</v>
      </c>
      <c r="BD2" s="8">
        <v>0</v>
      </c>
      <c r="BE2" s="8">
        <v>0</v>
      </c>
      <c r="BF2" s="8">
        <v>0</v>
      </c>
      <c r="BG2" s="8">
        <v>0</v>
      </c>
      <c r="BH2" s="8">
        <v>0</v>
      </c>
      <c r="BI2" s="8">
        <v>0</v>
      </c>
      <c r="BJ2" s="8">
        <v>0</v>
      </c>
      <c r="BK2" s="8">
        <v>0</v>
      </c>
      <c r="BL2" s="8">
        <v>0</v>
      </c>
      <c r="BM2" s="8">
        <v>0</v>
      </c>
      <c r="BN2" s="8">
        <v>0</v>
      </c>
      <c r="BO2" s="8">
        <v>0</v>
      </c>
      <c r="BP2" s="8">
        <v>0</v>
      </c>
      <c r="BQ2" s="8">
        <v>0</v>
      </c>
      <c r="BR2" s="8">
        <v>1297017</v>
      </c>
      <c r="BS2" s="8">
        <v>815339</v>
      </c>
      <c r="BT2" s="8">
        <v>111986</v>
      </c>
      <c r="BU2" s="8">
        <v>148634</v>
      </c>
      <c r="BV2" s="8">
        <v>13641158.130000001</v>
      </c>
      <c r="BW2" s="8">
        <v>1831.9643332588782</v>
      </c>
      <c r="BX2" s="8">
        <v>0</v>
      </c>
      <c r="BY2" s="8">
        <v>0</v>
      </c>
      <c r="BZ2" s="8">
        <v>0</v>
      </c>
      <c r="CA2" s="8">
        <v>0</v>
      </c>
      <c r="CB2" s="8">
        <v>0</v>
      </c>
      <c r="CC2" s="8">
        <v>0</v>
      </c>
      <c r="CD2" s="8">
        <v>0</v>
      </c>
      <c r="CE2" s="8">
        <v>0</v>
      </c>
      <c r="CF2" s="8">
        <v>0</v>
      </c>
      <c r="CG2" s="8">
        <v>0</v>
      </c>
      <c r="CH2" s="8">
        <v>0</v>
      </c>
      <c r="CI2" s="8">
        <v>0</v>
      </c>
      <c r="CJ2" s="8">
        <v>0</v>
      </c>
      <c r="CK2" s="8">
        <v>0</v>
      </c>
      <c r="CL2" s="8">
        <v>0</v>
      </c>
      <c r="CM2" s="8">
        <v>0</v>
      </c>
      <c r="CN2" s="8">
        <v>0</v>
      </c>
      <c r="CO2" s="8">
        <v>0</v>
      </c>
      <c r="CP2" s="8">
        <v>0</v>
      </c>
      <c r="CQ2" s="8">
        <v>0</v>
      </c>
      <c r="CR2" s="8">
        <v>0</v>
      </c>
      <c r="CS2" s="8">
        <v>0</v>
      </c>
      <c r="CT2" s="8">
        <v>0</v>
      </c>
      <c r="CU2" s="8">
        <v>0</v>
      </c>
      <c r="CV2" s="8">
        <v>0</v>
      </c>
      <c r="CW2" s="8">
        <v>0</v>
      </c>
      <c r="CX2" s="8">
        <v>0</v>
      </c>
      <c r="CY2" s="8">
        <v>0</v>
      </c>
      <c r="CZ2" s="8">
        <v>0</v>
      </c>
      <c r="DA2" s="8">
        <v>0</v>
      </c>
      <c r="DB2" s="8">
        <v>0</v>
      </c>
      <c r="DC2" s="8">
        <v>0</v>
      </c>
      <c r="DD2" s="8">
        <v>0</v>
      </c>
      <c r="DE2" s="8">
        <v>0</v>
      </c>
      <c r="DF2" s="8">
        <v>0</v>
      </c>
      <c r="DG2" s="8">
        <v>0</v>
      </c>
      <c r="DH2" s="8">
        <v>0</v>
      </c>
      <c r="DI2" s="8">
        <v>0</v>
      </c>
      <c r="DJ2" s="8">
        <v>0</v>
      </c>
      <c r="DK2" s="8">
        <v>0</v>
      </c>
      <c r="DL2" s="8">
        <v>0</v>
      </c>
      <c r="DM2" s="8">
        <v>0</v>
      </c>
      <c r="DN2" s="8">
        <v>0</v>
      </c>
      <c r="DO2" s="8">
        <v>0</v>
      </c>
      <c r="DP2" s="8">
        <v>0</v>
      </c>
      <c r="DQ2" s="8">
        <v>0</v>
      </c>
      <c r="DR2" s="8">
        <v>0</v>
      </c>
      <c r="DS2" s="8">
        <v>0</v>
      </c>
      <c r="DT2" s="8">
        <v>0</v>
      </c>
      <c r="DU2" s="8">
        <v>0</v>
      </c>
      <c r="DV2" s="8">
        <v>0</v>
      </c>
      <c r="DW2" s="8">
        <v>0</v>
      </c>
      <c r="DX2" s="8">
        <v>0</v>
      </c>
      <c r="DY2" s="8">
        <v>0</v>
      </c>
      <c r="DZ2" s="8">
        <v>0</v>
      </c>
      <c r="EA2" s="8">
        <v>0</v>
      </c>
      <c r="EB2" s="8">
        <v>0</v>
      </c>
      <c r="EC2" s="8">
        <v>0</v>
      </c>
      <c r="ED2" s="8">
        <v>0</v>
      </c>
      <c r="EE2" s="8">
        <v>0</v>
      </c>
      <c r="EF2" s="8">
        <v>0</v>
      </c>
      <c r="EG2" s="8">
        <v>0</v>
      </c>
      <c r="EH2" s="8">
        <v>0</v>
      </c>
      <c r="EI2" s="8">
        <v>0</v>
      </c>
      <c r="EJ2" s="8">
        <v>0</v>
      </c>
      <c r="EK2" s="8">
        <v>0</v>
      </c>
      <c r="EL2" s="8">
        <v>0</v>
      </c>
      <c r="EM2" s="8">
        <v>0</v>
      </c>
      <c r="EN2" s="8">
        <v>0</v>
      </c>
      <c r="EO2" s="8">
        <v>0</v>
      </c>
      <c r="EP2" s="8">
        <v>0</v>
      </c>
      <c r="EQ2" s="8">
        <v>0</v>
      </c>
      <c r="ER2" s="8">
        <v>0</v>
      </c>
      <c r="ES2" s="8">
        <v>0</v>
      </c>
      <c r="ET2" s="8">
        <v>0</v>
      </c>
      <c r="EU2" s="8">
        <v>0</v>
      </c>
      <c r="EV2" s="8">
        <v>0</v>
      </c>
      <c r="EW2" s="8">
        <v>0</v>
      </c>
      <c r="EX2" s="8">
        <v>0</v>
      </c>
      <c r="EY2" s="8">
        <v>0</v>
      </c>
      <c r="EZ2" s="8">
        <v>0</v>
      </c>
      <c r="FA2" s="8">
        <v>0</v>
      </c>
      <c r="FB2" s="8">
        <v>0</v>
      </c>
      <c r="FC2" s="8">
        <v>0</v>
      </c>
      <c r="FD2" s="8">
        <v>0</v>
      </c>
      <c r="FE2" s="8">
        <v>0</v>
      </c>
      <c r="FF2" s="8">
        <v>0</v>
      </c>
      <c r="FG2" s="8">
        <v>0</v>
      </c>
      <c r="FH2" s="8">
        <v>0</v>
      </c>
      <c r="FI2" s="8">
        <v>0</v>
      </c>
      <c r="FJ2" s="8">
        <v>0</v>
      </c>
      <c r="FK2" s="8">
        <v>0</v>
      </c>
      <c r="FL2" s="8">
        <v>0</v>
      </c>
      <c r="FM2" s="8">
        <v>0</v>
      </c>
      <c r="FN2" s="8">
        <v>0</v>
      </c>
      <c r="FO2" s="8">
        <v>0</v>
      </c>
      <c r="FP2" s="8">
        <v>0</v>
      </c>
      <c r="FQ2" s="8">
        <v>0</v>
      </c>
      <c r="FR2" s="8">
        <v>0</v>
      </c>
      <c r="FS2" s="8">
        <v>0</v>
      </c>
      <c r="FT2" s="8">
        <v>0</v>
      </c>
      <c r="FU2" s="8">
        <v>0</v>
      </c>
      <c r="FV2" s="8">
        <v>0</v>
      </c>
      <c r="FW2" s="8">
        <v>0</v>
      </c>
      <c r="FX2" s="8">
        <v>0</v>
      </c>
      <c r="FY2" s="8">
        <v>0</v>
      </c>
      <c r="FZ2" s="8">
        <v>0</v>
      </c>
      <c r="GC2" s="4">
        <v>1240657</v>
      </c>
      <c r="GD2" s="4">
        <v>3219332</v>
      </c>
      <c r="GE2" s="4">
        <v>466392</v>
      </c>
      <c r="GF2" s="4"/>
      <c r="GG2" s="4">
        <v>4926381</v>
      </c>
      <c r="GH2" s="4">
        <v>46358</v>
      </c>
      <c r="GI2" s="8">
        <f>SUM(T2+V2+X2)</f>
        <v>1634622</v>
      </c>
      <c r="GJ2" s="8">
        <f>SUM(U2+W2+Y2)</f>
        <v>3291759</v>
      </c>
    </row>
    <row r="3" spans="1:192" s="8" customFormat="1" ht="12.75" x14ac:dyDescent="0.2">
      <c r="A3" s="7" t="s">
        <v>191</v>
      </c>
      <c r="B3" s="8">
        <v>38</v>
      </c>
      <c r="C3" s="8">
        <v>0</v>
      </c>
      <c r="D3" s="8">
        <v>0</v>
      </c>
      <c r="E3" s="8">
        <v>0</v>
      </c>
      <c r="F3" s="8">
        <v>0</v>
      </c>
      <c r="G3" s="8">
        <v>0</v>
      </c>
      <c r="H3" s="8">
        <v>0</v>
      </c>
      <c r="I3" s="8">
        <v>0</v>
      </c>
      <c r="J3" s="8">
        <v>2956777</v>
      </c>
      <c r="K3" s="8">
        <v>0</v>
      </c>
      <c r="L3" s="8">
        <v>0</v>
      </c>
      <c r="M3" s="8">
        <v>0</v>
      </c>
      <c r="N3" s="8">
        <v>0</v>
      </c>
      <c r="O3" s="8">
        <v>2035</v>
      </c>
      <c r="P3" s="8">
        <v>14156</v>
      </c>
      <c r="Q3" s="8">
        <v>202</v>
      </c>
      <c r="T3" s="8">
        <v>127642</v>
      </c>
      <c r="U3" s="8">
        <v>1014163</v>
      </c>
      <c r="V3" s="8">
        <v>65578</v>
      </c>
      <c r="W3" s="8">
        <v>38856</v>
      </c>
      <c r="X3" s="8">
        <v>85849</v>
      </c>
      <c r="Y3" s="8">
        <v>170847</v>
      </c>
      <c r="Z3" s="6">
        <v>0</v>
      </c>
      <c r="AA3" s="6">
        <v>0</v>
      </c>
      <c r="AB3" s="6">
        <v>0</v>
      </c>
      <c r="AC3" s="6">
        <v>0</v>
      </c>
      <c r="AD3" s="6">
        <v>0</v>
      </c>
      <c r="AE3" s="6">
        <v>0</v>
      </c>
      <c r="AF3" s="6">
        <v>0</v>
      </c>
      <c r="AG3" s="6">
        <v>0</v>
      </c>
      <c r="AH3" s="6">
        <v>0</v>
      </c>
      <c r="AI3" s="6">
        <v>0</v>
      </c>
      <c r="AJ3" s="6">
        <v>0</v>
      </c>
      <c r="AK3" s="6">
        <v>0</v>
      </c>
      <c r="AL3" s="6">
        <v>0</v>
      </c>
      <c r="AM3" s="6">
        <v>0</v>
      </c>
      <c r="AN3" s="6">
        <v>0</v>
      </c>
      <c r="AO3" s="6">
        <v>0</v>
      </c>
      <c r="AP3" s="6">
        <v>0</v>
      </c>
      <c r="AQ3" s="6">
        <v>0</v>
      </c>
      <c r="AR3" s="6">
        <v>0</v>
      </c>
      <c r="AS3" s="6">
        <v>0</v>
      </c>
      <c r="AT3" s="6">
        <v>0</v>
      </c>
      <c r="AU3" s="6">
        <v>0</v>
      </c>
      <c r="AV3" s="6">
        <v>0</v>
      </c>
      <c r="AW3" s="6">
        <v>0</v>
      </c>
      <c r="AX3" s="6">
        <v>0</v>
      </c>
      <c r="AY3" s="6">
        <v>0</v>
      </c>
      <c r="AZ3" s="6">
        <v>0</v>
      </c>
      <c r="BA3" s="6">
        <v>0</v>
      </c>
      <c r="BB3" s="6">
        <v>0</v>
      </c>
      <c r="BC3" s="6">
        <v>0</v>
      </c>
      <c r="BD3" s="6">
        <v>0</v>
      </c>
      <c r="BE3" s="6">
        <v>0</v>
      </c>
      <c r="BF3" s="6">
        <v>0</v>
      </c>
      <c r="BG3" s="6">
        <v>0</v>
      </c>
      <c r="BH3" s="6">
        <v>0</v>
      </c>
      <c r="BI3" s="6">
        <v>0</v>
      </c>
      <c r="BJ3" s="6">
        <v>0</v>
      </c>
      <c r="BK3" s="6">
        <v>0</v>
      </c>
      <c r="BL3" s="6">
        <v>0</v>
      </c>
      <c r="BM3" s="6">
        <v>0</v>
      </c>
      <c r="BN3" s="6">
        <v>0</v>
      </c>
      <c r="BO3" s="6">
        <v>0</v>
      </c>
      <c r="BP3" s="6">
        <v>0</v>
      </c>
      <c r="BQ3" s="6">
        <v>0</v>
      </c>
      <c r="BR3" s="8">
        <v>167452</v>
      </c>
      <c r="BS3" s="8">
        <v>98153</v>
      </c>
      <c r="BT3" s="8">
        <v>29617</v>
      </c>
      <c r="BU3" s="8">
        <v>11170</v>
      </c>
      <c r="BV3" s="8">
        <v>692331.29</v>
      </c>
      <c r="BW3" s="8">
        <v>141.22</v>
      </c>
      <c r="BX3" s="8">
        <v>0</v>
      </c>
      <c r="BY3" s="8">
        <v>0</v>
      </c>
      <c r="BZ3" s="8">
        <v>0</v>
      </c>
      <c r="CA3" s="8">
        <v>0</v>
      </c>
      <c r="CB3" s="8">
        <v>0</v>
      </c>
      <c r="CC3" s="8">
        <v>0</v>
      </c>
      <c r="CD3" s="8">
        <v>0</v>
      </c>
      <c r="CE3" s="8">
        <v>0</v>
      </c>
      <c r="CF3" s="8">
        <v>0</v>
      </c>
      <c r="CG3" s="8">
        <v>0</v>
      </c>
      <c r="CH3" s="8">
        <v>0</v>
      </c>
      <c r="CI3" s="8">
        <v>0</v>
      </c>
      <c r="CJ3" s="8">
        <v>0</v>
      </c>
      <c r="CK3" s="8">
        <v>0</v>
      </c>
      <c r="CL3" s="8">
        <v>0</v>
      </c>
      <c r="CM3" s="8">
        <v>0</v>
      </c>
      <c r="CN3" s="8">
        <v>0</v>
      </c>
      <c r="CO3" s="8">
        <v>0</v>
      </c>
      <c r="CP3" s="8">
        <v>0</v>
      </c>
      <c r="CQ3" s="8">
        <v>0</v>
      </c>
      <c r="CR3" s="8">
        <v>0</v>
      </c>
      <c r="CS3" s="8">
        <v>0</v>
      </c>
      <c r="CT3" s="8">
        <v>0</v>
      </c>
      <c r="CU3" s="8">
        <v>0</v>
      </c>
      <c r="CV3" s="8">
        <v>0</v>
      </c>
      <c r="CW3" s="8">
        <v>0</v>
      </c>
      <c r="CX3" s="8">
        <v>0</v>
      </c>
      <c r="CY3" s="8">
        <v>0</v>
      </c>
      <c r="CZ3" s="8">
        <v>0</v>
      </c>
      <c r="DA3" s="8">
        <v>0</v>
      </c>
      <c r="DB3" s="8">
        <v>0</v>
      </c>
      <c r="DC3" s="8">
        <v>0</v>
      </c>
      <c r="DD3" s="8">
        <v>0</v>
      </c>
      <c r="DE3" s="8">
        <v>0</v>
      </c>
      <c r="DF3" s="8">
        <v>0</v>
      </c>
      <c r="DG3" s="8">
        <v>0</v>
      </c>
      <c r="DH3" s="8">
        <v>0</v>
      </c>
      <c r="DI3" s="8">
        <v>0</v>
      </c>
      <c r="DJ3" s="8">
        <v>0</v>
      </c>
      <c r="DK3" s="8">
        <v>0</v>
      </c>
      <c r="DL3" s="8">
        <v>0</v>
      </c>
      <c r="DM3" s="8">
        <v>0</v>
      </c>
      <c r="DN3" s="8">
        <v>0</v>
      </c>
      <c r="DO3" s="8">
        <v>0</v>
      </c>
      <c r="DP3" s="8">
        <v>0</v>
      </c>
      <c r="DQ3" s="8">
        <v>0</v>
      </c>
      <c r="DR3" s="8">
        <v>0</v>
      </c>
      <c r="DS3" s="8">
        <v>0</v>
      </c>
      <c r="DT3" s="8">
        <v>0</v>
      </c>
      <c r="DU3" s="8">
        <v>0</v>
      </c>
      <c r="DV3" s="8">
        <v>0</v>
      </c>
      <c r="DW3" s="8">
        <v>0</v>
      </c>
      <c r="DX3" s="8">
        <v>0</v>
      </c>
      <c r="DY3" s="8">
        <v>0</v>
      </c>
      <c r="DZ3" s="8">
        <v>0</v>
      </c>
      <c r="EA3" s="8">
        <v>0</v>
      </c>
      <c r="EB3" s="8">
        <v>0</v>
      </c>
      <c r="EC3" s="8">
        <v>0</v>
      </c>
      <c r="ED3" s="8">
        <v>0</v>
      </c>
      <c r="EE3" s="8">
        <v>0</v>
      </c>
      <c r="EF3" s="8">
        <v>0</v>
      </c>
      <c r="EG3" s="8">
        <v>0</v>
      </c>
      <c r="EH3" s="8">
        <v>0</v>
      </c>
      <c r="EI3" s="8">
        <v>0</v>
      </c>
      <c r="EJ3" s="8">
        <v>0</v>
      </c>
      <c r="EK3" s="8">
        <v>0</v>
      </c>
      <c r="EL3" s="8">
        <v>0</v>
      </c>
      <c r="EM3" s="8">
        <v>0</v>
      </c>
      <c r="EN3" s="8">
        <v>0</v>
      </c>
      <c r="EO3" s="8">
        <v>0</v>
      </c>
      <c r="EP3" s="8">
        <v>0</v>
      </c>
      <c r="EQ3" s="8">
        <v>0</v>
      </c>
      <c r="ER3" s="8">
        <v>0</v>
      </c>
      <c r="ES3" s="8">
        <v>0</v>
      </c>
      <c r="ET3" s="8">
        <v>0</v>
      </c>
      <c r="EU3" s="8">
        <v>0</v>
      </c>
      <c r="EV3" s="8">
        <v>0</v>
      </c>
      <c r="EW3" s="8">
        <v>0</v>
      </c>
      <c r="EX3" s="8">
        <v>0</v>
      </c>
      <c r="EY3" s="8">
        <v>0</v>
      </c>
      <c r="EZ3" s="8">
        <v>0</v>
      </c>
      <c r="FA3" s="8">
        <v>0</v>
      </c>
      <c r="FB3" s="8">
        <v>0</v>
      </c>
      <c r="FC3" s="8">
        <v>0</v>
      </c>
      <c r="FD3" s="8">
        <v>0</v>
      </c>
      <c r="FE3" s="8">
        <v>0</v>
      </c>
      <c r="FF3" s="8">
        <v>0</v>
      </c>
      <c r="FG3" s="8">
        <v>0</v>
      </c>
      <c r="FH3" s="8">
        <v>0</v>
      </c>
      <c r="FI3" s="8">
        <v>0</v>
      </c>
      <c r="FJ3" s="8">
        <v>0</v>
      </c>
      <c r="FK3" s="8">
        <v>0</v>
      </c>
      <c r="FL3" s="8">
        <v>0</v>
      </c>
      <c r="FM3" s="8">
        <v>0</v>
      </c>
      <c r="FN3" s="8">
        <v>0</v>
      </c>
      <c r="FO3" s="8">
        <v>0</v>
      </c>
      <c r="FP3" s="8">
        <v>0</v>
      </c>
      <c r="FQ3" s="8">
        <v>0</v>
      </c>
      <c r="FR3" s="8">
        <v>0</v>
      </c>
      <c r="FS3" s="8">
        <v>0</v>
      </c>
      <c r="FT3" s="8">
        <v>0</v>
      </c>
      <c r="FU3" s="8">
        <v>0</v>
      </c>
      <c r="FV3" s="8">
        <v>0</v>
      </c>
      <c r="FW3" s="8">
        <v>0</v>
      </c>
      <c r="FX3" s="8">
        <v>0</v>
      </c>
      <c r="FY3" s="8">
        <v>0</v>
      </c>
      <c r="FZ3" s="8">
        <v>0</v>
      </c>
      <c r="GC3" s="4">
        <v>256696</v>
      </c>
      <c r="GD3" s="4">
        <v>1141805</v>
      </c>
      <c r="GE3" s="4">
        <v>104434</v>
      </c>
      <c r="GF3" s="4"/>
      <c r="GG3" s="4">
        <v>1502935</v>
      </c>
      <c r="GH3" s="4">
        <v>16393</v>
      </c>
      <c r="GI3" s="8">
        <f t="shared" ref="GI3:GI25" si="0">SUM(T3+V3+X3)</f>
        <v>279069</v>
      </c>
      <c r="GJ3" s="8">
        <f t="shared" ref="GJ3:GJ25" si="1">SUM(U3+W3+Y3)</f>
        <v>1223866</v>
      </c>
    </row>
    <row r="4" spans="1:192" s="8" customFormat="1" ht="12.75" x14ac:dyDescent="0.2">
      <c r="A4" s="7" t="s">
        <v>192</v>
      </c>
      <c r="B4" s="8">
        <v>65</v>
      </c>
      <c r="C4" s="8">
        <v>0</v>
      </c>
      <c r="D4" s="8">
        <v>0</v>
      </c>
      <c r="E4" s="8">
        <v>0</v>
      </c>
      <c r="F4" s="8">
        <v>0</v>
      </c>
      <c r="G4" s="8">
        <v>0</v>
      </c>
      <c r="H4" s="8">
        <v>0</v>
      </c>
      <c r="I4" s="8">
        <v>0</v>
      </c>
      <c r="J4" s="8">
        <v>6134734</v>
      </c>
      <c r="K4" s="8">
        <v>0</v>
      </c>
      <c r="L4" s="8">
        <v>0</v>
      </c>
      <c r="M4" s="8">
        <v>0</v>
      </c>
      <c r="N4" s="8">
        <v>0</v>
      </c>
      <c r="O4" s="8">
        <v>3997</v>
      </c>
      <c r="P4" s="8">
        <v>20473</v>
      </c>
      <c r="Q4" s="8">
        <v>334</v>
      </c>
      <c r="T4" s="8">
        <v>246969</v>
      </c>
      <c r="U4" s="8">
        <v>899039</v>
      </c>
      <c r="V4" s="8">
        <v>125961</v>
      </c>
      <c r="W4" s="8">
        <v>116606</v>
      </c>
      <c r="X4" s="8">
        <v>219906</v>
      </c>
      <c r="Y4" s="8">
        <v>745055</v>
      </c>
      <c r="Z4" s="6">
        <v>0</v>
      </c>
      <c r="AA4" s="6">
        <v>0</v>
      </c>
      <c r="AB4" s="6">
        <v>0</v>
      </c>
      <c r="AC4" s="6">
        <v>0</v>
      </c>
      <c r="AD4" s="6">
        <v>0</v>
      </c>
      <c r="AE4" s="6">
        <v>0</v>
      </c>
      <c r="AF4" s="6">
        <v>0</v>
      </c>
      <c r="AG4" s="6">
        <v>0</v>
      </c>
      <c r="AH4" s="6">
        <v>0</v>
      </c>
      <c r="AI4" s="6">
        <v>0</v>
      </c>
      <c r="AJ4" s="6">
        <v>0</v>
      </c>
      <c r="AK4" s="6">
        <v>0</v>
      </c>
      <c r="AL4" s="6">
        <v>0</v>
      </c>
      <c r="AM4" s="6">
        <v>0</v>
      </c>
      <c r="AN4" s="6">
        <v>0</v>
      </c>
      <c r="AO4" s="6">
        <v>0</v>
      </c>
      <c r="AP4" s="6">
        <v>0</v>
      </c>
      <c r="AQ4" s="6">
        <v>0</v>
      </c>
      <c r="AR4" s="6">
        <v>0</v>
      </c>
      <c r="AS4" s="6">
        <v>0</v>
      </c>
      <c r="AT4" s="6">
        <v>0</v>
      </c>
      <c r="AU4" s="6">
        <v>0</v>
      </c>
      <c r="AV4" s="6">
        <v>0</v>
      </c>
      <c r="AW4" s="6">
        <v>0</v>
      </c>
      <c r="AX4" s="6">
        <v>0</v>
      </c>
      <c r="AY4" s="6">
        <v>0</v>
      </c>
      <c r="AZ4" s="6">
        <v>0</v>
      </c>
      <c r="BA4" s="6">
        <v>0</v>
      </c>
      <c r="BB4" s="6">
        <v>0</v>
      </c>
      <c r="BC4" s="6">
        <v>0</v>
      </c>
      <c r="BD4" s="6">
        <v>0</v>
      </c>
      <c r="BE4" s="6">
        <v>0</v>
      </c>
      <c r="BF4" s="6">
        <v>0</v>
      </c>
      <c r="BG4" s="6">
        <v>0</v>
      </c>
      <c r="BH4" s="6">
        <v>0</v>
      </c>
      <c r="BI4" s="6">
        <v>0</v>
      </c>
      <c r="BJ4" s="6">
        <v>0</v>
      </c>
      <c r="BK4" s="6">
        <v>0</v>
      </c>
      <c r="BL4" s="6">
        <v>0</v>
      </c>
      <c r="BM4" s="6">
        <v>0</v>
      </c>
      <c r="BN4" s="6">
        <v>0</v>
      </c>
      <c r="BO4" s="6">
        <v>0</v>
      </c>
      <c r="BP4" s="6">
        <v>0</v>
      </c>
      <c r="BQ4" s="6">
        <v>0</v>
      </c>
      <c r="BR4" s="8">
        <v>308556</v>
      </c>
      <c r="BS4" s="8">
        <v>180394</v>
      </c>
      <c r="BT4" s="8">
        <v>41573</v>
      </c>
      <c r="BU4" s="8">
        <v>29657</v>
      </c>
      <c r="BV4" s="8">
        <v>2433678.6799999997</v>
      </c>
      <c r="BW4" s="8">
        <v>189.52999999999997</v>
      </c>
      <c r="BX4" s="8">
        <v>0</v>
      </c>
      <c r="BY4" s="8">
        <v>0</v>
      </c>
      <c r="BZ4" s="8">
        <v>0</v>
      </c>
      <c r="CA4" s="8">
        <v>0</v>
      </c>
      <c r="CB4" s="8">
        <v>0</v>
      </c>
      <c r="CC4" s="8">
        <v>0</v>
      </c>
      <c r="CD4" s="8">
        <v>0</v>
      </c>
      <c r="CE4" s="8">
        <v>0</v>
      </c>
      <c r="CF4" s="8">
        <v>0</v>
      </c>
      <c r="CG4" s="8">
        <v>0</v>
      </c>
      <c r="CH4" s="8">
        <v>0</v>
      </c>
      <c r="CI4" s="8">
        <v>0</v>
      </c>
      <c r="CJ4" s="8">
        <v>0</v>
      </c>
      <c r="CK4" s="8">
        <v>0</v>
      </c>
      <c r="CL4" s="8">
        <v>0</v>
      </c>
      <c r="CM4" s="8">
        <v>0</v>
      </c>
      <c r="CN4" s="8">
        <v>0</v>
      </c>
      <c r="CO4" s="8">
        <v>0</v>
      </c>
      <c r="CP4" s="8">
        <v>0</v>
      </c>
      <c r="CQ4" s="8">
        <v>0</v>
      </c>
      <c r="CR4" s="8">
        <v>0</v>
      </c>
      <c r="CS4" s="8">
        <v>0</v>
      </c>
      <c r="CT4" s="8">
        <v>0</v>
      </c>
      <c r="CU4" s="8">
        <v>0</v>
      </c>
      <c r="CV4" s="8">
        <v>0</v>
      </c>
      <c r="CW4" s="8">
        <v>0</v>
      </c>
      <c r="CX4" s="8">
        <v>0</v>
      </c>
      <c r="CY4" s="8">
        <v>0</v>
      </c>
      <c r="CZ4" s="8">
        <v>0</v>
      </c>
      <c r="DA4" s="8">
        <v>0</v>
      </c>
      <c r="DB4" s="8">
        <v>0</v>
      </c>
      <c r="DC4" s="8">
        <v>0</v>
      </c>
      <c r="DD4" s="8">
        <v>0</v>
      </c>
      <c r="DE4" s="8">
        <v>0</v>
      </c>
      <c r="DF4" s="8">
        <v>0</v>
      </c>
      <c r="DG4" s="8">
        <v>0</v>
      </c>
      <c r="DH4" s="8">
        <v>0</v>
      </c>
      <c r="DI4" s="8">
        <v>0</v>
      </c>
      <c r="DJ4" s="8">
        <v>0</v>
      </c>
      <c r="DK4" s="8">
        <v>0</v>
      </c>
      <c r="DL4" s="8">
        <v>0</v>
      </c>
      <c r="DM4" s="8">
        <v>0</v>
      </c>
      <c r="DN4" s="8">
        <v>0</v>
      </c>
      <c r="DO4" s="8">
        <v>0</v>
      </c>
      <c r="DP4" s="8">
        <v>0</v>
      </c>
      <c r="DQ4" s="8">
        <v>0</v>
      </c>
      <c r="DR4" s="8">
        <v>0</v>
      </c>
      <c r="DS4" s="8">
        <v>0</v>
      </c>
      <c r="DT4" s="8">
        <v>0</v>
      </c>
      <c r="DU4" s="8">
        <v>0</v>
      </c>
      <c r="DV4" s="8">
        <v>0</v>
      </c>
      <c r="DW4" s="8">
        <v>0</v>
      </c>
      <c r="DX4" s="8">
        <v>0</v>
      </c>
      <c r="DY4" s="8">
        <v>0</v>
      </c>
      <c r="DZ4" s="8">
        <v>0</v>
      </c>
      <c r="EA4" s="8">
        <v>0</v>
      </c>
      <c r="EB4" s="8">
        <v>0</v>
      </c>
      <c r="EC4" s="8">
        <v>0</v>
      </c>
      <c r="ED4" s="8">
        <v>0</v>
      </c>
      <c r="EE4" s="8">
        <v>0</v>
      </c>
      <c r="EF4" s="8">
        <v>0</v>
      </c>
      <c r="EG4" s="8">
        <v>0</v>
      </c>
      <c r="EH4" s="8">
        <v>0</v>
      </c>
      <c r="EI4" s="8">
        <v>0</v>
      </c>
      <c r="EJ4" s="8">
        <v>0</v>
      </c>
      <c r="EK4" s="8">
        <v>0</v>
      </c>
      <c r="EL4" s="8">
        <v>0</v>
      </c>
      <c r="EM4" s="8">
        <v>0</v>
      </c>
      <c r="EN4" s="8">
        <v>0</v>
      </c>
      <c r="EO4" s="8">
        <v>0</v>
      </c>
      <c r="EP4" s="8">
        <v>0</v>
      </c>
      <c r="EQ4" s="8">
        <v>0</v>
      </c>
      <c r="ER4" s="8">
        <v>0</v>
      </c>
      <c r="ES4" s="8">
        <v>0</v>
      </c>
      <c r="ET4" s="8">
        <v>0</v>
      </c>
      <c r="EU4" s="8">
        <v>0</v>
      </c>
      <c r="EV4" s="8">
        <v>0</v>
      </c>
      <c r="EW4" s="8">
        <v>0</v>
      </c>
      <c r="EX4" s="8">
        <v>0</v>
      </c>
      <c r="EY4" s="8">
        <v>0</v>
      </c>
      <c r="EZ4" s="8">
        <v>0</v>
      </c>
      <c r="FA4" s="8">
        <v>0</v>
      </c>
      <c r="FB4" s="8">
        <v>0</v>
      </c>
      <c r="FC4" s="8">
        <v>0</v>
      </c>
      <c r="FD4" s="8">
        <v>0</v>
      </c>
      <c r="FE4" s="8">
        <v>0</v>
      </c>
      <c r="FF4" s="8">
        <v>0</v>
      </c>
      <c r="FG4" s="8">
        <v>0</v>
      </c>
      <c r="FH4" s="8">
        <v>0</v>
      </c>
      <c r="FI4" s="8">
        <v>0</v>
      </c>
      <c r="FJ4" s="8">
        <v>0</v>
      </c>
      <c r="FK4" s="8">
        <v>0</v>
      </c>
      <c r="FL4" s="8">
        <v>0</v>
      </c>
      <c r="FM4" s="8">
        <v>0</v>
      </c>
      <c r="FN4" s="8">
        <v>0</v>
      </c>
      <c r="FO4" s="8">
        <v>0</v>
      </c>
      <c r="FP4" s="8">
        <v>0</v>
      </c>
      <c r="FQ4" s="8">
        <v>0</v>
      </c>
      <c r="FR4" s="8">
        <v>0</v>
      </c>
      <c r="FS4" s="8">
        <v>0</v>
      </c>
      <c r="FT4" s="8">
        <v>0</v>
      </c>
      <c r="FU4" s="8">
        <v>0</v>
      </c>
      <c r="FV4" s="8">
        <v>0</v>
      </c>
      <c r="FW4" s="8">
        <v>0</v>
      </c>
      <c r="FX4" s="8">
        <v>0</v>
      </c>
      <c r="FY4" s="8">
        <v>0</v>
      </c>
      <c r="FZ4" s="8">
        <v>0</v>
      </c>
      <c r="GC4" s="4">
        <v>964961</v>
      </c>
      <c r="GD4" s="4">
        <v>1146008</v>
      </c>
      <c r="GE4" s="4">
        <v>242567</v>
      </c>
      <c r="GF4" s="4"/>
      <c r="GG4" s="4">
        <v>2353536</v>
      </c>
      <c r="GH4" s="4">
        <v>24804</v>
      </c>
      <c r="GI4" s="8">
        <f t="shared" si="0"/>
        <v>592836</v>
      </c>
      <c r="GJ4" s="8">
        <f t="shared" si="1"/>
        <v>1760700</v>
      </c>
    </row>
    <row r="5" spans="1:192" s="8" customFormat="1" ht="12.75" x14ac:dyDescent="0.2">
      <c r="A5" s="7" t="s">
        <v>193</v>
      </c>
      <c r="B5" s="8">
        <v>5</v>
      </c>
      <c r="C5" s="8">
        <v>0</v>
      </c>
      <c r="D5" s="8">
        <v>0</v>
      </c>
      <c r="E5" s="8">
        <v>0</v>
      </c>
      <c r="F5" s="8">
        <v>0</v>
      </c>
      <c r="G5" s="8">
        <v>0</v>
      </c>
      <c r="H5" s="8">
        <v>0</v>
      </c>
      <c r="I5" s="8">
        <v>0</v>
      </c>
      <c r="J5" s="8">
        <v>5058062</v>
      </c>
      <c r="K5" s="8">
        <v>0</v>
      </c>
      <c r="L5" s="8">
        <v>0</v>
      </c>
      <c r="M5" s="8">
        <v>0</v>
      </c>
      <c r="N5" s="8">
        <v>0</v>
      </c>
      <c r="O5" s="8">
        <v>2050</v>
      </c>
      <c r="P5" s="8">
        <v>3070</v>
      </c>
      <c r="Q5" s="8">
        <v>41</v>
      </c>
      <c r="T5" s="8">
        <v>664490</v>
      </c>
      <c r="U5" s="8">
        <v>267029</v>
      </c>
      <c r="V5" s="8">
        <v>96227</v>
      </c>
      <c r="W5" s="8">
        <v>23164</v>
      </c>
      <c r="X5" s="8">
        <v>2000</v>
      </c>
      <c r="Y5" s="8">
        <v>17000</v>
      </c>
      <c r="Z5" s="6">
        <v>0</v>
      </c>
      <c r="AA5" s="6">
        <v>0</v>
      </c>
      <c r="AB5" s="6">
        <v>0</v>
      </c>
      <c r="AC5" s="6">
        <v>0</v>
      </c>
      <c r="AD5" s="6">
        <v>0</v>
      </c>
      <c r="AE5" s="6">
        <v>0</v>
      </c>
      <c r="AF5" s="6">
        <v>0</v>
      </c>
      <c r="AG5" s="6">
        <v>0</v>
      </c>
      <c r="AH5" s="6">
        <v>0</v>
      </c>
      <c r="AI5" s="6">
        <v>0</v>
      </c>
      <c r="AJ5" s="6">
        <v>0</v>
      </c>
      <c r="AK5" s="6">
        <v>0</v>
      </c>
      <c r="AL5" s="6">
        <v>0</v>
      </c>
      <c r="AM5" s="6">
        <v>0</v>
      </c>
      <c r="AN5" s="6">
        <v>0</v>
      </c>
      <c r="AO5" s="6">
        <v>0</v>
      </c>
      <c r="AP5" s="6">
        <v>0</v>
      </c>
      <c r="AQ5" s="6">
        <v>0</v>
      </c>
      <c r="AR5" s="6">
        <v>0</v>
      </c>
      <c r="AS5" s="6">
        <v>0</v>
      </c>
      <c r="AT5" s="6">
        <v>0</v>
      </c>
      <c r="AU5" s="6">
        <v>0</v>
      </c>
      <c r="AV5" s="6">
        <v>0</v>
      </c>
      <c r="AW5" s="6">
        <v>0</v>
      </c>
      <c r="AX5" s="6">
        <v>0</v>
      </c>
      <c r="AY5" s="6">
        <v>0</v>
      </c>
      <c r="AZ5" s="6">
        <v>0</v>
      </c>
      <c r="BA5" s="6">
        <v>0</v>
      </c>
      <c r="BB5" s="6">
        <v>0</v>
      </c>
      <c r="BC5" s="6">
        <v>0</v>
      </c>
      <c r="BD5" s="6">
        <v>0</v>
      </c>
      <c r="BE5" s="6">
        <v>0</v>
      </c>
      <c r="BF5" s="6">
        <v>0</v>
      </c>
      <c r="BG5" s="6">
        <v>0</v>
      </c>
      <c r="BH5" s="6">
        <v>0</v>
      </c>
      <c r="BI5" s="6">
        <v>0</v>
      </c>
      <c r="BJ5" s="6">
        <v>0</v>
      </c>
      <c r="BK5" s="6">
        <v>0</v>
      </c>
      <c r="BL5" s="6">
        <v>0</v>
      </c>
      <c r="BM5" s="6">
        <v>0</v>
      </c>
      <c r="BN5" s="6">
        <v>0</v>
      </c>
      <c r="BO5" s="6">
        <v>0</v>
      </c>
      <c r="BP5" s="6">
        <v>0</v>
      </c>
      <c r="BQ5" s="6">
        <v>0</v>
      </c>
      <c r="BR5" s="8">
        <v>821009</v>
      </c>
      <c r="BS5" s="8">
        <v>536792</v>
      </c>
      <c r="BT5" s="8">
        <v>40796</v>
      </c>
      <c r="BU5" s="8">
        <v>107807</v>
      </c>
      <c r="BV5" s="8">
        <v>10515148.16</v>
      </c>
      <c r="BW5" s="8">
        <v>1501.2143332588787</v>
      </c>
      <c r="BX5" s="8">
        <v>0</v>
      </c>
      <c r="BY5" s="8">
        <v>0</v>
      </c>
      <c r="BZ5" s="8">
        <v>0</v>
      </c>
      <c r="CA5" s="8">
        <v>0</v>
      </c>
      <c r="CB5" s="8">
        <v>0</v>
      </c>
      <c r="CC5" s="8">
        <v>0</v>
      </c>
      <c r="CD5" s="8">
        <v>0</v>
      </c>
      <c r="CE5" s="8">
        <v>0</v>
      </c>
      <c r="CF5" s="8">
        <v>0</v>
      </c>
      <c r="CG5" s="8">
        <v>0</v>
      </c>
      <c r="CH5" s="8">
        <v>0</v>
      </c>
      <c r="CI5" s="8">
        <v>0</v>
      </c>
      <c r="CJ5" s="8">
        <v>0</v>
      </c>
      <c r="CK5" s="8">
        <v>0</v>
      </c>
      <c r="CL5" s="8">
        <v>0</v>
      </c>
      <c r="CM5" s="8">
        <v>0</v>
      </c>
      <c r="CN5" s="8">
        <v>0</v>
      </c>
      <c r="CO5" s="8">
        <v>0</v>
      </c>
      <c r="CP5" s="8">
        <v>0</v>
      </c>
      <c r="CQ5" s="8">
        <v>0</v>
      </c>
      <c r="CR5" s="8">
        <v>0</v>
      </c>
      <c r="CS5" s="8">
        <v>0</v>
      </c>
      <c r="CT5" s="8">
        <v>0</v>
      </c>
      <c r="CU5" s="8">
        <v>0</v>
      </c>
      <c r="CV5" s="8">
        <v>0</v>
      </c>
      <c r="CW5" s="8">
        <v>0</v>
      </c>
      <c r="CX5" s="8">
        <v>0</v>
      </c>
      <c r="CY5" s="8">
        <v>0</v>
      </c>
      <c r="CZ5" s="8">
        <v>0</v>
      </c>
      <c r="DA5" s="8">
        <v>0</v>
      </c>
      <c r="DB5" s="8">
        <v>0</v>
      </c>
      <c r="DC5" s="8">
        <v>0</v>
      </c>
      <c r="DD5" s="8">
        <v>0</v>
      </c>
      <c r="DE5" s="8">
        <v>0</v>
      </c>
      <c r="DF5" s="8">
        <v>0</v>
      </c>
      <c r="DG5" s="8">
        <v>0</v>
      </c>
      <c r="DH5" s="8">
        <v>0</v>
      </c>
      <c r="DI5" s="8">
        <v>0</v>
      </c>
      <c r="DJ5" s="8">
        <v>0</v>
      </c>
      <c r="DK5" s="8">
        <v>0</v>
      </c>
      <c r="DL5" s="8">
        <v>0</v>
      </c>
      <c r="DM5" s="8">
        <v>0</v>
      </c>
      <c r="DN5" s="8">
        <v>0</v>
      </c>
      <c r="DO5" s="8">
        <v>0</v>
      </c>
      <c r="DP5" s="8">
        <v>0</v>
      </c>
      <c r="DQ5" s="8">
        <v>0</v>
      </c>
      <c r="DR5" s="8">
        <v>0</v>
      </c>
      <c r="DS5" s="8">
        <v>0</v>
      </c>
      <c r="DT5" s="8">
        <v>0</v>
      </c>
      <c r="DU5" s="8">
        <v>0</v>
      </c>
      <c r="DV5" s="8">
        <v>0</v>
      </c>
      <c r="DW5" s="8">
        <v>0</v>
      </c>
      <c r="DX5" s="8">
        <v>0</v>
      </c>
      <c r="DY5" s="8">
        <v>0</v>
      </c>
      <c r="DZ5" s="8">
        <v>0</v>
      </c>
      <c r="EA5" s="8">
        <v>0</v>
      </c>
      <c r="EB5" s="8">
        <v>0</v>
      </c>
      <c r="EC5" s="8">
        <v>0</v>
      </c>
      <c r="ED5" s="8">
        <v>0</v>
      </c>
      <c r="EE5" s="8">
        <v>0</v>
      </c>
      <c r="EF5" s="8">
        <v>0</v>
      </c>
      <c r="EG5" s="8">
        <v>0</v>
      </c>
      <c r="EH5" s="8">
        <v>0</v>
      </c>
      <c r="EI5" s="8">
        <v>0</v>
      </c>
      <c r="EJ5" s="8">
        <v>0</v>
      </c>
      <c r="EK5" s="8">
        <v>0</v>
      </c>
      <c r="EL5" s="8">
        <v>0</v>
      </c>
      <c r="EM5" s="8">
        <v>0</v>
      </c>
      <c r="EN5" s="8">
        <v>0</v>
      </c>
      <c r="EO5" s="8">
        <v>0</v>
      </c>
      <c r="EP5" s="8">
        <v>0</v>
      </c>
      <c r="EQ5" s="8">
        <v>0</v>
      </c>
      <c r="ER5" s="8">
        <v>0</v>
      </c>
      <c r="ES5" s="8">
        <v>0</v>
      </c>
      <c r="ET5" s="8">
        <v>0</v>
      </c>
      <c r="EU5" s="8">
        <v>0</v>
      </c>
      <c r="EV5" s="8">
        <v>0</v>
      </c>
      <c r="EW5" s="8">
        <v>0</v>
      </c>
      <c r="EX5" s="8">
        <v>0</v>
      </c>
      <c r="EY5" s="8">
        <v>0</v>
      </c>
      <c r="EZ5" s="8">
        <v>0</v>
      </c>
      <c r="FA5" s="8">
        <v>0</v>
      </c>
      <c r="FB5" s="8">
        <v>0</v>
      </c>
      <c r="FC5" s="8">
        <v>0</v>
      </c>
      <c r="FD5" s="8">
        <v>0</v>
      </c>
      <c r="FE5" s="8">
        <v>0</v>
      </c>
      <c r="FF5" s="8">
        <v>0</v>
      </c>
      <c r="FG5" s="8">
        <v>0</v>
      </c>
      <c r="FH5" s="8">
        <v>0</v>
      </c>
      <c r="FI5" s="8">
        <v>0</v>
      </c>
      <c r="FJ5" s="8">
        <v>0</v>
      </c>
      <c r="FK5" s="8">
        <v>0</v>
      </c>
      <c r="FL5" s="8">
        <v>0</v>
      </c>
      <c r="FM5" s="8">
        <v>0</v>
      </c>
      <c r="FN5" s="8">
        <v>0</v>
      </c>
      <c r="FO5" s="8">
        <v>0</v>
      </c>
      <c r="FP5" s="8">
        <v>0</v>
      </c>
      <c r="FQ5" s="8">
        <v>0</v>
      </c>
      <c r="FR5" s="8">
        <v>0</v>
      </c>
      <c r="FS5" s="8">
        <v>0</v>
      </c>
      <c r="FT5" s="8">
        <v>0</v>
      </c>
      <c r="FU5" s="8">
        <v>0</v>
      </c>
      <c r="FV5" s="8">
        <v>0</v>
      </c>
      <c r="FW5" s="8">
        <v>0</v>
      </c>
      <c r="FX5" s="8">
        <v>0</v>
      </c>
      <c r="FY5" s="8">
        <v>0</v>
      </c>
      <c r="FZ5" s="8">
        <v>0</v>
      </c>
      <c r="GC5" s="4">
        <v>19000</v>
      </c>
      <c r="GD5" s="4">
        <v>931519</v>
      </c>
      <c r="GE5" s="4">
        <v>119391</v>
      </c>
      <c r="GF5" s="4"/>
      <c r="GG5" s="4">
        <v>1069910</v>
      </c>
      <c r="GH5" s="4">
        <v>5161</v>
      </c>
      <c r="GI5" s="8">
        <f t="shared" si="0"/>
        <v>762717</v>
      </c>
      <c r="GJ5" s="8">
        <f t="shared" si="1"/>
        <v>307193</v>
      </c>
    </row>
    <row r="6" spans="1:192" s="8" customFormat="1" ht="12.75" x14ac:dyDescent="0.2">
      <c r="A6" s="7" t="s">
        <v>194</v>
      </c>
      <c r="B6" s="8">
        <v>21</v>
      </c>
      <c r="C6" s="8">
        <v>0</v>
      </c>
      <c r="D6" s="8">
        <v>0</v>
      </c>
      <c r="E6" s="8">
        <v>0</v>
      </c>
      <c r="F6" s="8">
        <v>0</v>
      </c>
      <c r="G6" s="8">
        <v>0</v>
      </c>
      <c r="H6" s="8">
        <v>0</v>
      </c>
      <c r="I6" s="8">
        <v>0</v>
      </c>
      <c r="J6" s="8">
        <v>1456234</v>
      </c>
      <c r="K6" s="8">
        <v>0</v>
      </c>
      <c r="L6" s="8">
        <v>0</v>
      </c>
      <c r="M6" s="8">
        <v>0</v>
      </c>
      <c r="N6" s="8">
        <v>0</v>
      </c>
      <c r="O6" s="8">
        <v>71</v>
      </c>
      <c r="P6" s="8">
        <v>1334</v>
      </c>
      <c r="Q6" s="8">
        <v>218</v>
      </c>
      <c r="T6" s="8">
        <v>33699</v>
      </c>
      <c r="U6" s="8">
        <v>4910</v>
      </c>
      <c r="V6" s="8">
        <v>30398</v>
      </c>
      <c r="W6" s="8">
        <v>23639</v>
      </c>
      <c r="X6" s="8">
        <v>240094</v>
      </c>
      <c r="Y6" s="8">
        <v>149959</v>
      </c>
      <c r="Z6" s="6">
        <v>0</v>
      </c>
      <c r="AA6" s="6">
        <v>0</v>
      </c>
      <c r="AB6" s="6">
        <v>0</v>
      </c>
      <c r="AC6" s="6">
        <v>0</v>
      </c>
      <c r="AD6" s="6">
        <v>0</v>
      </c>
      <c r="AE6" s="6">
        <v>0</v>
      </c>
      <c r="AF6" s="6">
        <v>0</v>
      </c>
      <c r="AG6" s="6">
        <v>0</v>
      </c>
      <c r="AH6" s="6">
        <v>0</v>
      </c>
      <c r="AI6" s="6">
        <v>0</v>
      </c>
      <c r="AJ6" s="6">
        <v>0</v>
      </c>
      <c r="AK6" s="6">
        <v>0</v>
      </c>
      <c r="AL6" s="6">
        <v>0</v>
      </c>
      <c r="AM6" s="6">
        <v>0</v>
      </c>
      <c r="AN6" s="6">
        <v>0</v>
      </c>
      <c r="AO6" s="6">
        <v>0</v>
      </c>
      <c r="AP6" s="6">
        <v>0</v>
      </c>
      <c r="AQ6" s="6">
        <v>0</v>
      </c>
      <c r="AR6" s="6">
        <v>0</v>
      </c>
      <c r="AS6" s="6">
        <v>0</v>
      </c>
      <c r="AT6" s="6">
        <v>0</v>
      </c>
      <c r="AU6" s="6">
        <v>0</v>
      </c>
      <c r="AV6" s="6">
        <v>0</v>
      </c>
      <c r="AW6" s="6">
        <v>0</v>
      </c>
      <c r="AX6" s="6">
        <v>0</v>
      </c>
      <c r="AY6" s="6">
        <v>0</v>
      </c>
      <c r="AZ6" s="6">
        <v>0</v>
      </c>
      <c r="BA6" s="6">
        <v>0</v>
      </c>
      <c r="BB6" s="6">
        <v>0</v>
      </c>
      <c r="BC6" s="6">
        <v>0</v>
      </c>
      <c r="BD6" s="6">
        <v>0</v>
      </c>
      <c r="BE6" s="6">
        <v>0</v>
      </c>
      <c r="BF6" s="6">
        <v>0</v>
      </c>
      <c r="BG6" s="6">
        <v>0</v>
      </c>
      <c r="BH6" s="6">
        <v>0</v>
      </c>
      <c r="BI6" s="6">
        <v>0</v>
      </c>
      <c r="BJ6" s="6">
        <v>0</v>
      </c>
      <c r="BK6" s="6">
        <v>0</v>
      </c>
      <c r="BL6" s="6">
        <v>0</v>
      </c>
      <c r="BM6" s="6">
        <v>0</v>
      </c>
      <c r="BN6" s="6">
        <v>0</v>
      </c>
      <c r="BO6" s="6">
        <v>0</v>
      </c>
      <c r="BP6" s="6">
        <v>0</v>
      </c>
      <c r="BQ6" s="6">
        <v>0</v>
      </c>
      <c r="BR6" s="8">
        <v>39118</v>
      </c>
      <c r="BS6" s="8">
        <v>21965</v>
      </c>
      <c r="BT6" s="8">
        <v>2192</v>
      </c>
      <c r="BU6" s="8">
        <v>3152</v>
      </c>
      <c r="BV6" s="8">
        <v>148240.89000000001</v>
      </c>
      <c r="BW6" s="8">
        <v>52.74</v>
      </c>
      <c r="BX6" s="8">
        <v>0</v>
      </c>
      <c r="BY6" s="8">
        <v>0</v>
      </c>
      <c r="BZ6" s="8">
        <v>0</v>
      </c>
      <c r="CA6" s="8">
        <v>0</v>
      </c>
      <c r="CB6" s="8">
        <v>0</v>
      </c>
      <c r="CC6" s="8">
        <v>0</v>
      </c>
      <c r="CD6" s="8">
        <v>0</v>
      </c>
      <c r="CE6" s="8">
        <v>0</v>
      </c>
      <c r="CF6" s="8">
        <v>0</v>
      </c>
      <c r="CG6" s="8">
        <v>0</v>
      </c>
      <c r="CH6" s="8">
        <v>0</v>
      </c>
      <c r="CI6" s="8">
        <v>0</v>
      </c>
      <c r="CJ6" s="8">
        <v>0</v>
      </c>
      <c r="CK6" s="8">
        <v>0</v>
      </c>
      <c r="CL6" s="8">
        <v>0</v>
      </c>
      <c r="CM6" s="8">
        <v>0</v>
      </c>
      <c r="CN6" s="8">
        <v>0</v>
      </c>
      <c r="CO6" s="8">
        <v>0</v>
      </c>
      <c r="CP6" s="8">
        <v>0</v>
      </c>
      <c r="CQ6" s="8">
        <v>0</v>
      </c>
      <c r="CR6" s="8">
        <v>0</v>
      </c>
      <c r="CS6" s="8">
        <v>0</v>
      </c>
      <c r="CT6" s="8">
        <v>0</v>
      </c>
      <c r="CU6" s="8">
        <v>0</v>
      </c>
      <c r="CV6" s="8">
        <v>0</v>
      </c>
      <c r="CW6" s="8">
        <v>0</v>
      </c>
      <c r="CX6" s="8">
        <v>0</v>
      </c>
      <c r="CY6" s="8">
        <v>0</v>
      </c>
      <c r="CZ6" s="8">
        <v>0</v>
      </c>
      <c r="DA6" s="8">
        <v>0</v>
      </c>
      <c r="DB6" s="8">
        <v>0</v>
      </c>
      <c r="DC6" s="8">
        <v>0</v>
      </c>
      <c r="DD6" s="8">
        <v>0</v>
      </c>
      <c r="DE6" s="8">
        <v>0</v>
      </c>
      <c r="DF6" s="8">
        <v>0</v>
      </c>
      <c r="DG6" s="8">
        <v>0</v>
      </c>
      <c r="DH6" s="8">
        <v>0</v>
      </c>
      <c r="DI6" s="8">
        <v>0</v>
      </c>
      <c r="DJ6" s="8">
        <v>0</v>
      </c>
      <c r="DK6" s="8">
        <v>0</v>
      </c>
      <c r="DL6" s="8">
        <v>0</v>
      </c>
      <c r="DM6" s="8">
        <v>0</v>
      </c>
      <c r="DN6" s="8">
        <v>0</v>
      </c>
      <c r="DO6" s="8">
        <v>0</v>
      </c>
      <c r="DP6" s="8">
        <v>0</v>
      </c>
      <c r="DQ6" s="8">
        <v>0</v>
      </c>
      <c r="DR6" s="8">
        <v>0</v>
      </c>
      <c r="DS6" s="8">
        <v>0</v>
      </c>
      <c r="DT6" s="8">
        <v>0</v>
      </c>
      <c r="DU6" s="8">
        <v>0</v>
      </c>
      <c r="DV6" s="8">
        <v>0</v>
      </c>
      <c r="DW6" s="8">
        <v>0</v>
      </c>
      <c r="DX6" s="8">
        <v>0</v>
      </c>
      <c r="DY6" s="8">
        <v>0</v>
      </c>
      <c r="DZ6" s="8">
        <v>0</v>
      </c>
      <c r="EA6" s="8">
        <v>0</v>
      </c>
      <c r="EB6" s="8">
        <v>0</v>
      </c>
      <c r="EC6" s="8">
        <v>0</v>
      </c>
      <c r="ED6" s="8">
        <v>0</v>
      </c>
      <c r="EE6" s="8">
        <v>0</v>
      </c>
      <c r="EF6" s="8">
        <v>0</v>
      </c>
      <c r="EG6" s="8">
        <v>0</v>
      </c>
      <c r="EH6" s="8">
        <v>0</v>
      </c>
      <c r="EI6" s="8">
        <v>0</v>
      </c>
      <c r="EJ6" s="8">
        <v>0</v>
      </c>
      <c r="EK6" s="8">
        <v>0</v>
      </c>
      <c r="EL6" s="8">
        <v>0</v>
      </c>
      <c r="EM6" s="8">
        <v>0</v>
      </c>
      <c r="EN6" s="8">
        <v>0</v>
      </c>
      <c r="EO6" s="8">
        <v>0</v>
      </c>
      <c r="EP6" s="8">
        <v>0</v>
      </c>
      <c r="EQ6" s="8">
        <v>0</v>
      </c>
      <c r="ER6" s="8">
        <v>0</v>
      </c>
      <c r="ES6" s="8">
        <v>0</v>
      </c>
      <c r="ET6" s="8">
        <v>0</v>
      </c>
      <c r="EU6" s="8">
        <v>0</v>
      </c>
      <c r="EV6" s="8">
        <v>0</v>
      </c>
      <c r="EW6" s="8">
        <v>0</v>
      </c>
      <c r="EX6" s="8">
        <v>0</v>
      </c>
      <c r="EY6" s="8">
        <v>0</v>
      </c>
      <c r="EZ6" s="8">
        <v>0</v>
      </c>
      <c r="FA6" s="8">
        <v>0</v>
      </c>
      <c r="FB6" s="8">
        <v>0</v>
      </c>
      <c r="FC6" s="8">
        <v>0</v>
      </c>
      <c r="FD6" s="8">
        <v>0</v>
      </c>
      <c r="FE6" s="8">
        <v>0</v>
      </c>
      <c r="FF6" s="8">
        <v>0</v>
      </c>
      <c r="FG6" s="8">
        <v>0</v>
      </c>
      <c r="FH6" s="8">
        <v>0</v>
      </c>
      <c r="FI6" s="8">
        <v>0</v>
      </c>
      <c r="FJ6" s="8">
        <v>0</v>
      </c>
      <c r="FK6" s="8">
        <v>0</v>
      </c>
      <c r="FL6" s="8">
        <v>0</v>
      </c>
      <c r="FM6" s="8">
        <v>0</v>
      </c>
      <c r="FN6" s="8">
        <v>0</v>
      </c>
      <c r="FO6" s="8">
        <v>0</v>
      </c>
      <c r="FP6" s="8">
        <v>0</v>
      </c>
      <c r="FQ6" s="8">
        <v>0</v>
      </c>
      <c r="FR6" s="8">
        <v>0</v>
      </c>
      <c r="FS6" s="8">
        <v>0</v>
      </c>
      <c r="FT6" s="8">
        <v>0</v>
      </c>
      <c r="FU6" s="8">
        <v>0</v>
      </c>
      <c r="FV6" s="8">
        <v>0</v>
      </c>
      <c r="FW6" s="8">
        <v>0</v>
      </c>
      <c r="FX6" s="8">
        <v>0</v>
      </c>
      <c r="FY6" s="8">
        <v>0</v>
      </c>
      <c r="FZ6" s="8">
        <v>0</v>
      </c>
      <c r="GC6" s="4">
        <v>390053</v>
      </c>
      <c r="GD6" s="4">
        <v>38609</v>
      </c>
      <c r="GE6" s="4">
        <v>54037</v>
      </c>
      <c r="GF6" s="4"/>
      <c r="GG6" s="4">
        <v>482699</v>
      </c>
      <c r="GH6" s="4">
        <v>1623</v>
      </c>
      <c r="GI6" s="8">
        <f t="shared" si="0"/>
        <v>304191</v>
      </c>
      <c r="GJ6" s="8">
        <f t="shared" si="1"/>
        <v>178508</v>
      </c>
    </row>
    <row r="7" spans="1:192" s="8" customFormat="1" ht="12.75" x14ac:dyDescent="0.2">
      <c r="A7" s="7" t="s">
        <v>195</v>
      </c>
      <c r="B7" s="8">
        <v>33</v>
      </c>
      <c r="C7" s="8">
        <v>0</v>
      </c>
      <c r="D7" s="8">
        <v>0</v>
      </c>
      <c r="E7" s="8">
        <v>0</v>
      </c>
      <c r="F7" s="8">
        <v>0</v>
      </c>
      <c r="G7" s="8">
        <v>0</v>
      </c>
      <c r="H7" s="8">
        <v>0</v>
      </c>
      <c r="I7" s="8">
        <v>0</v>
      </c>
      <c r="J7" s="8">
        <v>5636208</v>
      </c>
      <c r="K7" s="8">
        <v>0</v>
      </c>
      <c r="L7" s="8">
        <v>0</v>
      </c>
      <c r="M7" s="8">
        <v>0</v>
      </c>
      <c r="N7" s="8">
        <v>0</v>
      </c>
      <c r="O7" s="8">
        <v>4983</v>
      </c>
      <c r="P7" s="8">
        <v>18676</v>
      </c>
      <c r="Q7" s="8">
        <v>308</v>
      </c>
      <c r="T7" s="8">
        <v>682230</v>
      </c>
      <c r="U7" s="8">
        <v>1827113</v>
      </c>
      <c r="V7" s="8">
        <v>153283</v>
      </c>
      <c r="W7" s="8">
        <v>112991</v>
      </c>
      <c r="X7" s="8">
        <v>59482</v>
      </c>
      <c r="Y7" s="8">
        <v>749665</v>
      </c>
      <c r="Z7" s="6">
        <v>0</v>
      </c>
      <c r="AA7" s="6">
        <v>0</v>
      </c>
      <c r="AB7" s="6">
        <v>0</v>
      </c>
      <c r="AC7" s="6">
        <v>0</v>
      </c>
      <c r="AD7" s="6">
        <v>0</v>
      </c>
      <c r="AE7" s="6">
        <v>0</v>
      </c>
      <c r="AF7" s="6">
        <v>0</v>
      </c>
      <c r="AG7" s="6">
        <v>0</v>
      </c>
      <c r="AH7" s="6">
        <v>0</v>
      </c>
      <c r="AI7" s="6">
        <v>0</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8">
        <v>885256</v>
      </c>
      <c r="BS7" s="8">
        <v>575153</v>
      </c>
      <c r="BT7" s="8">
        <v>71935</v>
      </c>
      <c r="BU7" s="8">
        <v>121751</v>
      </c>
      <c r="BV7" s="8">
        <v>12070928.129999999</v>
      </c>
      <c r="BW7" s="8">
        <v>164.91433325887871</v>
      </c>
      <c r="BX7" s="8">
        <v>0</v>
      </c>
      <c r="BY7" s="8">
        <v>0</v>
      </c>
      <c r="BZ7" s="8">
        <v>0</v>
      </c>
      <c r="CA7" s="8">
        <v>0</v>
      </c>
      <c r="CB7" s="8">
        <v>0</v>
      </c>
      <c r="CC7" s="8">
        <v>0</v>
      </c>
      <c r="CD7" s="8">
        <v>0</v>
      </c>
      <c r="CE7" s="8">
        <v>0</v>
      </c>
      <c r="CF7" s="8">
        <v>0</v>
      </c>
      <c r="CG7" s="8">
        <v>0</v>
      </c>
      <c r="CH7" s="8">
        <v>0</v>
      </c>
      <c r="CI7" s="8">
        <v>0</v>
      </c>
      <c r="CJ7" s="8">
        <v>0</v>
      </c>
      <c r="CK7" s="8">
        <v>0</v>
      </c>
      <c r="CL7" s="8">
        <v>0</v>
      </c>
      <c r="CM7" s="8">
        <v>0</v>
      </c>
      <c r="CN7" s="8">
        <v>0</v>
      </c>
      <c r="CO7" s="8">
        <v>0</v>
      </c>
      <c r="CP7" s="8">
        <v>0</v>
      </c>
      <c r="CQ7" s="8">
        <v>0</v>
      </c>
      <c r="CR7" s="8">
        <v>0</v>
      </c>
      <c r="CS7" s="8">
        <v>0</v>
      </c>
      <c r="CT7" s="8">
        <v>0</v>
      </c>
      <c r="CU7" s="8">
        <v>0</v>
      </c>
      <c r="CV7" s="8">
        <v>0</v>
      </c>
      <c r="CW7" s="8">
        <v>0</v>
      </c>
      <c r="CX7" s="8">
        <v>0</v>
      </c>
      <c r="CY7" s="8">
        <v>0</v>
      </c>
      <c r="CZ7" s="8">
        <v>0</v>
      </c>
      <c r="DA7" s="8">
        <v>0</v>
      </c>
      <c r="DB7" s="8">
        <v>0</v>
      </c>
      <c r="DC7" s="8">
        <v>0</v>
      </c>
      <c r="DD7" s="8">
        <v>0</v>
      </c>
      <c r="DE7" s="8">
        <v>0</v>
      </c>
      <c r="DF7" s="8">
        <v>0</v>
      </c>
      <c r="DG7" s="8">
        <v>0</v>
      </c>
      <c r="DH7" s="8">
        <v>0</v>
      </c>
      <c r="DI7" s="8">
        <v>0</v>
      </c>
      <c r="DJ7" s="8">
        <v>0</v>
      </c>
      <c r="DK7" s="8">
        <v>0</v>
      </c>
      <c r="DL7" s="8">
        <v>0</v>
      </c>
      <c r="DM7" s="8">
        <v>0</v>
      </c>
      <c r="DN7" s="8">
        <v>0</v>
      </c>
      <c r="DO7" s="8">
        <v>0</v>
      </c>
      <c r="DP7" s="8">
        <v>0</v>
      </c>
      <c r="DQ7" s="8">
        <v>0</v>
      </c>
      <c r="DR7" s="8">
        <v>0</v>
      </c>
      <c r="DS7" s="8">
        <v>0</v>
      </c>
      <c r="DT7" s="8">
        <v>0</v>
      </c>
      <c r="DU7" s="8">
        <v>0</v>
      </c>
      <c r="DV7" s="8">
        <v>0</v>
      </c>
      <c r="DW7" s="8">
        <v>0</v>
      </c>
      <c r="DX7" s="8">
        <v>0</v>
      </c>
      <c r="DY7" s="8">
        <v>0</v>
      </c>
      <c r="DZ7" s="8">
        <v>0</v>
      </c>
      <c r="EA7" s="8">
        <v>0</v>
      </c>
      <c r="EB7" s="8">
        <v>0</v>
      </c>
      <c r="EC7" s="8">
        <v>0</v>
      </c>
      <c r="ED7" s="8">
        <v>0</v>
      </c>
      <c r="EE7" s="8">
        <v>0</v>
      </c>
      <c r="EF7" s="8">
        <v>0</v>
      </c>
      <c r="EG7" s="8">
        <v>0</v>
      </c>
      <c r="EH7" s="8">
        <v>0</v>
      </c>
      <c r="EI7" s="8">
        <v>0</v>
      </c>
      <c r="EJ7" s="8">
        <v>0</v>
      </c>
      <c r="EK7" s="8">
        <v>0</v>
      </c>
      <c r="EL7" s="8">
        <v>0</v>
      </c>
      <c r="EM7" s="8">
        <v>0</v>
      </c>
      <c r="EN7" s="8">
        <v>0</v>
      </c>
      <c r="EO7" s="8">
        <v>0</v>
      </c>
      <c r="EP7" s="8">
        <v>0</v>
      </c>
      <c r="EQ7" s="8">
        <v>0</v>
      </c>
      <c r="ER7" s="8">
        <v>0</v>
      </c>
      <c r="ES7" s="8">
        <v>0</v>
      </c>
      <c r="ET7" s="8">
        <v>0</v>
      </c>
      <c r="EU7" s="8">
        <v>0</v>
      </c>
      <c r="EV7" s="8">
        <v>0</v>
      </c>
      <c r="EW7" s="8">
        <v>0</v>
      </c>
      <c r="EX7" s="8">
        <v>0</v>
      </c>
      <c r="EY7" s="8">
        <v>0</v>
      </c>
      <c r="EZ7" s="8">
        <v>0</v>
      </c>
      <c r="FA7" s="8">
        <v>0</v>
      </c>
      <c r="FB7" s="8">
        <v>0</v>
      </c>
      <c r="FC7" s="8">
        <v>0</v>
      </c>
      <c r="FD7" s="8">
        <v>0</v>
      </c>
      <c r="FE7" s="8">
        <v>0</v>
      </c>
      <c r="FF7" s="8">
        <v>0</v>
      </c>
      <c r="FG7" s="8">
        <v>0</v>
      </c>
      <c r="FH7" s="8">
        <v>0</v>
      </c>
      <c r="FI7" s="8">
        <v>0</v>
      </c>
      <c r="FJ7" s="8">
        <v>0</v>
      </c>
      <c r="FK7" s="8">
        <v>0</v>
      </c>
      <c r="FL7" s="8">
        <v>0</v>
      </c>
      <c r="FM7" s="8">
        <v>0</v>
      </c>
      <c r="FN7" s="8">
        <v>0</v>
      </c>
      <c r="FO7" s="8">
        <v>0</v>
      </c>
      <c r="FP7" s="8">
        <v>0</v>
      </c>
      <c r="FQ7" s="8">
        <v>0</v>
      </c>
      <c r="FR7" s="8">
        <v>0</v>
      </c>
      <c r="FS7" s="8">
        <v>0</v>
      </c>
      <c r="FT7" s="8">
        <v>0</v>
      </c>
      <c r="FU7" s="8">
        <v>0</v>
      </c>
      <c r="FV7" s="8">
        <v>0</v>
      </c>
      <c r="FW7" s="8">
        <v>0</v>
      </c>
      <c r="FX7" s="8">
        <v>0</v>
      </c>
      <c r="FY7" s="8">
        <v>0</v>
      </c>
      <c r="FZ7" s="8">
        <v>0</v>
      </c>
      <c r="GC7" s="4">
        <v>809147</v>
      </c>
      <c r="GD7" s="4">
        <v>2509343</v>
      </c>
      <c r="GE7" s="4">
        <v>266274</v>
      </c>
      <c r="GF7" s="4"/>
      <c r="GG7" s="4">
        <v>3584764</v>
      </c>
      <c r="GH7" s="4">
        <v>23967</v>
      </c>
      <c r="GI7" s="8">
        <f t="shared" si="0"/>
        <v>894995</v>
      </c>
      <c r="GJ7" s="8">
        <f t="shared" si="1"/>
        <v>2689769</v>
      </c>
    </row>
    <row r="8" spans="1:192" s="8" customFormat="1" ht="12.75" x14ac:dyDescent="0.2">
      <c r="A8" s="7" t="s">
        <v>196</v>
      </c>
      <c r="B8" s="8">
        <v>5</v>
      </c>
      <c r="C8" s="8">
        <v>0</v>
      </c>
      <c r="D8" s="8">
        <v>0</v>
      </c>
      <c r="E8" s="8">
        <v>0</v>
      </c>
      <c r="F8" s="8">
        <v>0</v>
      </c>
      <c r="G8" s="8">
        <v>0</v>
      </c>
      <c r="H8" s="8">
        <v>0</v>
      </c>
      <c r="I8" s="8">
        <v>0</v>
      </c>
      <c r="J8" s="8">
        <v>471749</v>
      </c>
      <c r="K8" s="8">
        <v>0</v>
      </c>
      <c r="L8" s="8">
        <v>0</v>
      </c>
      <c r="M8" s="8">
        <v>0</v>
      </c>
      <c r="N8" s="8">
        <v>0</v>
      </c>
      <c r="O8" s="8">
        <v>140</v>
      </c>
      <c r="P8" s="8">
        <v>307</v>
      </c>
      <c r="Q8" s="8">
        <v>15</v>
      </c>
      <c r="T8" s="8">
        <v>13536</v>
      </c>
      <c r="U8" s="8">
        <v>8361</v>
      </c>
      <c r="V8" s="8">
        <v>14331</v>
      </c>
      <c r="W8" s="8">
        <v>4037</v>
      </c>
      <c r="X8" s="8">
        <v>35</v>
      </c>
      <c r="Y8" s="8">
        <v>19520</v>
      </c>
      <c r="Z8" s="6">
        <v>0</v>
      </c>
      <c r="AA8" s="6">
        <v>0</v>
      </c>
      <c r="AB8" s="6">
        <v>0</v>
      </c>
      <c r="AC8" s="6">
        <v>0</v>
      </c>
      <c r="AD8" s="6">
        <v>0</v>
      </c>
      <c r="AE8" s="6">
        <v>0</v>
      </c>
      <c r="AF8" s="6">
        <v>0</v>
      </c>
      <c r="AG8" s="6">
        <v>0</v>
      </c>
      <c r="AH8" s="6">
        <v>0</v>
      </c>
      <c r="AI8" s="6">
        <v>0</v>
      </c>
      <c r="AJ8" s="6">
        <v>0</v>
      </c>
      <c r="AK8" s="6">
        <v>0</v>
      </c>
      <c r="AL8" s="6">
        <v>0</v>
      </c>
      <c r="AM8" s="6">
        <v>0</v>
      </c>
      <c r="AN8" s="6">
        <v>0</v>
      </c>
      <c r="AO8" s="6">
        <v>0</v>
      </c>
      <c r="AP8" s="6">
        <v>0</v>
      </c>
      <c r="AQ8" s="6">
        <v>0</v>
      </c>
      <c r="AR8" s="6">
        <v>0</v>
      </c>
      <c r="AS8" s="6">
        <v>0</v>
      </c>
      <c r="AT8" s="6">
        <v>0</v>
      </c>
      <c r="AU8" s="6">
        <v>0</v>
      </c>
      <c r="AV8" s="6">
        <v>0</v>
      </c>
      <c r="AW8" s="6">
        <v>0</v>
      </c>
      <c r="AX8" s="6">
        <v>0</v>
      </c>
      <c r="AY8" s="6">
        <v>0</v>
      </c>
      <c r="AZ8" s="6">
        <v>0</v>
      </c>
      <c r="BA8" s="6">
        <v>0</v>
      </c>
      <c r="BB8" s="6">
        <v>0</v>
      </c>
      <c r="BC8" s="6">
        <v>0</v>
      </c>
      <c r="BD8" s="6">
        <v>0</v>
      </c>
      <c r="BE8" s="6">
        <v>0</v>
      </c>
      <c r="BF8" s="6">
        <v>0</v>
      </c>
      <c r="BG8" s="6">
        <v>0</v>
      </c>
      <c r="BH8" s="6">
        <v>0</v>
      </c>
      <c r="BI8" s="6">
        <v>0</v>
      </c>
      <c r="BJ8" s="6">
        <v>0</v>
      </c>
      <c r="BK8" s="6">
        <v>0</v>
      </c>
      <c r="BL8" s="6">
        <v>0</v>
      </c>
      <c r="BM8" s="6">
        <v>0</v>
      </c>
      <c r="BN8" s="6">
        <v>0</v>
      </c>
      <c r="BO8" s="6">
        <v>0</v>
      </c>
      <c r="BP8" s="6">
        <v>0</v>
      </c>
      <c r="BQ8" s="6">
        <v>0</v>
      </c>
      <c r="BR8" s="8">
        <v>11222</v>
      </c>
      <c r="BS8" s="8">
        <v>1479</v>
      </c>
      <c r="BT8" s="8">
        <v>661</v>
      </c>
      <c r="BU8" s="8">
        <v>0</v>
      </c>
      <c r="BV8" s="8">
        <v>13791.289999999999</v>
      </c>
      <c r="BW8" s="8">
        <v>21.04</v>
      </c>
      <c r="BX8" s="8">
        <v>0</v>
      </c>
      <c r="BY8" s="8">
        <v>0</v>
      </c>
      <c r="BZ8" s="8">
        <v>0</v>
      </c>
      <c r="CA8" s="8">
        <v>0</v>
      </c>
      <c r="CB8" s="8">
        <v>0</v>
      </c>
      <c r="CC8" s="8">
        <v>0</v>
      </c>
      <c r="CD8" s="8">
        <v>0</v>
      </c>
      <c r="CE8" s="8">
        <v>0</v>
      </c>
      <c r="CF8" s="8">
        <v>0</v>
      </c>
      <c r="CG8" s="8">
        <v>0</v>
      </c>
      <c r="CH8" s="8">
        <v>0</v>
      </c>
      <c r="CI8" s="8">
        <v>0</v>
      </c>
      <c r="CJ8" s="8">
        <v>0</v>
      </c>
      <c r="CK8" s="8">
        <v>0</v>
      </c>
      <c r="CL8" s="8">
        <v>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8">
        <v>0</v>
      </c>
      <c r="DK8" s="8">
        <v>0</v>
      </c>
      <c r="DL8" s="8">
        <v>0</v>
      </c>
      <c r="DM8" s="8">
        <v>0</v>
      </c>
      <c r="DN8" s="8">
        <v>0</v>
      </c>
      <c r="DO8" s="8">
        <v>0</v>
      </c>
      <c r="DP8" s="8">
        <v>0</v>
      </c>
      <c r="DQ8" s="8">
        <v>0</v>
      </c>
      <c r="DR8" s="8">
        <v>0</v>
      </c>
      <c r="DS8" s="8">
        <v>0</v>
      </c>
      <c r="DT8" s="8">
        <v>0</v>
      </c>
      <c r="DU8" s="8">
        <v>0</v>
      </c>
      <c r="DV8" s="8">
        <v>0</v>
      </c>
      <c r="DW8" s="8">
        <v>0</v>
      </c>
      <c r="DX8" s="8">
        <v>0</v>
      </c>
      <c r="DY8" s="8">
        <v>0</v>
      </c>
      <c r="DZ8" s="8">
        <v>0</v>
      </c>
      <c r="EA8" s="8">
        <v>0</v>
      </c>
      <c r="EB8" s="8">
        <v>0</v>
      </c>
      <c r="EC8" s="8">
        <v>0</v>
      </c>
      <c r="ED8" s="8">
        <v>0</v>
      </c>
      <c r="EE8" s="8">
        <v>0</v>
      </c>
      <c r="EF8" s="8">
        <v>0</v>
      </c>
      <c r="EG8" s="8">
        <v>0</v>
      </c>
      <c r="EH8" s="8">
        <v>0</v>
      </c>
      <c r="EI8" s="8">
        <v>0</v>
      </c>
      <c r="EJ8" s="8">
        <v>0</v>
      </c>
      <c r="EK8" s="8">
        <v>0</v>
      </c>
      <c r="EL8" s="8">
        <v>0</v>
      </c>
      <c r="EM8" s="8">
        <v>0</v>
      </c>
      <c r="EN8" s="8">
        <v>0</v>
      </c>
      <c r="EO8" s="8">
        <v>0</v>
      </c>
      <c r="EP8" s="8">
        <v>0</v>
      </c>
      <c r="EQ8" s="8">
        <v>0</v>
      </c>
      <c r="ER8" s="8">
        <v>0</v>
      </c>
      <c r="ES8" s="8">
        <v>0</v>
      </c>
      <c r="ET8" s="8">
        <v>0</v>
      </c>
      <c r="EU8" s="8">
        <v>0</v>
      </c>
      <c r="EV8" s="8">
        <v>0</v>
      </c>
      <c r="EW8" s="8">
        <v>0</v>
      </c>
      <c r="EX8" s="8">
        <v>0</v>
      </c>
      <c r="EY8" s="8">
        <v>0</v>
      </c>
      <c r="EZ8" s="8">
        <v>0</v>
      </c>
      <c r="FA8" s="8">
        <v>0</v>
      </c>
      <c r="FB8" s="8">
        <v>0</v>
      </c>
      <c r="FC8" s="8">
        <v>0</v>
      </c>
      <c r="FD8" s="8">
        <v>0</v>
      </c>
      <c r="FE8" s="8">
        <v>0</v>
      </c>
      <c r="FF8" s="8">
        <v>0</v>
      </c>
      <c r="FG8" s="8">
        <v>0</v>
      </c>
      <c r="FH8" s="8">
        <v>0</v>
      </c>
      <c r="FI8" s="8">
        <v>0</v>
      </c>
      <c r="FJ8" s="8">
        <v>0</v>
      </c>
      <c r="FK8" s="8">
        <v>0</v>
      </c>
      <c r="FL8" s="8">
        <v>0</v>
      </c>
      <c r="FM8" s="8">
        <v>0</v>
      </c>
      <c r="FN8" s="8">
        <v>0</v>
      </c>
      <c r="FO8" s="8">
        <v>0</v>
      </c>
      <c r="FP8" s="8">
        <v>0</v>
      </c>
      <c r="FQ8" s="8">
        <v>0</v>
      </c>
      <c r="FR8" s="8">
        <v>0</v>
      </c>
      <c r="FS8" s="8">
        <v>0</v>
      </c>
      <c r="FT8" s="8">
        <v>0</v>
      </c>
      <c r="FU8" s="8">
        <v>0</v>
      </c>
      <c r="FV8" s="8">
        <v>0</v>
      </c>
      <c r="FW8" s="8">
        <v>0</v>
      </c>
      <c r="FX8" s="8">
        <v>0</v>
      </c>
      <c r="FY8" s="8">
        <v>0</v>
      </c>
      <c r="FZ8" s="8">
        <v>0</v>
      </c>
      <c r="GC8" s="4">
        <v>19555</v>
      </c>
      <c r="GD8" s="4">
        <v>21897</v>
      </c>
      <c r="GE8" s="4">
        <v>18368</v>
      </c>
      <c r="GF8" s="4"/>
      <c r="GG8" s="4">
        <v>59820</v>
      </c>
      <c r="GH8" s="4">
        <v>462</v>
      </c>
      <c r="GI8" s="8">
        <f t="shared" si="0"/>
        <v>27902</v>
      </c>
      <c r="GJ8" s="8">
        <f t="shared" si="1"/>
        <v>31918</v>
      </c>
    </row>
    <row r="9" spans="1:192" s="8" customFormat="1" ht="12.75" x14ac:dyDescent="0.2">
      <c r="A9" s="7" t="s">
        <v>197</v>
      </c>
      <c r="B9" s="8">
        <v>15</v>
      </c>
      <c r="C9" s="8">
        <v>0</v>
      </c>
      <c r="D9" s="8">
        <v>0</v>
      </c>
      <c r="E9" s="8">
        <v>0</v>
      </c>
      <c r="F9" s="8">
        <v>0</v>
      </c>
      <c r="G9" s="8">
        <v>0</v>
      </c>
      <c r="H9" s="8">
        <v>0</v>
      </c>
      <c r="I9" s="8">
        <v>0</v>
      </c>
      <c r="J9" s="8">
        <v>3278022</v>
      </c>
      <c r="K9" s="8">
        <v>0</v>
      </c>
      <c r="L9" s="8">
        <v>0</v>
      </c>
      <c r="M9" s="8">
        <v>0</v>
      </c>
      <c r="N9" s="8">
        <v>0</v>
      </c>
      <c r="O9" s="8">
        <v>721</v>
      </c>
      <c r="P9" s="8">
        <v>6293</v>
      </c>
      <c r="Q9" s="8">
        <v>4</v>
      </c>
      <c r="T9" s="8">
        <v>108395</v>
      </c>
      <c r="U9" s="8">
        <v>40149</v>
      </c>
      <c r="V9" s="8">
        <v>27469</v>
      </c>
      <c r="W9" s="8">
        <v>6472</v>
      </c>
      <c r="X9" s="8">
        <v>4080</v>
      </c>
      <c r="Y9" s="8">
        <v>6500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0</v>
      </c>
      <c r="AV9" s="6">
        <v>0</v>
      </c>
      <c r="AW9" s="6">
        <v>0</v>
      </c>
      <c r="AX9" s="6">
        <v>0</v>
      </c>
      <c r="AY9" s="6">
        <v>0</v>
      </c>
      <c r="AZ9" s="6">
        <v>0</v>
      </c>
      <c r="BA9" s="6">
        <v>0</v>
      </c>
      <c r="BB9" s="6">
        <v>0</v>
      </c>
      <c r="BC9" s="6">
        <v>0</v>
      </c>
      <c r="BD9" s="6">
        <v>0</v>
      </c>
      <c r="BE9" s="6">
        <v>0</v>
      </c>
      <c r="BF9" s="6">
        <v>0</v>
      </c>
      <c r="BG9" s="6">
        <v>0</v>
      </c>
      <c r="BH9" s="6">
        <v>0</v>
      </c>
      <c r="BI9" s="6">
        <v>0</v>
      </c>
      <c r="BJ9" s="6">
        <v>0</v>
      </c>
      <c r="BK9" s="6">
        <v>0</v>
      </c>
      <c r="BL9" s="6">
        <v>0</v>
      </c>
      <c r="BM9" s="6">
        <v>0</v>
      </c>
      <c r="BN9" s="6">
        <v>0</v>
      </c>
      <c r="BO9" s="6">
        <v>0</v>
      </c>
      <c r="BP9" s="6">
        <v>0</v>
      </c>
      <c r="BQ9" s="6">
        <v>0</v>
      </c>
      <c r="BR9" s="8">
        <v>144615</v>
      </c>
      <c r="BS9" s="8">
        <v>88022</v>
      </c>
      <c r="BT9" s="8">
        <v>9993</v>
      </c>
      <c r="BU9" s="8">
        <v>7032</v>
      </c>
      <c r="BV9" s="8">
        <v>909743.32000000007</v>
      </c>
      <c r="BW9" s="8">
        <v>102.36999999999999</v>
      </c>
      <c r="BX9" s="8">
        <v>0</v>
      </c>
      <c r="BY9" s="8">
        <v>0</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8">
        <v>0</v>
      </c>
      <c r="DK9" s="8">
        <v>0</v>
      </c>
      <c r="DL9" s="8">
        <v>0</v>
      </c>
      <c r="DM9" s="8">
        <v>0</v>
      </c>
      <c r="DN9" s="8">
        <v>0</v>
      </c>
      <c r="DO9" s="8">
        <v>0</v>
      </c>
      <c r="DP9" s="8">
        <v>0</v>
      </c>
      <c r="DQ9" s="8">
        <v>0</v>
      </c>
      <c r="DR9" s="8">
        <v>0</v>
      </c>
      <c r="DS9" s="8">
        <v>0</v>
      </c>
      <c r="DT9" s="8">
        <v>0</v>
      </c>
      <c r="DU9" s="8">
        <v>0</v>
      </c>
      <c r="DV9" s="8">
        <v>0</v>
      </c>
      <c r="DW9" s="8">
        <v>0</v>
      </c>
      <c r="DX9" s="8">
        <v>0</v>
      </c>
      <c r="DY9" s="8">
        <v>0</v>
      </c>
      <c r="DZ9" s="8">
        <v>0</v>
      </c>
      <c r="EA9" s="8">
        <v>0</v>
      </c>
      <c r="EB9" s="8">
        <v>0</v>
      </c>
      <c r="EC9" s="8">
        <v>0</v>
      </c>
      <c r="ED9" s="8">
        <v>0</v>
      </c>
      <c r="EE9" s="8">
        <v>0</v>
      </c>
      <c r="EF9" s="8">
        <v>0</v>
      </c>
      <c r="EG9" s="8">
        <v>0</v>
      </c>
      <c r="EH9" s="8">
        <v>0</v>
      </c>
      <c r="EI9" s="8">
        <v>0</v>
      </c>
      <c r="EJ9" s="8">
        <v>0</v>
      </c>
      <c r="EK9" s="8">
        <v>0</v>
      </c>
      <c r="EL9" s="8">
        <v>0</v>
      </c>
      <c r="EM9" s="8">
        <v>0</v>
      </c>
      <c r="EN9" s="8">
        <v>0</v>
      </c>
      <c r="EO9" s="8">
        <v>0</v>
      </c>
      <c r="EP9" s="8">
        <v>0</v>
      </c>
      <c r="EQ9" s="8">
        <v>0</v>
      </c>
      <c r="ER9" s="8">
        <v>0</v>
      </c>
      <c r="ES9" s="8">
        <v>0</v>
      </c>
      <c r="ET9" s="8">
        <v>0</v>
      </c>
      <c r="EU9" s="8">
        <v>0</v>
      </c>
      <c r="EV9" s="8">
        <v>0</v>
      </c>
      <c r="EW9" s="8">
        <v>0</v>
      </c>
      <c r="EX9" s="8">
        <v>0</v>
      </c>
      <c r="EY9" s="8">
        <v>0</v>
      </c>
      <c r="EZ9" s="8">
        <v>0</v>
      </c>
      <c r="FA9" s="8">
        <v>0</v>
      </c>
      <c r="FB9" s="8">
        <v>0</v>
      </c>
      <c r="FC9" s="8">
        <v>0</v>
      </c>
      <c r="FD9" s="8">
        <v>0</v>
      </c>
      <c r="FE9" s="8">
        <v>0</v>
      </c>
      <c r="FF9" s="8">
        <v>0</v>
      </c>
      <c r="FG9" s="8">
        <v>0</v>
      </c>
      <c r="FH9" s="8">
        <v>0</v>
      </c>
      <c r="FI9" s="8">
        <v>0</v>
      </c>
      <c r="FJ9" s="8">
        <v>0</v>
      </c>
      <c r="FK9" s="8">
        <v>0</v>
      </c>
      <c r="FL9" s="8">
        <v>0</v>
      </c>
      <c r="FM9" s="8">
        <v>0</v>
      </c>
      <c r="FN9" s="8">
        <v>0</v>
      </c>
      <c r="FO9" s="8">
        <v>0</v>
      </c>
      <c r="FP9" s="8">
        <v>0</v>
      </c>
      <c r="FQ9" s="8">
        <v>0</v>
      </c>
      <c r="FR9" s="8">
        <v>0</v>
      </c>
      <c r="FS9" s="8">
        <v>0</v>
      </c>
      <c r="FT9" s="8">
        <v>0</v>
      </c>
      <c r="FU9" s="8">
        <v>0</v>
      </c>
      <c r="FV9" s="8">
        <v>0</v>
      </c>
      <c r="FW9" s="8">
        <v>0</v>
      </c>
      <c r="FX9" s="8">
        <v>0</v>
      </c>
      <c r="FY9" s="8">
        <v>0</v>
      </c>
      <c r="FZ9" s="8">
        <v>0</v>
      </c>
      <c r="GC9" s="4">
        <v>10580</v>
      </c>
      <c r="GD9" s="4">
        <v>148544</v>
      </c>
      <c r="GE9" s="4">
        <v>33941</v>
      </c>
      <c r="GF9" s="4"/>
      <c r="GG9" s="4">
        <v>193065</v>
      </c>
      <c r="GH9" s="4">
        <v>7018</v>
      </c>
      <c r="GI9" s="8">
        <f t="shared" si="0"/>
        <v>139944</v>
      </c>
      <c r="GJ9" s="8">
        <f t="shared" si="1"/>
        <v>53121</v>
      </c>
    </row>
    <row r="10" spans="1:192" s="8" customFormat="1" ht="12.75" x14ac:dyDescent="0.2">
      <c r="A10" s="7" t="s">
        <v>198</v>
      </c>
      <c r="B10" s="8">
        <v>13</v>
      </c>
      <c r="C10" s="8">
        <v>0</v>
      </c>
      <c r="D10" s="8">
        <v>0</v>
      </c>
      <c r="E10" s="8">
        <v>0</v>
      </c>
      <c r="F10" s="8">
        <v>0</v>
      </c>
      <c r="G10" s="8">
        <v>0</v>
      </c>
      <c r="H10" s="8">
        <v>0</v>
      </c>
      <c r="I10" s="8">
        <v>0</v>
      </c>
      <c r="J10" s="8">
        <v>594125</v>
      </c>
      <c r="K10" s="8">
        <v>0</v>
      </c>
      <c r="L10" s="8">
        <v>0</v>
      </c>
      <c r="M10" s="8">
        <v>0</v>
      </c>
      <c r="N10" s="8">
        <v>0</v>
      </c>
      <c r="O10" s="8">
        <v>536</v>
      </c>
      <c r="P10" s="8">
        <v>3511</v>
      </c>
      <c r="Q10" s="8">
        <v>22</v>
      </c>
      <c r="T10" s="8">
        <v>32048</v>
      </c>
      <c r="U10" s="8">
        <v>269424</v>
      </c>
      <c r="V10" s="8">
        <v>10821</v>
      </c>
      <c r="W10" s="8">
        <v>23277</v>
      </c>
      <c r="X10" s="8">
        <v>1500</v>
      </c>
      <c r="Y10" s="8">
        <v>5930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6">
        <v>0</v>
      </c>
      <c r="BN10" s="6">
        <v>0</v>
      </c>
      <c r="BO10" s="6">
        <v>0</v>
      </c>
      <c r="BP10" s="6">
        <v>0</v>
      </c>
      <c r="BQ10" s="6">
        <v>0</v>
      </c>
      <c r="BR10" s="8">
        <v>17600</v>
      </c>
      <c r="BS10" s="8">
        <v>12699</v>
      </c>
      <c r="BT10" s="8">
        <v>2793</v>
      </c>
      <c r="BU10" s="8">
        <v>51</v>
      </c>
      <c r="BV10" s="8">
        <v>85071.8</v>
      </c>
      <c r="BW10" s="8">
        <v>1429.62</v>
      </c>
      <c r="BX10" s="8">
        <v>0</v>
      </c>
      <c r="BY10" s="8">
        <v>0</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c r="DH10" s="8">
        <v>0</v>
      </c>
      <c r="DI10" s="8">
        <v>0</v>
      </c>
      <c r="DJ10" s="8">
        <v>0</v>
      </c>
      <c r="DK10" s="8">
        <v>0</v>
      </c>
      <c r="DL10" s="8">
        <v>0</v>
      </c>
      <c r="DM10" s="8">
        <v>0</v>
      </c>
      <c r="DN10" s="8">
        <v>0</v>
      </c>
      <c r="DO10" s="8">
        <v>0</v>
      </c>
      <c r="DP10" s="8">
        <v>0</v>
      </c>
      <c r="DQ10" s="8">
        <v>0</v>
      </c>
      <c r="DR10" s="8">
        <v>0</v>
      </c>
      <c r="DS10" s="8">
        <v>0</v>
      </c>
      <c r="DT10" s="8">
        <v>0</v>
      </c>
      <c r="DU10" s="8">
        <v>0</v>
      </c>
      <c r="DV10" s="8">
        <v>0</v>
      </c>
      <c r="DW10" s="8">
        <v>0</v>
      </c>
      <c r="DX10" s="8">
        <v>0</v>
      </c>
      <c r="DY10" s="8">
        <v>0</v>
      </c>
      <c r="DZ10" s="8">
        <v>0</v>
      </c>
      <c r="EA10" s="8">
        <v>0</v>
      </c>
      <c r="EB10" s="8">
        <v>0</v>
      </c>
      <c r="EC10" s="8">
        <v>0</v>
      </c>
      <c r="ED10" s="8">
        <v>0</v>
      </c>
      <c r="EE10" s="8">
        <v>0</v>
      </c>
      <c r="EF10" s="8">
        <v>0</v>
      </c>
      <c r="EG10" s="8">
        <v>0</v>
      </c>
      <c r="EH10" s="8">
        <v>0</v>
      </c>
      <c r="EI10" s="8">
        <v>0</v>
      </c>
      <c r="EJ10" s="8">
        <v>0</v>
      </c>
      <c r="EK10" s="8">
        <v>0</v>
      </c>
      <c r="EL10" s="8">
        <v>0</v>
      </c>
      <c r="EM10" s="8">
        <v>0</v>
      </c>
      <c r="EN10" s="8">
        <v>0</v>
      </c>
      <c r="EO10" s="8">
        <v>0</v>
      </c>
      <c r="EP10" s="8">
        <v>0</v>
      </c>
      <c r="EQ10" s="8">
        <v>0</v>
      </c>
      <c r="ER10" s="8">
        <v>0</v>
      </c>
      <c r="ES10" s="8">
        <v>0</v>
      </c>
      <c r="ET10" s="8">
        <v>0</v>
      </c>
      <c r="EU10" s="8">
        <v>0</v>
      </c>
      <c r="EV10" s="8">
        <v>0</v>
      </c>
      <c r="EW10" s="8">
        <v>0</v>
      </c>
      <c r="EX10" s="8">
        <v>0</v>
      </c>
      <c r="EY10" s="8">
        <v>0</v>
      </c>
      <c r="EZ10" s="8">
        <v>0</v>
      </c>
      <c r="FA10" s="8">
        <v>0</v>
      </c>
      <c r="FB10" s="8">
        <v>0</v>
      </c>
      <c r="FC10" s="8">
        <v>0</v>
      </c>
      <c r="FD10" s="8">
        <v>0</v>
      </c>
      <c r="FE10" s="8">
        <v>0</v>
      </c>
      <c r="FF10" s="8">
        <v>0</v>
      </c>
      <c r="FG10" s="8">
        <v>0</v>
      </c>
      <c r="FH10" s="8">
        <v>0</v>
      </c>
      <c r="FI10" s="8">
        <v>0</v>
      </c>
      <c r="FJ10" s="8">
        <v>0</v>
      </c>
      <c r="FK10" s="8">
        <v>0</v>
      </c>
      <c r="FL10" s="8">
        <v>0</v>
      </c>
      <c r="FM10" s="8">
        <v>0</v>
      </c>
      <c r="FN10" s="8">
        <v>0</v>
      </c>
      <c r="FO10" s="8">
        <v>0</v>
      </c>
      <c r="FP10" s="8">
        <v>0</v>
      </c>
      <c r="FQ10" s="8">
        <v>0</v>
      </c>
      <c r="FR10" s="8">
        <v>0</v>
      </c>
      <c r="FS10" s="8">
        <v>0</v>
      </c>
      <c r="FT10" s="8">
        <v>0</v>
      </c>
      <c r="FU10" s="8">
        <v>0</v>
      </c>
      <c r="FV10" s="8">
        <v>0</v>
      </c>
      <c r="FW10" s="8">
        <v>0</v>
      </c>
      <c r="FX10" s="8">
        <v>0</v>
      </c>
      <c r="FY10" s="8">
        <v>0</v>
      </c>
      <c r="FZ10" s="8">
        <v>0</v>
      </c>
      <c r="GC10" s="4">
        <v>7430</v>
      </c>
      <c r="GD10" s="4">
        <v>301472</v>
      </c>
      <c r="GE10" s="4">
        <v>34098</v>
      </c>
      <c r="GF10" s="4"/>
      <c r="GG10" s="4">
        <v>343000</v>
      </c>
      <c r="GH10" s="4">
        <v>4069</v>
      </c>
      <c r="GI10" s="8">
        <f t="shared" si="0"/>
        <v>44369</v>
      </c>
      <c r="GJ10" s="8">
        <f t="shared" si="1"/>
        <v>298631</v>
      </c>
    </row>
    <row r="11" spans="1:192" s="8" customFormat="1" ht="12.75" x14ac:dyDescent="0.2">
      <c r="A11" s="7" t="s">
        <v>199</v>
      </c>
      <c r="B11" s="8">
        <v>5</v>
      </c>
      <c r="C11" s="8">
        <v>0</v>
      </c>
      <c r="D11" s="8">
        <v>0</v>
      </c>
      <c r="E11" s="8">
        <v>0</v>
      </c>
      <c r="F11" s="8">
        <v>0</v>
      </c>
      <c r="G11" s="8">
        <v>0</v>
      </c>
      <c r="H11" s="8">
        <v>0</v>
      </c>
      <c r="I11" s="8">
        <v>0</v>
      </c>
      <c r="J11" s="8">
        <v>341053</v>
      </c>
      <c r="K11" s="8">
        <v>0</v>
      </c>
      <c r="L11" s="8">
        <v>0</v>
      </c>
      <c r="M11" s="8">
        <v>0</v>
      </c>
      <c r="N11" s="8">
        <v>0</v>
      </c>
      <c r="O11" s="8">
        <v>169</v>
      </c>
      <c r="P11" s="8">
        <v>1951</v>
      </c>
      <c r="Q11" s="8">
        <v>5</v>
      </c>
      <c r="T11" s="8">
        <v>6077</v>
      </c>
      <c r="U11" s="8">
        <v>18475</v>
      </c>
      <c r="V11" s="8">
        <v>14889</v>
      </c>
      <c r="W11" s="8">
        <v>90</v>
      </c>
      <c r="X11" s="8">
        <v>2414</v>
      </c>
      <c r="Y11" s="8">
        <v>569</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v>0</v>
      </c>
      <c r="BN11" s="6">
        <v>0</v>
      </c>
      <c r="BO11" s="6">
        <v>0</v>
      </c>
      <c r="BP11" s="6">
        <v>0</v>
      </c>
      <c r="BQ11" s="6">
        <v>0</v>
      </c>
      <c r="BR11" s="8">
        <v>35578</v>
      </c>
      <c r="BS11" s="8">
        <v>24940</v>
      </c>
      <c r="BT11" s="8">
        <v>10000</v>
      </c>
      <c r="BU11" s="8">
        <v>0</v>
      </c>
      <c r="BV11" s="8">
        <v>182558</v>
      </c>
      <c r="BW11" s="8">
        <v>8</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C11" s="4">
        <v>2983</v>
      </c>
      <c r="GD11" s="4">
        <v>24552</v>
      </c>
      <c r="GE11" s="4">
        <v>14979</v>
      </c>
      <c r="GF11" s="4"/>
      <c r="GG11" s="4">
        <v>42514</v>
      </c>
      <c r="GH11" s="4">
        <v>2125</v>
      </c>
      <c r="GI11" s="8">
        <f t="shared" si="0"/>
        <v>23380</v>
      </c>
      <c r="GJ11" s="8">
        <f t="shared" si="1"/>
        <v>19134</v>
      </c>
    </row>
    <row r="12" spans="1:192" s="8" customFormat="1" ht="12.75" x14ac:dyDescent="0.2">
      <c r="A12" s="7" t="s">
        <v>200</v>
      </c>
      <c r="B12" s="8">
        <v>16</v>
      </c>
      <c r="C12" s="8">
        <v>0</v>
      </c>
      <c r="D12" s="8">
        <v>0</v>
      </c>
      <c r="E12" s="8">
        <v>0</v>
      </c>
      <c r="F12" s="8">
        <v>0</v>
      </c>
      <c r="G12" s="8">
        <v>0</v>
      </c>
      <c r="H12" s="8">
        <v>0</v>
      </c>
      <c r="I12" s="8">
        <v>0</v>
      </c>
      <c r="J12" s="8">
        <v>2372182</v>
      </c>
      <c r="K12" s="8">
        <v>0</v>
      </c>
      <c r="L12" s="8">
        <v>0</v>
      </c>
      <c r="M12" s="8">
        <v>0</v>
      </c>
      <c r="N12" s="8">
        <v>0</v>
      </c>
      <c r="O12" s="8">
        <v>1462</v>
      </c>
      <c r="P12" s="8">
        <v>5627</v>
      </c>
      <c r="Q12" s="8">
        <v>5</v>
      </c>
      <c r="T12" s="8">
        <v>163116</v>
      </c>
      <c r="U12" s="8">
        <v>11799</v>
      </c>
      <c r="V12" s="8">
        <v>36575</v>
      </c>
      <c r="W12" s="8">
        <v>8120</v>
      </c>
      <c r="X12" s="8">
        <v>150</v>
      </c>
      <c r="Y12" s="8">
        <v>759</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v>0</v>
      </c>
      <c r="BG12" s="6">
        <v>0</v>
      </c>
      <c r="BH12" s="6">
        <v>0</v>
      </c>
      <c r="BI12" s="6">
        <v>0</v>
      </c>
      <c r="BJ12" s="6">
        <v>0</v>
      </c>
      <c r="BK12" s="6">
        <v>0</v>
      </c>
      <c r="BL12" s="6">
        <v>0</v>
      </c>
      <c r="BM12" s="6">
        <v>0</v>
      </c>
      <c r="BN12" s="6">
        <v>0</v>
      </c>
      <c r="BO12" s="6">
        <v>0</v>
      </c>
      <c r="BP12" s="6">
        <v>0</v>
      </c>
      <c r="BQ12" s="6">
        <v>0</v>
      </c>
      <c r="BR12" s="8">
        <v>163628</v>
      </c>
      <c r="BS12" s="8">
        <v>91081</v>
      </c>
      <c r="BT12" s="8">
        <v>14412</v>
      </c>
      <c r="BU12" s="8">
        <v>16648</v>
      </c>
      <c r="BV12" s="8">
        <v>230824.69999999998</v>
      </c>
      <c r="BW12" s="8">
        <v>53.28</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C12" s="4">
        <v>909</v>
      </c>
      <c r="GD12" s="4">
        <v>174915</v>
      </c>
      <c r="GE12" s="4">
        <v>44695</v>
      </c>
      <c r="GF12" s="4"/>
      <c r="GG12" s="4">
        <v>220519</v>
      </c>
      <c r="GH12" s="4">
        <v>7094</v>
      </c>
      <c r="GI12" s="8">
        <f t="shared" si="0"/>
        <v>199841</v>
      </c>
      <c r="GJ12" s="8">
        <f t="shared" si="1"/>
        <v>20678</v>
      </c>
    </row>
    <row r="13" spans="1:192" s="303" customFormat="1" ht="14.25" x14ac:dyDescent="0.2">
      <c r="A13" s="290" t="s">
        <v>180</v>
      </c>
      <c r="B13" s="303">
        <v>71</v>
      </c>
      <c r="C13" s="303">
        <v>0</v>
      </c>
      <c r="D13" s="303">
        <v>0</v>
      </c>
      <c r="E13" s="303">
        <v>0</v>
      </c>
      <c r="F13" s="303">
        <v>0</v>
      </c>
      <c r="G13" s="303">
        <v>0</v>
      </c>
      <c r="H13" s="303">
        <v>0</v>
      </c>
      <c r="I13" s="303">
        <v>0</v>
      </c>
      <c r="J13" s="303">
        <v>10981467</v>
      </c>
      <c r="K13" s="303">
        <v>0</v>
      </c>
      <c r="L13" s="303">
        <v>0</v>
      </c>
      <c r="M13" s="303">
        <v>0</v>
      </c>
      <c r="N13" s="303">
        <v>0</v>
      </c>
      <c r="O13" s="288">
        <v>6159</v>
      </c>
      <c r="P13" s="288">
        <v>21839</v>
      </c>
      <c r="Q13" s="288">
        <v>422</v>
      </c>
      <c r="R13" s="288"/>
      <c r="S13" s="288"/>
      <c r="T13" s="288">
        <v>844944</v>
      </c>
      <c r="U13" s="288">
        <v>1061378</v>
      </c>
      <c r="V13" s="288">
        <v>165220</v>
      </c>
      <c r="W13" s="288">
        <v>93001</v>
      </c>
      <c r="X13" s="288">
        <v>215142</v>
      </c>
      <c r="Y13" s="288">
        <v>723528</v>
      </c>
      <c r="Z13" s="288">
        <v>0</v>
      </c>
      <c r="AA13" s="288">
        <v>0</v>
      </c>
      <c r="AB13" s="288">
        <v>0</v>
      </c>
      <c r="AC13" s="288">
        <v>0</v>
      </c>
      <c r="AD13" s="288">
        <v>0</v>
      </c>
      <c r="AE13" s="288">
        <v>0</v>
      </c>
      <c r="AF13" s="288">
        <v>0</v>
      </c>
      <c r="AG13" s="288">
        <v>0</v>
      </c>
      <c r="AH13" s="288">
        <v>0</v>
      </c>
      <c r="AI13" s="288">
        <v>0</v>
      </c>
      <c r="AJ13" s="288">
        <v>0</v>
      </c>
      <c r="AK13" s="288">
        <v>0</v>
      </c>
      <c r="AL13" s="288">
        <v>0</v>
      </c>
      <c r="AM13" s="288">
        <v>0</v>
      </c>
      <c r="AN13" s="288">
        <v>0</v>
      </c>
      <c r="AO13" s="288">
        <v>0</v>
      </c>
      <c r="AP13" s="288">
        <v>0</v>
      </c>
      <c r="AQ13" s="288">
        <v>0</v>
      </c>
      <c r="AR13" s="288">
        <v>0</v>
      </c>
      <c r="AS13" s="288">
        <v>0</v>
      </c>
      <c r="AT13" s="288">
        <v>0</v>
      </c>
      <c r="AU13" s="288">
        <v>0</v>
      </c>
      <c r="AV13" s="288">
        <v>0</v>
      </c>
      <c r="AW13" s="288">
        <v>0</v>
      </c>
      <c r="AX13" s="288">
        <v>0</v>
      </c>
      <c r="AY13" s="288">
        <v>0</v>
      </c>
      <c r="AZ13" s="288">
        <v>0</v>
      </c>
      <c r="BA13" s="288">
        <v>0</v>
      </c>
      <c r="BB13" s="288">
        <v>0</v>
      </c>
      <c r="BC13" s="288">
        <v>0</v>
      </c>
      <c r="BD13" s="288">
        <v>0</v>
      </c>
      <c r="BE13" s="288">
        <v>0</v>
      </c>
      <c r="BF13" s="288">
        <v>0</v>
      </c>
      <c r="BG13" s="288">
        <v>0</v>
      </c>
      <c r="BH13" s="288">
        <v>0</v>
      </c>
      <c r="BI13" s="288">
        <v>0</v>
      </c>
      <c r="BJ13" s="288">
        <v>0</v>
      </c>
      <c r="BK13" s="288">
        <v>0</v>
      </c>
      <c r="BL13" s="288">
        <v>0</v>
      </c>
      <c r="BM13" s="288">
        <v>0</v>
      </c>
      <c r="BN13" s="288">
        <v>0</v>
      </c>
      <c r="BO13" s="288">
        <v>0</v>
      </c>
      <c r="BP13" s="288">
        <v>0</v>
      </c>
      <c r="BQ13" s="288">
        <v>0</v>
      </c>
      <c r="BR13" s="288">
        <v>1003902</v>
      </c>
      <c r="BS13" s="288">
        <v>634062</v>
      </c>
      <c r="BT13" s="288">
        <v>63695</v>
      </c>
      <c r="BU13" s="288">
        <v>139719</v>
      </c>
      <c r="BV13" s="288">
        <v>10806017.27</v>
      </c>
      <c r="BW13" s="288">
        <v>285.8</v>
      </c>
      <c r="BX13" s="288">
        <v>0</v>
      </c>
      <c r="BY13" s="288">
        <v>0</v>
      </c>
      <c r="BZ13" s="288">
        <v>0</v>
      </c>
      <c r="CA13" s="288">
        <v>0</v>
      </c>
      <c r="CB13" s="288">
        <v>0</v>
      </c>
      <c r="CC13" s="288">
        <v>0</v>
      </c>
      <c r="CD13" s="288">
        <v>0</v>
      </c>
      <c r="CE13" s="288">
        <v>0</v>
      </c>
      <c r="CF13" s="288">
        <v>0</v>
      </c>
      <c r="CG13" s="288">
        <v>0</v>
      </c>
      <c r="CH13" s="288">
        <v>0</v>
      </c>
      <c r="CI13" s="288">
        <v>0</v>
      </c>
      <c r="CJ13" s="288">
        <v>0</v>
      </c>
      <c r="CK13" s="288">
        <v>0</v>
      </c>
      <c r="CL13" s="288">
        <v>0</v>
      </c>
      <c r="CM13" s="288">
        <v>0</v>
      </c>
      <c r="CN13" s="288">
        <v>0</v>
      </c>
      <c r="CO13" s="288">
        <v>0</v>
      </c>
      <c r="CP13" s="288">
        <v>0</v>
      </c>
      <c r="CQ13" s="288">
        <v>0</v>
      </c>
      <c r="CR13" s="288">
        <v>0</v>
      </c>
      <c r="CS13" s="288">
        <v>0</v>
      </c>
      <c r="CT13" s="288">
        <v>0</v>
      </c>
      <c r="CU13" s="288">
        <v>0</v>
      </c>
      <c r="CV13" s="288">
        <v>0</v>
      </c>
      <c r="CW13" s="288">
        <v>0</v>
      </c>
      <c r="CX13" s="288">
        <v>0</v>
      </c>
      <c r="CY13" s="288">
        <v>0</v>
      </c>
      <c r="CZ13" s="288">
        <v>0</v>
      </c>
      <c r="DA13" s="288">
        <v>0</v>
      </c>
      <c r="DB13" s="288">
        <v>0</v>
      </c>
      <c r="DC13" s="288">
        <v>0</v>
      </c>
      <c r="DD13" s="288">
        <v>0</v>
      </c>
      <c r="DE13" s="288">
        <v>0</v>
      </c>
      <c r="DF13" s="288">
        <v>0</v>
      </c>
      <c r="DG13" s="288">
        <v>0</v>
      </c>
      <c r="DH13" s="288">
        <v>0</v>
      </c>
      <c r="DI13" s="288">
        <v>0</v>
      </c>
      <c r="DJ13" s="288">
        <v>0</v>
      </c>
      <c r="DK13" s="288">
        <v>0</v>
      </c>
      <c r="DL13" s="288">
        <v>0</v>
      </c>
      <c r="DM13" s="288">
        <v>0</v>
      </c>
      <c r="DN13" s="288">
        <v>0</v>
      </c>
      <c r="DO13" s="288">
        <v>0</v>
      </c>
      <c r="DP13" s="288">
        <v>0</v>
      </c>
      <c r="DQ13" s="288">
        <v>0</v>
      </c>
      <c r="DR13" s="288">
        <v>0</v>
      </c>
      <c r="DS13" s="288">
        <v>0</v>
      </c>
      <c r="DT13" s="288">
        <v>0</v>
      </c>
      <c r="DU13" s="288">
        <v>0</v>
      </c>
      <c r="DV13" s="288">
        <v>0</v>
      </c>
      <c r="DW13" s="288">
        <v>0</v>
      </c>
      <c r="DX13" s="288">
        <v>0</v>
      </c>
      <c r="DY13" s="288">
        <v>0</v>
      </c>
      <c r="DZ13" s="288">
        <v>0</v>
      </c>
      <c r="EA13" s="288">
        <v>0</v>
      </c>
      <c r="EB13" s="288">
        <v>0</v>
      </c>
      <c r="EC13" s="288">
        <v>0</v>
      </c>
      <c r="ED13" s="288">
        <v>0</v>
      </c>
      <c r="EE13" s="288">
        <v>0</v>
      </c>
      <c r="EF13" s="288">
        <v>0</v>
      </c>
      <c r="EG13" s="288">
        <v>0</v>
      </c>
      <c r="EH13" s="288">
        <v>0</v>
      </c>
      <c r="EI13" s="288">
        <v>0</v>
      </c>
      <c r="EJ13" s="288">
        <v>0</v>
      </c>
      <c r="EK13" s="288">
        <v>0</v>
      </c>
      <c r="EL13" s="288">
        <v>0</v>
      </c>
      <c r="EM13" s="288">
        <v>0</v>
      </c>
      <c r="EN13" s="288">
        <v>0</v>
      </c>
      <c r="EO13" s="288">
        <v>0</v>
      </c>
      <c r="EP13" s="288">
        <v>0</v>
      </c>
      <c r="EQ13" s="288">
        <v>0</v>
      </c>
      <c r="ER13" s="288">
        <v>0</v>
      </c>
      <c r="ES13" s="288">
        <v>0</v>
      </c>
      <c r="ET13" s="288">
        <v>0</v>
      </c>
      <c r="EU13" s="288">
        <v>0</v>
      </c>
      <c r="EV13" s="288">
        <v>0</v>
      </c>
      <c r="EW13" s="288">
        <v>0</v>
      </c>
      <c r="EX13" s="288">
        <v>0</v>
      </c>
      <c r="EY13" s="288">
        <v>0</v>
      </c>
      <c r="EZ13" s="288">
        <v>0</v>
      </c>
      <c r="FA13" s="288">
        <v>0</v>
      </c>
      <c r="FB13" s="288">
        <v>0</v>
      </c>
      <c r="FC13" s="288">
        <v>0</v>
      </c>
      <c r="FD13" s="288">
        <v>0</v>
      </c>
      <c r="FE13" s="288">
        <v>0</v>
      </c>
      <c r="FF13" s="288">
        <v>0</v>
      </c>
      <c r="FG13" s="288">
        <v>0</v>
      </c>
      <c r="FH13" s="288">
        <v>0</v>
      </c>
      <c r="FI13" s="288">
        <v>0</v>
      </c>
      <c r="FJ13" s="288">
        <v>0</v>
      </c>
      <c r="FK13" s="288">
        <v>0</v>
      </c>
      <c r="FL13" s="288">
        <v>0</v>
      </c>
      <c r="FM13" s="288">
        <v>0</v>
      </c>
      <c r="FN13" s="288">
        <v>0</v>
      </c>
      <c r="FO13" s="288">
        <v>0</v>
      </c>
      <c r="FP13" s="288">
        <v>0</v>
      </c>
      <c r="FQ13" s="288">
        <v>0</v>
      </c>
      <c r="FR13" s="288">
        <v>0</v>
      </c>
      <c r="FS13" s="288">
        <v>0</v>
      </c>
      <c r="FT13" s="288">
        <v>0</v>
      </c>
      <c r="FU13" s="288">
        <v>0</v>
      </c>
      <c r="FV13" s="288">
        <v>0</v>
      </c>
      <c r="FW13" s="288">
        <v>0</v>
      </c>
      <c r="FX13" s="288">
        <v>0</v>
      </c>
      <c r="FY13" s="288">
        <v>0</v>
      </c>
      <c r="FZ13" s="288">
        <v>0</v>
      </c>
      <c r="GC13" s="4">
        <v>938670</v>
      </c>
      <c r="GD13" s="4">
        <v>1906322</v>
      </c>
      <c r="GE13" s="4">
        <v>258221</v>
      </c>
      <c r="GF13" s="4"/>
      <c r="GG13" s="4">
        <v>3103213</v>
      </c>
      <c r="GH13" s="4">
        <v>28420</v>
      </c>
      <c r="GI13" s="8">
        <f t="shared" si="0"/>
        <v>1225306</v>
      </c>
      <c r="GJ13" s="8">
        <f t="shared" si="1"/>
        <v>1877907</v>
      </c>
    </row>
    <row r="14" spans="1:192" s="303" customFormat="1" ht="14.25" x14ac:dyDescent="0.2">
      <c r="A14" s="290" t="s">
        <v>182</v>
      </c>
      <c r="B14" s="303">
        <v>14</v>
      </c>
      <c r="C14" s="303">
        <v>0</v>
      </c>
      <c r="D14" s="303">
        <v>0</v>
      </c>
      <c r="E14" s="303">
        <v>0</v>
      </c>
      <c r="F14" s="303">
        <v>0</v>
      </c>
      <c r="G14" s="303">
        <v>0</v>
      </c>
      <c r="H14" s="303">
        <v>0</v>
      </c>
      <c r="I14" s="303">
        <v>0</v>
      </c>
      <c r="J14" s="303">
        <v>1835539</v>
      </c>
      <c r="K14" s="303">
        <v>0</v>
      </c>
      <c r="L14" s="303">
        <v>0</v>
      </c>
      <c r="M14" s="303">
        <v>0</v>
      </c>
      <c r="N14" s="303">
        <v>0</v>
      </c>
      <c r="O14" s="288">
        <v>1284</v>
      </c>
      <c r="P14" s="288">
        <v>7058</v>
      </c>
      <c r="Q14" s="288">
        <v>121</v>
      </c>
      <c r="R14" s="288"/>
      <c r="S14" s="288"/>
      <c r="T14" s="288">
        <v>153423</v>
      </c>
      <c r="U14" s="288">
        <v>858766</v>
      </c>
      <c r="V14" s="288">
        <v>82095</v>
      </c>
      <c r="W14" s="288">
        <v>34038</v>
      </c>
      <c r="X14" s="288">
        <v>16104</v>
      </c>
      <c r="Y14" s="288">
        <v>102891</v>
      </c>
      <c r="Z14" s="288">
        <v>0</v>
      </c>
      <c r="AA14" s="288">
        <v>0</v>
      </c>
      <c r="AB14" s="288">
        <v>0</v>
      </c>
      <c r="AC14" s="288">
        <v>0</v>
      </c>
      <c r="AD14" s="288">
        <v>0</v>
      </c>
      <c r="AE14" s="288">
        <v>0</v>
      </c>
      <c r="AF14" s="288">
        <v>0</v>
      </c>
      <c r="AG14" s="288">
        <v>0</v>
      </c>
      <c r="AH14" s="288">
        <v>0</v>
      </c>
      <c r="AI14" s="288">
        <v>0</v>
      </c>
      <c r="AJ14" s="288">
        <v>0</v>
      </c>
      <c r="AK14" s="288">
        <v>0</v>
      </c>
      <c r="AL14" s="288">
        <v>0</v>
      </c>
      <c r="AM14" s="288">
        <v>0</v>
      </c>
      <c r="AN14" s="288">
        <v>0</v>
      </c>
      <c r="AO14" s="288">
        <v>0</v>
      </c>
      <c r="AP14" s="288">
        <v>0</v>
      </c>
      <c r="AQ14" s="288">
        <v>0</v>
      </c>
      <c r="AR14" s="288">
        <v>0</v>
      </c>
      <c r="AS14" s="288">
        <v>0</v>
      </c>
      <c r="AT14" s="288">
        <v>0</v>
      </c>
      <c r="AU14" s="288">
        <v>0</v>
      </c>
      <c r="AV14" s="288">
        <v>0</v>
      </c>
      <c r="AW14" s="288">
        <v>0</v>
      </c>
      <c r="AX14" s="288">
        <v>0</v>
      </c>
      <c r="AY14" s="288">
        <v>0</v>
      </c>
      <c r="AZ14" s="288">
        <v>0</v>
      </c>
      <c r="BA14" s="288">
        <v>0</v>
      </c>
      <c r="BB14" s="288">
        <v>0</v>
      </c>
      <c r="BC14" s="288">
        <v>0</v>
      </c>
      <c r="BD14" s="288">
        <v>0</v>
      </c>
      <c r="BE14" s="288">
        <v>0</v>
      </c>
      <c r="BF14" s="288">
        <v>0</v>
      </c>
      <c r="BG14" s="288">
        <v>0</v>
      </c>
      <c r="BH14" s="288">
        <v>0</v>
      </c>
      <c r="BI14" s="288">
        <v>0</v>
      </c>
      <c r="BJ14" s="288">
        <v>0</v>
      </c>
      <c r="BK14" s="288">
        <v>0</v>
      </c>
      <c r="BL14" s="288">
        <v>0</v>
      </c>
      <c r="BM14" s="288">
        <v>0</v>
      </c>
      <c r="BN14" s="288">
        <v>0</v>
      </c>
      <c r="BO14" s="288">
        <v>0</v>
      </c>
      <c r="BP14" s="288">
        <v>0</v>
      </c>
      <c r="BQ14" s="288">
        <v>0</v>
      </c>
      <c r="BR14" s="288">
        <v>211696</v>
      </c>
      <c r="BS14" s="288">
        <v>122731</v>
      </c>
      <c r="BT14" s="288">
        <v>32431</v>
      </c>
      <c r="BU14" s="288">
        <v>6161</v>
      </c>
      <c r="BV14" s="288">
        <v>2245984.2999999998</v>
      </c>
      <c r="BW14" s="288">
        <v>1475.7043332588785</v>
      </c>
      <c r="BX14" s="288">
        <v>0</v>
      </c>
      <c r="BY14" s="288">
        <v>0</v>
      </c>
      <c r="BZ14" s="288">
        <v>0</v>
      </c>
      <c r="CA14" s="288">
        <v>0</v>
      </c>
      <c r="CB14" s="288">
        <v>0</v>
      </c>
      <c r="CC14" s="288">
        <v>0</v>
      </c>
      <c r="CD14" s="288">
        <v>0</v>
      </c>
      <c r="CE14" s="288">
        <v>0</v>
      </c>
      <c r="CF14" s="288">
        <v>0</v>
      </c>
      <c r="CG14" s="288">
        <v>0</v>
      </c>
      <c r="CH14" s="288">
        <v>0</v>
      </c>
      <c r="CI14" s="288">
        <v>0</v>
      </c>
      <c r="CJ14" s="288">
        <v>0</v>
      </c>
      <c r="CK14" s="288">
        <v>0</v>
      </c>
      <c r="CL14" s="288">
        <v>0</v>
      </c>
      <c r="CM14" s="288">
        <v>0</v>
      </c>
      <c r="CN14" s="288">
        <v>0</v>
      </c>
      <c r="CO14" s="288">
        <v>0</v>
      </c>
      <c r="CP14" s="288">
        <v>0</v>
      </c>
      <c r="CQ14" s="288">
        <v>0</v>
      </c>
      <c r="CR14" s="288">
        <v>0</v>
      </c>
      <c r="CS14" s="288">
        <v>0</v>
      </c>
      <c r="CT14" s="288">
        <v>0</v>
      </c>
      <c r="CU14" s="288">
        <v>0</v>
      </c>
      <c r="CV14" s="288">
        <v>0</v>
      </c>
      <c r="CW14" s="288">
        <v>0</v>
      </c>
      <c r="CX14" s="288">
        <v>0</v>
      </c>
      <c r="CY14" s="288">
        <v>0</v>
      </c>
      <c r="CZ14" s="288">
        <v>0</v>
      </c>
      <c r="DA14" s="288">
        <v>0</v>
      </c>
      <c r="DB14" s="288">
        <v>0</v>
      </c>
      <c r="DC14" s="288">
        <v>0</v>
      </c>
      <c r="DD14" s="288">
        <v>0</v>
      </c>
      <c r="DE14" s="288">
        <v>0</v>
      </c>
      <c r="DF14" s="288">
        <v>0</v>
      </c>
      <c r="DG14" s="288">
        <v>0</v>
      </c>
      <c r="DH14" s="288">
        <v>0</v>
      </c>
      <c r="DI14" s="288">
        <v>0</v>
      </c>
      <c r="DJ14" s="288">
        <v>0</v>
      </c>
      <c r="DK14" s="288">
        <v>0</v>
      </c>
      <c r="DL14" s="288">
        <v>0</v>
      </c>
      <c r="DM14" s="288">
        <v>0</v>
      </c>
      <c r="DN14" s="288">
        <v>0</v>
      </c>
      <c r="DO14" s="288">
        <v>0</v>
      </c>
      <c r="DP14" s="288">
        <v>0</v>
      </c>
      <c r="DQ14" s="288">
        <v>0</v>
      </c>
      <c r="DR14" s="288">
        <v>0</v>
      </c>
      <c r="DS14" s="288">
        <v>0</v>
      </c>
      <c r="DT14" s="288">
        <v>0</v>
      </c>
      <c r="DU14" s="288">
        <v>0</v>
      </c>
      <c r="DV14" s="288">
        <v>0</v>
      </c>
      <c r="DW14" s="288">
        <v>0</v>
      </c>
      <c r="DX14" s="288">
        <v>0</v>
      </c>
      <c r="DY14" s="288">
        <v>0</v>
      </c>
      <c r="DZ14" s="288">
        <v>0</v>
      </c>
      <c r="EA14" s="288">
        <v>0</v>
      </c>
      <c r="EB14" s="288">
        <v>0</v>
      </c>
      <c r="EC14" s="288">
        <v>0</v>
      </c>
      <c r="ED14" s="288">
        <v>0</v>
      </c>
      <c r="EE14" s="288">
        <v>0</v>
      </c>
      <c r="EF14" s="288">
        <v>0</v>
      </c>
      <c r="EG14" s="288">
        <v>0</v>
      </c>
      <c r="EH14" s="288">
        <v>0</v>
      </c>
      <c r="EI14" s="288">
        <v>0</v>
      </c>
      <c r="EJ14" s="288">
        <v>0</v>
      </c>
      <c r="EK14" s="288">
        <v>0</v>
      </c>
      <c r="EL14" s="288">
        <v>0</v>
      </c>
      <c r="EM14" s="288">
        <v>0</v>
      </c>
      <c r="EN14" s="288">
        <v>0</v>
      </c>
      <c r="EO14" s="288">
        <v>0</v>
      </c>
      <c r="EP14" s="288">
        <v>0</v>
      </c>
      <c r="EQ14" s="288">
        <v>0</v>
      </c>
      <c r="ER14" s="288">
        <v>0</v>
      </c>
      <c r="ES14" s="288">
        <v>0</v>
      </c>
      <c r="ET14" s="288">
        <v>0</v>
      </c>
      <c r="EU14" s="288">
        <v>0</v>
      </c>
      <c r="EV14" s="288">
        <v>0</v>
      </c>
      <c r="EW14" s="288">
        <v>0</v>
      </c>
      <c r="EX14" s="288">
        <v>0</v>
      </c>
      <c r="EY14" s="288">
        <v>0</v>
      </c>
      <c r="EZ14" s="288">
        <v>0</v>
      </c>
      <c r="FA14" s="288">
        <v>0</v>
      </c>
      <c r="FB14" s="288">
        <v>0</v>
      </c>
      <c r="FC14" s="288">
        <v>0</v>
      </c>
      <c r="FD14" s="288">
        <v>0</v>
      </c>
      <c r="FE14" s="288">
        <v>0</v>
      </c>
      <c r="FF14" s="288">
        <v>0</v>
      </c>
      <c r="FG14" s="288">
        <v>0</v>
      </c>
      <c r="FH14" s="288">
        <v>0</v>
      </c>
      <c r="FI14" s="288">
        <v>0</v>
      </c>
      <c r="FJ14" s="288">
        <v>0</v>
      </c>
      <c r="FK14" s="288">
        <v>0</v>
      </c>
      <c r="FL14" s="288">
        <v>0</v>
      </c>
      <c r="FM14" s="288">
        <v>0</v>
      </c>
      <c r="FN14" s="288">
        <v>0</v>
      </c>
      <c r="FO14" s="288">
        <v>0</v>
      </c>
      <c r="FP14" s="288">
        <v>0</v>
      </c>
      <c r="FQ14" s="288">
        <v>0</v>
      </c>
      <c r="FR14" s="288">
        <v>0</v>
      </c>
      <c r="FS14" s="288">
        <v>0</v>
      </c>
      <c r="FT14" s="288">
        <v>0</v>
      </c>
      <c r="FU14" s="288">
        <v>0</v>
      </c>
      <c r="FV14" s="288">
        <v>0</v>
      </c>
      <c r="FW14" s="288">
        <v>0</v>
      </c>
      <c r="FX14" s="288">
        <v>0</v>
      </c>
      <c r="FY14" s="288">
        <v>0</v>
      </c>
      <c r="FZ14" s="288">
        <v>0</v>
      </c>
      <c r="GC14" s="4">
        <v>118995</v>
      </c>
      <c r="GD14" s="4">
        <v>1012189</v>
      </c>
      <c r="GE14" s="4">
        <v>116133</v>
      </c>
      <c r="GF14" s="4"/>
      <c r="GG14" s="4">
        <v>1247317</v>
      </c>
      <c r="GH14" s="4">
        <v>8463</v>
      </c>
      <c r="GI14" s="8">
        <f t="shared" si="0"/>
        <v>251622</v>
      </c>
      <c r="GJ14" s="8">
        <f t="shared" si="1"/>
        <v>995695</v>
      </c>
    </row>
    <row r="15" spans="1:192" ht="12.75" x14ac:dyDescent="0.2">
      <c r="A15" s="4" t="s">
        <v>759</v>
      </c>
      <c r="B15" s="303">
        <v>18</v>
      </c>
      <c r="C15" s="303"/>
      <c r="D15" s="303"/>
      <c r="E15" s="303"/>
      <c r="F15" s="303"/>
      <c r="G15" s="303"/>
      <c r="H15" s="303"/>
      <c r="I15" s="303"/>
      <c r="J15" s="303">
        <v>1089177</v>
      </c>
      <c r="O15" s="288">
        <v>541</v>
      </c>
      <c r="P15" s="288">
        <v>8686</v>
      </c>
      <c r="Q15" s="288">
        <v>30</v>
      </c>
      <c r="R15" s="288"/>
      <c r="S15" s="288"/>
      <c r="T15" s="288">
        <v>31914</v>
      </c>
      <c r="U15" s="288">
        <v>245021</v>
      </c>
      <c r="V15" s="288">
        <v>33115</v>
      </c>
      <c r="W15" s="288">
        <v>45530</v>
      </c>
      <c r="X15" s="288">
        <v>76429</v>
      </c>
      <c r="Y15" s="288">
        <v>104453</v>
      </c>
      <c r="Z15" s="288">
        <v>0</v>
      </c>
      <c r="AA15" s="288">
        <v>0</v>
      </c>
      <c r="AB15" s="288">
        <v>0</v>
      </c>
      <c r="AC15" s="288">
        <v>0</v>
      </c>
      <c r="AD15" s="288">
        <v>0</v>
      </c>
      <c r="AE15" s="288">
        <v>0</v>
      </c>
      <c r="AF15" s="288">
        <v>0</v>
      </c>
      <c r="AG15" s="288">
        <v>0</v>
      </c>
      <c r="AH15" s="288">
        <v>0</v>
      </c>
      <c r="AI15" s="288">
        <v>0</v>
      </c>
      <c r="AJ15" s="288">
        <v>0</v>
      </c>
      <c r="AK15" s="288">
        <v>0</v>
      </c>
      <c r="AL15" s="288">
        <v>0</v>
      </c>
      <c r="AM15" s="288">
        <v>0</v>
      </c>
      <c r="AN15" s="288">
        <v>0</v>
      </c>
      <c r="AO15" s="288">
        <v>0</v>
      </c>
      <c r="AP15" s="288">
        <v>0</v>
      </c>
      <c r="AQ15" s="288">
        <v>0</v>
      </c>
      <c r="AR15" s="288">
        <v>0</v>
      </c>
      <c r="AS15" s="288">
        <v>0</v>
      </c>
      <c r="AT15" s="288">
        <v>0</v>
      </c>
      <c r="AU15" s="288">
        <v>0</v>
      </c>
      <c r="AV15" s="288">
        <v>0</v>
      </c>
      <c r="AW15" s="288">
        <v>0</v>
      </c>
      <c r="AX15" s="288">
        <v>0</v>
      </c>
      <c r="AY15" s="288">
        <v>0</v>
      </c>
      <c r="AZ15" s="288">
        <v>0</v>
      </c>
      <c r="BA15" s="288">
        <v>0</v>
      </c>
      <c r="BB15" s="288">
        <v>0</v>
      </c>
      <c r="BC15" s="288">
        <v>0</v>
      </c>
      <c r="BD15" s="288">
        <v>0</v>
      </c>
      <c r="BE15" s="288">
        <v>0</v>
      </c>
      <c r="BF15" s="288">
        <v>0</v>
      </c>
      <c r="BG15" s="288">
        <v>0</v>
      </c>
      <c r="BH15" s="288">
        <v>0</v>
      </c>
      <c r="BI15" s="288">
        <v>0</v>
      </c>
      <c r="BJ15" s="288">
        <v>0</v>
      </c>
      <c r="BK15" s="288">
        <v>0</v>
      </c>
      <c r="BL15" s="288">
        <v>0</v>
      </c>
      <c r="BM15" s="288">
        <v>0</v>
      </c>
      <c r="BN15" s="288">
        <v>0</v>
      </c>
      <c r="BO15" s="288">
        <v>0</v>
      </c>
      <c r="BP15" s="288">
        <v>0</v>
      </c>
      <c r="BQ15" s="288">
        <v>0</v>
      </c>
      <c r="BR15" s="288">
        <v>79719</v>
      </c>
      <c r="BS15" s="288">
        <v>58546</v>
      </c>
      <c r="BT15" s="288">
        <v>14360</v>
      </c>
      <c r="BU15" s="288">
        <v>2754</v>
      </c>
      <c r="BV15" s="288">
        <v>589156.55999999994</v>
      </c>
      <c r="BW15" s="288">
        <v>70.460000000000008</v>
      </c>
      <c r="BX15" s="288">
        <v>0</v>
      </c>
      <c r="BY15" s="288">
        <v>0</v>
      </c>
      <c r="BZ15" s="288">
        <v>0</v>
      </c>
      <c r="CA15" s="288">
        <v>0</v>
      </c>
      <c r="CB15" s="288">
        <v>0</v>
      </c>
      <c r="CC15" s="288">
        <v>0</v>
      </c>
      <c r="CD15" s="288">
        <v>0</v>
      </c>
      <c r="CE15" s="288">
        <v>0</v>
      </c>
      <c r="CF15" s="288">
        <v>0</v>
      </c>
      <c r="CG15" s="288">
        <v>0</v>
      </c>
      <c r="CH15" s="288">
        <v>0</v>
      </c>
      <c r="CI15" s="288">
        <v>0</v>
      </c>
      <c r="CJ15" s="288">
        <v>0</v>
      </c>
      <c r="CK15" s="288">
        <v>0</v>
      </c>
      <c r="CL15" s="288">
        <v>0</v>
      </c>
      <c r="CM15" s="288">
        <v>0</v>
      </c>
      <c r="CN15" s="288">
        <v>0</v>
      </c>
      <c r="CO15" s="288">
        <v>0</v>
      </c>
      <c r="CP15" s="288">
        <v>0</v>
      </c>
      <c r="CQ15" s="288">
        <v>0</v>
      </c>
      <c r="CR15" s="288">
        <v>0</v>
      </c>
      <c r="CS15" s="288">
        <v>0</v>
      </c>
      <c r="CT15" s="288">
        <v>0</v>
      </c>
      <c r="CU15" s="288">
        <v>0</v>
      </c>
      <c r="CV15" s="288">
        <v>0</v>
      </c>
      <c r="CW15" s="288">
        <v>0</v>
      </c>
      <c r="CX15" s="288">
        <v>0</v>
      </c>
      <c r="CY15" s="288">
        <v>0</v>
      </c>
      <c r="CZ15" s="288">
        <v>0</v>
      </c>
      <c r="DA15" s="288">
        <v>0</v>
      </c>
      <c r="DB15" s="288">
        <v>0</v>
      </c>
      <c r="DC15" s="288">
        <v>0</v>
      </c>
      <c r="DD15" s="288">
        <v>0</v>
      </c>
      <c r="DE15" s="288">
        <v>0</v>
      </c>
      <c r="DF15" s="288">
        <v>0</v>
      </c>
      <c r="DG15" s="288">
        <v>0</v>
      </c>
      <c r="DH15" s="288">
        <v>0</v>
      </c>
      <c r="DI15" s="288">
        <v>0</v>
      </c>
      <c r="DJ15" s="288">
        <v>0</v>
      </c>
      <c r="DK15" s="288">
        <v>0</v>
      </c>
      <c r="DL15" s="288">
        <v>0</v>
      </c>
      <c r="DM15" s="288">
        <v>0</v>
      </c>
      <c r="DN15" s="288">
        <v>0</v>
      </c>
      <c r="DO15" s="288">
        <v>0</v>
      </c>
      <c r="DP15" s="288">
        <v>0</v>
      </c>
      <c r="DQ15" s="288">
        <v>0</v>
      </c>
      <c r="DR15" s="288">
        <v>0</v>
      </c>
      <c r="DS15" s="288">
        <v>0</v>
      </c>
      <c r="DT15" s="288">
        <v>0</v>
      </c>
      <c r="DU15" s="288">
        <v>0</v>
      </c>
      <c r="DV15" s="288">
        <v>0</v>
      </c>
      <c r="DW15" s="288">
        <v>0</v>
      </c>
      <c r="DX15" s="288">
        <v>0</v>
      </c>
      <c r="DY15" s="288">
        <v>0</v>
      </c>
      <c r="DZ15" s="288">
        <v>0</v>
      </c>
      <c r="EA15" s="288">
        <v>0</v>
      </c>
      <c r="EB15" s="288">
        <v>0</v>
      </c>
      <c r="EC15" s="288">
        <v>0</v>
      </c>
      <c r="ED15" s="288">
        <v>0</v>
      </c>
      <c r="EE15" s="288">
        <v>0</v>
      </c>
      <c r="EF15" s="288">
        <v>0</v>
      </c>
      <c r="EG15" s="288">
        <v>0</v>
      </c>
      <c r="EH15" s="288">
        <v>0</v>
      </c>
      <c r="EI15" s="288">
        <v>0</v>
      </c>
      <c r="EJ15" s="288">
        <v>0</v>
      </c>
      <c r="EK15" s="288">
        <v>0</v>
      </c>
      <c r="EL15" s="288">
        <v>0</v>
      </c>
      <c r="EM15" s="288">
        <v>0</v>
      </c>
      <c r="EN15" s="288">
        <v>0</v>
      </c>
      <c r="EO15" s="288">
        <v>0</v>
      </c>
      <c r="EP15" s="288">
        <v>0</v>
      </c>
      <c r="EQ15" s="288">
        <v>0</v>
      </c>
      <c r="ER15" s="288">
        <v>0</v>
      </c>
      <c r="ES15" s="288">
        <v>0</v>
      </c>
      <c r="ET15" s="288">
        <v>0</v>
      </c>
      <c r="EU15" s="288">
        <v>0</v>
      </c>
      <c r="EV15" s="288">
        <v>0</v>
      </c>
      <c r="EW15" s="288">
        <v>0</v>
      </c>
      <c r="EX15" s="288">
        <v>0</v>
      </c>
      <c r="EY15" s="288">
        <v>0</v>
      </c>
      <c r="EZ15" s="288">
        <v>0</v>
      </c>
      <c r="FA15" s="288">
        <v>0</v>
      </c>
      <c r="FB15" s="288">
        <v>0</v>
      </c>
      <c r="FC15" s="288">
        <v>0</v>
      </c>
      <c r="FD15" s="288">
        <v>0</v>
      </c>
      <c r="FE15" s="288">
        <v>0</v>
      </c>
      <c r="FF15" s="288">
        <v>0</v>
      </c>
      <c r="FG15" s="288">
        <v>0</v>
      </c>
      <c r="FH15" s="288">
        <v>0</v>
      </c>
      <c r="FI15" s="288">
        <v>0</v>
      </c>
      <c r="FJ15" s="288">
        <v>0</v>
      </c>
      <c r="FK15" s="288">
        <v>0</v>
      </c>
      <c r="FL15" s="288">
        <v>0</v>
      </c>
      <c r="FM15" s="288">
        <v>0</v>
      </c>
      <c r="FN15" s="288">
        <v>0</v>
      </c>
      <c r="FO15" s="288">
        <v>0</v>
      </c>
      <c r="FP15" s="288">
        <v>0</v>
      </c>
      <c r="FQ15" s="288">
        <v>0</v>
      </c>
      <c r="FR15" s="288">
        <v>0</v>
      </c>
      <c r="FS15" s="288">
        <v>0</v>
      </c>
      <c r="FT15" s="288">
        <v>0</v>
      </c>
      <c r="FU15" s="288">
        <v>0</v>
      </c>
      <c r="FV15" s="288">
        <v>0</v>
      </c>
      <c r="FW15" s="288">
        <v>0</v>
      </c>
      <c r="FX15" s="288">
        <v>0</v>
      </c>
      <c r="FY15" s="288">
        <v>0</v>
      </c>
      <c r="FZ15" s="288">
        <v>0</v>
      </c>
      <c r="GC15" s="4">
        <v>180882</v>
      </c>
      <c r="GD15" s="4">
        <v>276935</v>
      </c>
      <c r="GE15" s="4">
        <v>78645</v>
      </c>
      <c r="GG15" s="4">
        <v>536462</v>
      </c>
      <c r="GH15" s="4">
        <v>9257</v>
      </c>
      <c r="GI15" s="8">
        <f t="shared" si="0"/>
        <v>141458</v>
      </c>
      <c r="GJ15" s="8">
        <f t="shared" si="1"/>
        <v>395004</v>
      </c>
    </row>
    <row r="16" spans="1:192" s="303" customFormat="1" ht="14.25" x14ac:dyDescent="0.2">
      <c r="A16" s="290" t="s">
        <v>188</v>
      </c>
      <c r="B16" s="303">
        <v>5</v>
      </c>
      <c r="C16" s="303">
        <v>0</v>
      </c>
      <c r="D16" s="303">
        <v>0</v>
      </c>
      <c r="E16" s="303">
        <v>0</v>
      </c>
      <c r="F16" s="303">
        <v>0</v>
      </c>
      <c r="G16" s="303">
        <v>0</v>
      </c>
      <c r="H16" s="303">
        <v>0</v>
      </c>
      <c r="I16" s="303">
        <v>0</v>
      </c>
      <c r="J16" s="303">
        <v>243390</v>
      </c>
      <c r="K16" s="303">
        <v>0</v>
      </c>
      <c r="L16" s="303">
        <v>0</v>
      </c>
      <c r="M16" s="303">
        <v>0</v>
      </c>
      <c r="N16" s="303">
        <v>0</v>
      </c>
      <c r="O16" s="288">
        <v>98</v>
      </c>
      <c r="P16" s="288">
        <v>116</v>
      </c>
      <c r="Q16" s="288">
        <v>4</v>
      </c>
      <c r="R16" s="288"/>
      <c r="S16" s="288"/>
      <c r="T16" s="288">
        <v>8820</v>
      </c>
      <c r="U16" s="288">
        <v>15066</v>
      </c>
      <c r="V16" s="288">
        <v>7336</v>
      </c>
      <c r="W16" s="288">
        <v>6057</v>
      </c>
      <c r="X16" s="288">
        <v>80</v>
      </c>
      <c r="Y16" s="288">
        <v>2030</v>
      </c>
      <c r="Z16" s="288">
        <v>0</v>
      </c>
      <c r="AA16" s="288">
        <v>0</v>
      </c>
      <c r="AB16" s="288">
        <v>0</v>
      </c>
      <c r="AC16" s="288">
        <v>0</v>
      </c>
      <c r="AD16" s="288">
        <v>0</v>
      </c>
      <c r="AE16" s="288">
        <v>0</v>
      </c>
      <c r="AF16" s="288">
        <v>0</v>
      </c>
      <c r="AG16" s="288">
        <v>0</v>
      </c>
      <c r="AH16" s="288">
        <v>0</v>
      </c>
      <c r="AI16" s="288">
        <v>0</v>
      </c>
      <c r="AJ16" s="288">
        <v>0</v>
      </c>
      <c r="AK16" s="288">
        <v>0</v>
      </c>
      <c r="AL16" s="288">
        <v>0</v>
      </c>
      <c r="AM16" s="288">
        <v>0</v>
      </c>
      <c r="AN16" s="288">
        <v>0</v>
      </c>
      <c r="AO16" s="288">
        <v>0</v>
      </c>
      <c r="AP16" s="288">
        <v>0</v>
      </c>
      <c r="AQ16" s="288">
        <v>0</v>
      </c>
      <c r="AR16" s="288">
        <v>0</v>
      </c>
      <c r="AS16" s="288">
        <v>0</v>
      </c>
      <c r="AT16" s="288">
        <v>0</v>
      </c>
      <c r="AU16" s="288">
        <v>0</v>
      </c>
      <c r="AV16" s="288">
        <v>0</v>
      </c>
      <c r="AW16" s="288">
        <v>0</v>
      </c>
      <c r="AX16" s="288">
        <v>0</v>
      </c>
      <c r="AY16" s="288">
        <v>0</v>
      </c>
      <c r="AZ16" s="288">
        <v>0</v>
      </c>
      <c r="BA16" s="288">
        <v>0</v>
      </c>
      <c r="BB16" s="288">
        <v>0</v>
      </c>
      <c r="BC16" s="288">
        <v>0</v>
      </c>
      <c r="BD16" s="288">
        <v>0</v>
      </c>
      <c r="BE16" s="288">
        <v>0</v>
      </c>
      <c r="BF16" s="288">
        <v>0</v>
      </c>
      <c r="BG16" s="288">
        <v>0</v>
      </c>
      <c r="BH16" s="288">
        <v>0</v>
      </c>
      <c r="BI16" s="288">
        <v>0</v>
      </c>
      <c r="BJ16" s="288">
        <v>0</v>
      </c>
      <c r="BK16" s="288">
        <v>0</v>
      </c>
      <c r="BL16" s="288">
        <v>0</v>
      </c>
      <c r="BM16" s="288">
        <v>0</v>
      </c>
      <c r="BN16" s="288">
        <v>0</v>
      </c>
      <c r="BO16" s="288">
        <v>0</v>
      </c>
      <c r="BP16" s="288">
        <v>0</v>
      </c>
      <c r="BQ16" s="288">
        <v>0</v>
      </c>
      <c r="BR16" s="288">
        <v>1700</v>
      </c>
      <c r="BS16" s="288">
        <v>0</v>
      </c>
      <c r="BT16" s="288">
        <v>1500</v>
      </c>
      <c r="BU16" s="288">
        <v>0</v>
      </c>
      <c r="BV16" s="288">
        <v>0</v>
      </c>
      <c r="BW16" s="288">
        <v>0</v>
      </c>
      <c r="BX16" s="288">
        <v>0</v>
      </c>
      <c r="BY16" s="288">
        <v>0</v>
      </c>
      <c r="BZ16" s="288">
        <v>0</v>
      </c>
      <c r="CA16" s="288">
        <v>0</v>
      </c>
      <c r="CB16" s="288">
        <v>0</v>
      </c>
      <c r="CC16" s="288">
        <v>0</v>
      </c>
      <c r="CD16" s="288">
        <v>0</v>
      </c>
      <c r="CE16" s="288">
        <v>0</v>
      </c>
      <c r="CF16" s="288">
        <v>0</v>
      </c>
      <c r="CG16" s="288">
        <v>0</v>
      </c>
      <c r="CH16" s="288">
        <v>0</v>
      </c>
      <c r="CI16" s="288">
        <v>0</v>
      </c>
      <c r="CJ16" s="288">
        <v>0</v>
      </c>
      <c r="CK16" s="288">
        <v>0</v>
      </c>
      <c r="CL16" s="288">
        <v>0</v>
      </c>
      <c r="CM16" s="288">
        <v>0</v>
      </c>
      <c r="CN16" s="288">
        <v>0</v>
      </c>
      <c r="CO16" s="288">
        <v>0</v>
      </c>
      <c r="CP16" s="288">
        <v>0</v>
      </c>
      <c r="CQ16" s="288">
        <v>0</v>
      </c>
      <c r="CR16" s="288">
        <v>0</v>
      </c>
      <c r="CS16" s="288">
        <v>0</v>
      </c>
      <c r="CT16" s="288">
        <v>0</v>
      </c>
      <c r="CU16" s="288">
        <v>0</v>
      </c>
      <c r="CV16" s="288">
        <v>0</v>
      </c>
      <c r="CW16" s="288">
        <v>0</v>
      </c>
      <c r="CX16" s="288">
        <v>0</v>
      </c>
      <c r="CY16" s="288">
        <v>0</v>
      </c>
      <c r="CZ16" s="288">
        <v>0</v>
      </c>
      <c r="DA16" s="288">
        <v>0</v>
      </c>
      <c r="DB16" s="288">
        <v>0</v>
      </c>
      <c r="DC16" s="288">
        <v>0</v>
      </c>
      <c r="DD16" s="288">
        <v>0</v>
      </c>
      <c r="DE16" s="288">
        <v>0</v>
      </c>
      <c r="DF16" s="288">
        <v>0</v>
      </c>
      <c r="DG16" s="288">
        <v>0</v>
      </c>
      <c r="DH16" s="288">
        <v>0</v>
      </c>
      <c r="DI16" s="288">
        <v>0</v>
      </c>
      <c r="DJ16" s="288">
        <v>0</v>
      </c>
      <c r="DK16" s="288">
        <v>0</v>
      </c>
      <c r="DL16" s="288">
        <v>0</v>
      </c>
      <c r="DM16" s="288">
        <v>0</v>
      </c>
      <c r="DN16" s="288">
        <v>0</v>
      </c>
      <c r="DO16" s="288">
        <v>0</v>
      </c>
      <c r="DP16" s="288">
        <v>0</v>
      </c>
      <c r="DQ16" s="288">
        <v>0</v>
      </c>
      <c r="DR16" s="288">
        <v>0</v>
      </c>
      <c r="DS16" s="288">
        <v>0</v>
      </c>
      <c r="DT16" s="288">
        <v>0</v>
      </c>
      <c r="DU16" s="288">
        <v>0</v>
      </c>
      <c r="DV16" s="288">
        <v>0</v>
      </c>
      <c r="DW16" s="288">
        <v>0</v>
      </c>
      <c r="DX16" s="288">
        <v>0</v>
      </c>
      <c r="DY16" s="288">
        <v>0</v>
      </c>
      <c r="DZ16" s="288">
        <v>0</v>
      </c>
      <c r="EA16" s="288">
        <v>0</v>
      </c>
      <c r="EB16" s="288">
        <v>0</v>
      </c>
      <c r="EC16" s="288">
        <v>0</v>
      </c>
      <c r="ED16" s="288">
        <v>0</v>
      </c>
      <c r="EE16" s="288">
        <v>0</v>
      </c>
      <c r="EF16" s="288">
        <v>0</v>
      </c>
      <c r="EG16" s="288">
        <v>0</v>
      </c>
      <c r="EH16" s="288">
        <v>0</v>
      </c>
      <c r="EI16" s="288">
        <v>0</v>
      </c>
      <c r="EJ16" s="288">
        <v>0</v>
      </c>
      <c r="EK16" s="288">
        <v>0</v>
      </c>
      <c r="EL16" s="288">
        <v>0</v>
      </c>
      <c r="EM16" s="288">
        <v>0</v>
      </c>
      <c r="EN16" s="288">
        <v>0</v>
      </c>
      <c r="EO16" s="288">
        <v>0</v>
      </c>
      <c r="EP16" s="288">
        <v>0</v>
      </c>
      <c r="EQ16" s="288">
        <v>0</v>
      </c>
      <c r="ER16" s="288">
        <v>0</v>
      </c>
      <c r="ES16" s="288">
        <v>0</v>
      </c>
      <c r="ET16" s="288">
        <v>0</v>
      </c>
      <c r="EU16" s="288">
        <v>0</v>
      </c>
      <c r="EV16" s="288">
        <v>0</v>
      </c>
      <c r="EW16" s="288">
        <v>0</v>
      </c>
      <c r="EX16" s="288">
        <v>0</v>
      </c>
      <c r="EY16" s="288">
        <v>0</v>
      </c>
      <c r="EZ16" s="288">
        <v>0</v>
      </c>
      <c r="FA16" s="288">
        <v>0</v>
      </c>
      <c r="FB16" s="288">
        <v>0</v>
      </c>
      <c r="FC16" s="288">
        <v>0</v>
      </c>
      <c r="FD16" s="288">
        <v>0</v>
      </c>
      <c r="FE16" s="288">
        <v>0</v>
      </c>
      <c r="FF16" s="288">
        <v>0</v>
      </c>
      <c r="FG16" s="288">
        <v>0</v>
      </c>
      <c r="FH16" s="288">
        <v>0</v>
      </c>
      <c r="FI16" s="288">
        <v>0</v>
      </c>
      <c r="FJ16" s="288">
        <v>0</v>
      </c>
      <c r="FK16" s="288">
        <v>0</v>
      </c>
      <c r="FL16" s="288">
        <v>0</v>
      </c>
      <c r="FM16" s="288">
        <v>0</v>
      </c>
      <c r="FN16" s="288">
        <v>0</v>
      </c>
      <c r="FO16" s="288">
        <v>0</v>
      </c>
      <c r="FP16" s="288">
        <v>0</v>
      </c>
      <c r="FQ16" s="288">
        <v>0</v>
      </c>
      <c r="FR16" s="288">
        <v>0</v>
      </c>
      <c r="FS16" s="288">
        <v>0</v>
      </c>
      <c r="FT16" s="288">
        <v>0</v>
      </c>
      <c r="FU16" s="288">
        <v>0</v>
      </c>
      <c r="FV16" s="288">
        <v>0</v>
      </c>
      <c r="FW16" s="288">
        <v>0</v>
      </c>
      <c r="FX16" s="288">
        <v>0</v>
      </c>
      <c r="FY16" s="288">
        <v>0</v>
      </c>
      <c r="FZ16" s="288">
        <v>0</v>
      </c>
      <c r="GC16" s="4">
        <v>2110</v>
      </c>
      <c r="GD16" s="4">
        <v>23886</v>
      </c>
      <c r="GE16" s="4">
        <v>13393</v>
      </c>
      <c r="GF16" s="4"/>
      <c r="GG16" s="4">
        <v>39389</v>
      </c>
      <c r="GH16" s="4">
        <v>218</v>
      </c>
      <c r="GI16" s="8">
        <f t="shared" si="0"/>
        <v>16236</v>
      </c>
      <c r="GJ16" s="8">
        <f t="shared" si="1"/>
        <v>23153</v>
      </c>
    </row>
    <row r="17" spans="1:192" s="303" customFormat="1" ht="14.25" x14ac:dyDescent="0.2">
      <c r="A17" s="290" t="s">
        <v>187</v>
      </c>
      <c r="B17" s="303">
        <v>1</v>
      </c>
      <c r="C17" s="303">
        <v>0</v>
      </c>
      <c r="D17" s="303">
        <v>0</v>
      </c>
      <c r="E17" s="303">
        <v>0</v>
      </c>
      <c r="F17" s="303">
        <v>0</v>
      </c>
      <c r="G17" s="303">
        <v>0</v>
      </c>
      <c r="H17" s="303">
        <v>0</v>
      </c>
      <c r="I17" s="303">
        <v>0</v>
      </c>
      <c r="J17" s="303">
        <v>38204</v>
      </c>
      <c r="K17" s="303">
        <v>0</v>
      </c>
      <c r="L17" s="303">
        <v>0</v>
      </c>
      <c r="M17" s="303">
        <v>0</v>
      </c>
      <c r="N17" s="303">
        <v>0</v>
      </c>
      <c r="O17" s="288">
        <v>10</v>
      </c>
      <c r="P17" s="288">
        <v>5355</v>
      </c>
      <c r="Q17" s="288">
        <v>0</v>
      </c>
      <c r="R17" s="288"/>
      <c r="S17" s="288"/>
      <c r="T17" s="288">
        <v>548</v>
      </c>
      <c r="U17" s="288">
        <v>600</v>
      </c>
      <c r="V17" s="288">
        <v>8902</v>
      </c>
      <c r="W17" s="288">
        <v>0</v>
      </c>
      <c r="X17" s="288">
        <v>0</v>
      </c>
      <c r="Y17" s="288">
        <v>0</v>
      </c>
      <c r="Z17" s="288">
        <v>0</v>
      </c>
      <c r="AA17" s="288">
        <v>0</v>
      </c>
      <c r="AB17" s="288">
        <v>0</v>
      </c>
      <c r="AC17" s="288">
        <v>0</v>
      </c>
      <c r="AD17" s="288">
        <v>0</v>
      </c>
      <c r="AE17" s="288">
        <v>0</v>
      </c>
      <c r="AF17" s="288">
        <v>0</v>
      </c>
      <c r="AG17" s="288">
        <v>0</v>
      </c>
      <c r="AH17" s="288">
        <v>0</v>
      </c>
      <c r="AI17" s="288">
        <v>0</v>
      </c>
      <c r="AJ17" s="288">
        <v>0</v>
      </c>
      <c r="AK17" s="288">
        <v>0</v>
      </c>
      <c r="AL17" s="288">
        <v>0</v>
      </c>
      <c r="AM17" s="288">
        <v>0</v>
      </c>
      <c r="AN17" s="288">
        <v>0</v>
      </c>
      <c r="AO17" s="288">
        <v>0</v>
      </c>
      <c r="AP17" s="288">
        <v>0</v>
      </c>
      <c r="AQ17" s="288">
        <v>0</v>
      </c>
      <c r="AR17" s="288">
        <v>0</v>
      </c>
      <c r="AS17" s="288">
        <v>0</v>
      </c>
      <c r="AT17" s="288">
        <v>0</v>
      </c>
      <c r="AU17" s="288">
        <v>0</v>
      </c>
      <c r="AV17" s="288">
        <v>0</v>
      </c>
      <c r="AW17" s="288">
        <v>0</v>
      </c>
      <c r="AX17" s="288">
        <v>0</v>
      </c>
      <c r="AY17" s="288">
        <v>0</v>
      </c>
      <c r="AZ17" s="288">
        <v>0</v>
      </c>
      <c r="BA17" s="288">
        <v>0</v>
      </c>
      <c r="BB17" s="288">
        <v>0</v>
      </c>
      <c r="BC17" s="288">
        <v>0</v>
      </c>
      <c r="BD17" s="288">
        <v>0</v>
      </c>
      <c r="BE17" s="288">
        <v>0</v>
      </c>
      <c r="BF17" s="288">
        <v>0</v>
      </c>
      <c r="BG17" s="288">
        <v>0</v>
      </c>
      <c r="BH17" s="288">
        <v>0</v>
      </c>
      <c r="BI17" s="288">
        <v>0</v>
      </c>
      <c r="BJ17" s="288">
        <v>0</v>
      </c>
      <c r="BK17" s="288">
        <v>0</v>
      </c>
      <c r="BL17" s="288">
        <v>0</v>
      </c>
      <c r="BM17" s="288">
        <v>0</v>
      </c>
      <c r="BN17" s="288">
        <v>0</v>
      </c>
      <c r="BO17" s="288">
        <v>0</v>
      </c>
      <c r="BP17" s="288">
        <v>0</v>
      </c>
      <c r="BQ17" s="288">
        <v>0</v>
      </c>
      <c r="BR17" s="288">
        <v>6925</v>
      </c>
      <c r="BS17" s="288">
        <v>2027</v>
      </c>
      <c r="BT17" s="288">
        <v>1300</v>
      </c>
      <c r="BU17" s="288">
        <v>1200</v>
      </c>
      <c r="BV17" s="288">
        <v>19181</v>
      </c>
      <c r="BW17" s="288">
        <v>9.4600000000000009</v>
      </c>
      <c r="BX17" s="288">
        <v>0</v>
      </c>
      <c r="BY17" s="288">
        <v>0</v>
      </c>
      <c r="BZ17" s="288">
        <v>0</v>
      </c>
      <c r="CA17" s="288">
        <v>0</v>
      </c>
      <c r="CB17" s="288">
        <v>0</v>
      </c>
      <c r="CC17" s="288">
        <v>0</v>
      </c>
      <c r="CD17" s="288">
        <v>0</v>
      </c>
      <c r="CE17" s="288">
        <v>0</v>
      </c>
      <c r="CF17" s="288">
        <v>0</v>
      </c>
      <c r="CG17" s="288">
        <v>0</v>
      </c>
      <c r="CH17" s="288">
        <v>0</v>
      </c>
      <c r="CI17" s="288">
        <v>0</v>
      </c>
      <c r="CJ17" s="288">
        <v>0</v>
      </c>
      <c r="CK17" s="288">
        <v>0</v>
      </c>
      <c r="CL17" s="288">
        <v>0</v>
      </c>
      <c r="CM17" s="288">
        <v>0</v>
      </c>
      <c r="CN17" s="288">
        <v>0</v>
      </c>
      <c r="CO17" s="288">
        <v>0</v>
      </c>
      <c r="CP17" s="288">
        <v>0</v>
      </c>
      <c r="CQ17" s="288">
        <v>0</v>
      </c>
      <c r="CR17" s="288">
        <v>0</v>
      </c>
      <c r="CS17" s="288">
        <v>0</v>
      </c>
      <c r="CT17" s="288">
        <v>0</v>
      </c>
      <c r="CU17" s="288">
        <v>0</v>
      </c>
      <c r="CV17" s="288">
        <v>0</v>
      </c>
      <c r="CW17" s="288">
        <v>0</v>
      </c>
      <c r="CX17" s="288">
        <v>0</v>
      </c>
      <c r="CY17" s="288">
        <v>0</v>
      </c>
      <c r="CZ17" s="288">
        <v>0</v>
      </c>
      <c r="DA17" s="288">
        <v>0</v>
      </c>
      <c r="DB17" s="288">
        <v>0</v>
      </c>
      <c r="DC17" s="288">
        <v>0</v>
      </c>
      <c r="DD17" s="288">
        <v>0</v>
      </c>
      <c r="DE17" s="288">
        <v>0</v>
      </c>
      <c r="DF17" s="288">
        <v>0</v>
      </c>
      <c r="DG17" s="288">
        <v>0</v>
      </c>
      <c r="DH17" s="288">
        <v>0</v>
      </c>
      <c r="DI17" s="288">
        <v>0</v>
      </c>
      <c r="DJ17" s="288">
        <v>0</v>
      </c>
      <c r="DK17" s="288">
        <v>0</v>
      </c>
      <c r="DL17" s="288">
        <v>0</v>
      </c>
      <c r="DM17" s="288">
        <v>0</v>
      </c>
      <c r="DN17" s="288">
        <v>0</v>
      </c>
      <c r="DO17" s="288">
        <v>0</v>
      </c>
      <c r="DP17" s="288">
        <v>0</v>
      </c>
      <c r="DQ17" s="288">
        <v>0</v>
      </c>
      <c r="DR17" s="288">
        <v>0</v>
      </c>
      <c r="DS17" s="288">
        <v>0</v>
      </c>
      <c r="DT17" s="288">
        <v>0</v>
      </c>
      <c r="DU17" s="288">
        <v>0</v>
      </c>
      <c r="DV17" s="288">
        <v>0</v>
      </c>
      <c r="DW17" s="288">
        <v>0</v>
      </c>
      <c r="DX17" s="288">
        <v>0</v>
      </c>
      <c r="DY17" s="288">
        <v>0</v>
      </c>
      <c r="DZ17" s="288">
        <v>0</v>
      </c>
      <c r="EA17" s="288">
        <v>0</v>
      </c>
      <c r="EB17" s="288">
        <v>0</v>
      </c>
      <c r="EC17" s="288">
        <v>0</v>
      </c>
      <c r="ED17" s="288">
        <v>0</v>
      </c>
      <c r="EE17" s="288">
        <v>0</v>
      </c>
      <c r="EF17" s="288">
        <v>0</v>
      </c>
      <c r="EG17" s="288">
        <v>0</v>
      </c>
      <c r="EH17" s="288">
        <v>0</v>
      </c>
      <c r="EI17" s="288">
        <v>0</v>
      </c>
      <c r="EJ17" s="288">
        <v>0</v>
      </c>
      <c r="EK17" s="288">
        <v>0</v>
      </c>
      <c r="EL17" s="288">
        <v>0</v>
      </c>
      <c r="EM17" s="288">
        <v>0</v>
      </c>
      <c r="EN17" s="288">
        <v>0</v>
      </c>
      <c r="EO17" s="288">
        <v>0</v>
      </c>
      <c r="EP17" s="288">
        <v>0</v>
      </c>
      <c r="EQ17" s="288">
        <v>0</v>
      </c>
      <c r="ER17" s="288">
        <v>0</v>
      </c>
      <c r="ES17" s="288">
        <v>0</v>
      </c>
      <c r="ET17" s="288">
        <v>0</v>
      </c>
      <c r="EU17" s="288">
        <v>0</v>
      </c>
      <c r="EV17" s="288">
        <v>0</v>
      </c>
      <c r="EW17" s="288">
        <v>0</v>
      </c>
      <c r="EX17" s="288">
        <v>0</v>
      </c>
      <c r="EY17" s="288">
        <v>0</v>
      </c>
      <c r="EZ17" s="288">
        <v>0</v>
      </c>
      <c r="FA17" s="288">
        <v>0</v>
      </c>
      <c r="FB17" s="288">
        <v>0</v>
      </c>
      <c r="FC17" s="288">
        <v>0</v>
      </c>
      <c r="FD17" s="288">
        <v>0</v>
      </c>
      <c r="FE17" s="288">
        <v>0</v>
      </c>
      <c r="FF17" s="288">
        <v>0</v>
      </c>
      <c r="FG17" s="288">
        <v>0</v>
      </c>
      <c r="FH17" s="288">
        <v>0</v>
      </c>
      <c r="FI17" s="288">
        <v>0</v>
      </c>
      <c r="FJ17" s="288">
        <v>0</v>
      </c>
      <c r="FK17" s="288">
        <v>0</v>
      </c>
      <c r="FL17" s="288">
        <v>0</v>
      </c>
      <c r="FM17" s="288">
        <v>0</v>
      </c>
      <c r="FN17" s="288">
        <v>0</v>
      </c>
      <c r="FO17" s="288">
        <v>0</v>
      </c>
      <c r="FP17" s="288">
        <v>0</v>
      </c>
      <c r="FQ17" s="288">
        <v>0</v>
      </c>
      <c r="FR17" s="288">
        <v>0</v>
      </c>
      <c r="FS17" s="288">
        <v>0</v>
      </c>
      <c r="FT17" s="288">
        <v>0</v>
      </c>
      <c r="FU17" s="288">
        <v>0</v>
      </c>
      <c r="FV17" s="288">
        <v>0</v>
      </c>
      <c r="FW17" s="288">
        <v>0</v>
      </c>
      <c r="FX17" s="288">
        <v>0</v>
      </c>
      <c r="FY17" s="288">
        <v>0</v>
      </c>
      <c r="FZ17" s="288">
        <v>0</v>
      </c>
      <c r="GC17" s="4">
        <v>0</v>
      </c>
      <c r="GD17" s="4">
        <v>1148</v>
      </c>
      <c r="GE17" s="4">
        <v>8902</v>
      </c>
      <c r="GF17" s="4"/>
      <c r="GG17" s="4">
        <v>10050</v>
      </c>
      <c r="GH17" s="4">
        <v>5365</v>
      </c>
      <c r="GI17" s="8">
        <f t="shared" si="0"/>
        <v>9450</v>
      </c>
      <c r="GJ17" s="8">
        <f t="shared" si="1"/>
        <v>600</v>
      </c>
    </row>
    <row r="18" spans="1:192" s="303" customFormat="1" ht="14.25" x14ac:dyDescent="0.2">
      <c r="A18" s="290" t="s">
        <v>181</v>
      </c>
      <c r="B18" s="303">
        <v>5</v>
      </c>
      <c r="C18" s="303">
        <v>0</v>
      </c>
      <c r="D18" s="303">
        <v>0</v>
      </c>
      <c r="E18" s="303">
        <v>0</v>
      </c>
      <c r="F18" s="303">
        <v>0</v>
      </c>
      <c r="G18" s="303">
        <v>0</v>
      </c>
      <c r="H18" s="303">
        <v>0</v>
      </c>
      <c r="I18" s="303">
        <v>0</v>
      </c>
      <c r="J18" s="303">
        <v>204170</v>
      </c>
      <c r="K18" s="303">
        <v>0</v>
      </c>
      <c r="L18" s="303">
        <v>0</v>
      </c>
      <c r="M18" s="303">
        <v>0</v>
      </c>
      <c r="N18" s="303">
        <v>0</v>
      </c>
      <c r="O18" s="288">
        <v>257</v>
      </c>
      <c r="P18" s="288">
        <v>487</v>
      </c>
      <c r="Q18" s="288">
        <v>8</v>
      </c>
      <c r="R18" s="288"/>
      <c r="S18" s="288"/>
      <c r="T18" s="288">
        <v>10761</v>
      </c>
      <c r="U18" s="288">
        <v>169959</v>
      </c>
      <c r="V18" s="288">
        <v>6139</v>
      </c>
      <c r="W18" s="288">
        <v>2580</v>
      </c>
      <c r="X18" s="288">
        <v>17124</v>
      </c>
      <c r="Y18" s="288">
        <v>0</v>
      </c>
      <c r="Z18" s="288">
        <v>0</v>
      </c>
      <c r="AA18" s="288">
        <v>0</v>
      </c>
      <c r="AB18" s="288">
        <v>0</v>
      </c>
      <c r="AC18" s="288">
        <v>0</v>
      </c>
      <c r="AD18" s="288">
        <v>0</v>
      </c>
      <c r="AE18" s="288">
        <v>0</v>
      </c>
      <c r="AF18" s="288">
        <v>0</v>
      </c>
      <c r="AG18" s="288">
        <v>0</v>
      </c>
      <c r="AH18" s="288">
        <v>0</v>
      </c>
      <c r="AI18" s="288">
        <v>0</v>
      </c>
      <c r="AJ18" s="288">
        <v>0</v>
      </c>
      <c r="AK18" s="288">
        <v>0</v>
      </c>
      <c r="AL18" s="288">
        <v>0</v>
      </c>
      <c r="AM18" s="288">
        <v>0</v>
      </c>
      <c r="AN18" s="288">
        <v>0</v>
      </c>
      <c r="AO18" s="288">
        <v>0</v>
      </c>
      <c r="AP18" s="288">
        <v>0</v>
      </c>
      <c r="AQ18" s="288">
        <v>0</v>
      </c>
      <c r="AR18" s="288">
        <v>0</v>
      </c>
      <c r="AS18" s="288">
        <v>0</v>
      </c>
      <c r="AT18" s="288">
        <v>0</v>
      </c>
      <c r="AU18" s="288">
        <v>0</v>
      </c>
      <c r="AV18" s="288">
        <v>0</v>
      </c>
      <c r="AW18" s="288">
        <v>0</v>
      </c>
      <c r="AX18" s="288">
        <v>0</v>
      </c>
      <c r="AY18" s="288">
        <v>0</v>
      </c>
      <c r="AZ18" s="288">
        <v>0</v>
      </c>
      <c r="BA18" s="288">
        <v>0</v>
      </c>
      <c r="BB18" s="288">
        <v>0</v>
      </c>
      <c r="BC18" s="288">
        <v>0</v>
      </c>
      <c r="BD18" s="288">
        <v>0</v>
      </c>
      <c r="BE18" s="288">
        <v>0</v>
      </c>
      <c r="BF18" s="288">
        <v>0</v>
      </c>
      <c r="BG18" s="288">
        <v>0</v>
      </c>
      <c r="BH18" s="288">
        <v>0</v>
      </c>
      <c r="BI18" s="288">
        <v>0</v>
      </c>
      <c r="BJ18" s="288">
        <v>0</v>
      </c>
      <c r="BK18" s="288">
        <v>0</v>
      </c>
      <c r="BL18" s="288">
        <v>0</v>
      </c>
      <c r="BM18" s="288">
        <v>0</v>
      </c>
      <c r="BN18" s="288">
        <v>0</v>
      </c>
      <c r="BO18" s="288">
        <v>0</v>
      </c>
      <c r="BP18" s="288">
        <v>0</v>
      </c>
      <c r="BQ18" s="288">
        <v>0</v>
      </c>
      <c r="BR18" s="288">
        <v>2400</v>
      </c>
      <c r="BS18" s="288">
        <v>1724</v>
      </c>
      <c r="BT18" s="288">
        <v>55</v>
      </c>
      <c r="BU18" s="288">
        <v>150</v>
      </c>
      <c r="BV18" s="288">
        <v>14867.55</v>
      </c>
      <c r="BW18" s="288">
        <v>17.43</v>
      </c>
      <c r="BX18" s="288">
        <v>0</v>
      </c>
      <c r="BY18" s="288">
        <v>0</v>
      </c>
      <c r="BZ18" s="288">
        <v>0</v>
      </c>
      <c r="CA18" s="288">
        <v>0</v>
      </c>
      <c r="CB18" s="288">
        <v>0</v>
      </c>
      <c r="CC18" s="288">
        <v>0</v>
      </c>
      <c r="CD18" s="288">
        <v>0</v>
      </c>
      <c r="CE18" s="288">
        <v>0</v>
      </c>
      <c r="CF18" s="288">
        <v>0</v>
      </c>
      <c r="CG18" s="288">
        <v>0</v>
      </c>
      <c r="CH18" s="288">
        <v>0</v>
      </c>
      <c r="CI18" s="288">
        <v>0</v>
      </c>
      <c r="CJ18" s="288">
        <v>0</v>
      </c>
      <c r="CK18" s="288">
        <v>0</v>
      </c>
      <c r="CL18" s="288">
        <v>0</v>
      </c>
      <c r="CM18" s="288">
        <v>0</v>
      </c>
      <c r="CN18" s="288">
        <v>0</v>
      </c>
      <c r="CO18" s="288">
        <v>0</v>
      </c>
      <c r="CP18" s="288">
        <v>0</v>
      </c>
      <c r="CQ18" s="288">
        <v>0</v>
      </c>
      <c r="CR18" s="288">
        <v>0</v>
      </c>
      <c r="CS18" s="288">
        <v>0</v>
      </c>
      <c r="CT18" s="288">
        <v>0</v>
      </c>
      <c r="CU18" s="288">
        <v>0</v>
      </c>
      <c r="CV18" s="288">
        <v>0</v>
      </c>
      <c r="CW18" s="288">
        <v>0</v>
      </c>
      <c r="CX18" s="288">
        <v>0</v>
      </c>
      <c r="CY18" s="288">
        <v>0</v>
      </c>
      <c r="CZ18" s="288">
        <v>0</v>
      </c>
      <c r="DA18" s="288">
        <v>0</v>
      </c>
      <c r="DB18" s="288">
        <v>0</v>
      </c>
      <c r="DC18" s="288">
        <v>0</v>
      </c>
      <c r="DD18" s="288">
        <v>0</v>
      </c>
      <c r="DE18" s="288">
        <v>0</v>
      </c>
      <c r="DF18" s="288">
        <v>0</v>
      </c>
      <c r="DG18" s="288">
        <v>0</v>
      </c>
      <c r="DH18" s="288">
        <v>0</v>
      </c>
      <c r="DI18" s="288">
        <v>0</v>
      </c>
      <c r="DJ18" s="288">
        <v>0</v>
      </c>
      <c r="DK18" s="288">
        <v>0</v>
      </c>
      <c r="DL18" s="288">
        <v>0</v>
      </c>
      <c r="DM18" s="288">
        <v>0</v>
      </c>
      <c r="DN18" s="288">
        <v>0</v>
      </c>
      <c r="DO18" s="288">
        <v>0</v>
      </c>
      <c r="DP18" s="288">
        <v>0</v>
      </c>
      <c r="DQ18" s="288">
        <v>0</v>
      </c>
      <c r="DR18" s="288">
        <v>0</v>
      </c>
      <c r="DS18" s="288">
        <v>0</v>
      </c>
      <c r="DT18" s="288">
        <v>0</v>
      </c>
      <c r="DU18" s="288">
        <v>0</v>
      </c>
      <c r="DV18" s="288">
        <v>0</v>
      </c>
      <c r="DW18" s="288">
        <v>0</v>
      </c>
      <c r="DX18" s="288">
        <v>0</v>
      </c>
      <c r="DY18" s="288">
        <v>0</v>
      </c>
      <c r="DZ18" s="288">
        <v>0</v>
      </c>
      <c r="EA18" s="288">
        <v>0</v>
      </c>
      <c r="EB18" s="288">
        <v>0</v>
      </c>
      <c r="EC18" s="288">
        <v>0</v>
      </c>
      <c r="ED18" s="288">
        <v>0</v>
      </c>
      <c r="EE18" s="288">
        <v>0</v>
      </c>
      <c r="EF18" s="288">
        <v>0</v>
      </c>
      <c r="EG18" s="288">
        <v>0</v>
      </c>
      <c r="EH18" s="288">
        <v>0</v>
      </c>
      <c r="EI18" s="288">
        <v>0</v>
      </c>
      <c r="EJ18" s="288">
        <v>0</v>
      </c>
      <c r="EK18" s="288">
        <v>0</v>
      </c>
      <c r="EL18" s="288">
        <v>0</v>
      </c>
      <c r="EM18" s="288">
        <v>0</v>
      </c>
      <c r="EN18" s="288">
        <v>0</v>
      </c>
      <c r="EO18" s="288">
        <v>0</v>
      </c>
      <c r="EP18" s="288">
        <v>0</v>
      </c>
      <c r="EQ18" s="288">
        <v>0</v>
      </c>
      <c r="ER18" s="288">
        <v>0</v>
      </c>
      <c r="ES18" s="288">
        <v>0</v>
      </c>
      <c r="ET18" s="288">
        <v>0</v>
      </c>
      <c r="EU18" s="288">
        <v>0</v>
      </c>
      <c r="EV18" s="288">
        <v>0</v>
      </c>
      <c r="EW18" s="288">
        <v>0</v>
      </c>
      <c r="EX18" s="288">
        <v>0</v>
      </c>
      <c r="EY18" s="288">
        <v>0</v>
      </c>
      <c r="EZ18" s="288">
        <v>0</v>
      </c>
      <c r="FA18" s="288">
        <v>0</v>
      </c>
      <c r="FB18" s="288">
        <v>0</v>
      </c>
      <c r="FC18" s="288">
        <v>0</v>
      </c>
      <c r="FD18" s="288">
        <v>0</v>
      </c>
      <c r="FE18" s="288">
        <v>0</v>
      </c>
      <c r="FF18" s="288">
        <v>0</v>
      </c>
      <c r="FG18" s="288">
        <v>0</v>
      </c>
      <c r="FH18" s="288">
        <v>0</v>
      </c>
      <c r="FI18" s="288">
        <v>0</v>
      </c>
      <c r="FJ18" s="288">
        <v>0</v>
      </c>
      <c r="FK18" s="288">
        <v>0</v>
      </c>
      <c r="FL18" s="288">
        <v>0</v>
      </c>
      <c r="FM18" s="288">
        <v>0</v>
      </c>
      <c r="FN18" s="288">
        <v>0</v>
      </c>
      <c r="FO18" s="288">
        <v>0</v>
      </c>
      <c r="FP18" s="288">
        <v>0</v>
      </c>
      <c r="FQ18" s="288">
        <v>0</v>
      </c>
      <c r="FR18" s="288">
        <v>0</v>
      </c>
      <c r="FS18" s="288">
        <v>0</v>
      </c>
      <c r="FT18" s="288">
        <v>0</v>
      </c>
      <c r="FU18" s="288">
        <v>0</v>
      </c>
      <c r="FV18" s="288">
        <v>0</v>
      </c>
      <c r="FW18" s="288">
        <v>0</v>
      </c>
      <c r="FX18" s="288">
        <v>0</v>
      </c>
      <c r="FY18" s="288">
        <v>0</v>
      </c>
      <c r="FZ18" s="288">
        <v>0</v>
      </c>
      <c r="GC18" s="4">
        <v>17124</v>
      </c>
      <c r="GD18" s="4">
        <v>180720</v>
      </c>
      <c r="GE18" s="4">
        <v>8719</v>
      </c>
      <c r="GF18" s="4"/>
      <c r="GG18" s="4">
        <v>206563</v>
      </c>
      <c r="GH18" s="4">
        <v>752</v>
      </c>
      <c r="GI18" s="8">
        <f t="shared" si="0"/>
        <v>34024</v>
      </c>
      <c r="GJ18" s="8">
        <f t="shared" si="1"/>
        <v>172539</v>
      </c>
    </row>
    <row r="19" spans="1:192" s="303" customFormat="1" ht="14.25" x14ac:dyDescent="0.2">
      <c r="A19" s="290" t="s">
        <v>183</v>
      </c>
      <c r="B19" s="303">
        <v>4</v>
      </c>
      <c r="C19" s="303">
        <v>0</v>
      </c>
      <c r="D19" s="303">
        <v>0</v>
      </c>
      <c r="E19" s="303">
        <v>0</v>
      </c>
      <c r="F19" s="303">
        <v>0</v>
      </c>
      <c r="G19" s="303">
        <v>0</v>
      </c>
      <c r="H19" s="303">
        <v>0</v>
      </c>
      <c r="I19" s="303">
        <v>0</v>
      </c>
      <c r="J19" s="303">
        <v>255485</v>
      </c>
      <c r="K19" s="303">
        <v>0</v>
      </c>
      <c r="L19" s="303">
        <v>0</v>
      </c>
      <c r="M19" s="303">
        <v>0</v>
      </c>
      <c r="N19" s="303">
        <v>0</v>
      </c>
      <c r="O19" s="288">
        <v>50</v>
      </c>
      <c r="P19" s="288">
        <v>1635</v>
      </c>
      <c r="Q19" s="288">
        <v>2</v>
      </c>
      <c r="R19" s="288"/>
      <c r="S19" s="288"/>
      <c r="T19" s="288">
        <v>2457</v>
      </c>
      <c r="U19" s="288">
        <v>1002</v>
      </c>
      <c r="V19" s="288">
        <v>1211</v>
      </c>
      <c r="W19" s="288">
        <v>32000</v>
      </c>
      <c r="X19" s="288">
        <v>0</v>
      </c>
      <c r="Y19" s="288">
        <v>217</v>
      </c>
      <c r="Z19" s="288">
        <v>0</v>
      </c>
      <c r="AA19" s="288">
        <v>0</v>
      </c>
      <c r="AB19" s="288">
        <v>0</v>
      </c>
      <c r="AC19" s="288">
        <v>0</v>
      </c>
      <c r="AD19" s="288">
        <v>0</v>
      </c>
      <c r="AE19" s="288">
        <v>0</v>
      </c>
      <c r="AF19" s="288">
        <v>0</v>
      </c>
      <c r="AG19" s="288">
        <v>0</v>
      </c>
      <c r="AH19" s="288">
        <v>0</v>
      </c>
      <c r="AI19" s="288">
        <v>0</v>
      </c>
      <c r="AJ19" s="288">
        <v>0</v>
      </c>
      <c r="AK19" s="288">
        <v>0</v>
      </c>
      <c r="AL19" s="288">
        <v>0</v>
      </c>
      <c r="AM19" s="288">
        <v>0</v>
      </c>
      <c r="AN19" s="288">
        <v>0</v>
      </c>
      <c r="AO19" s="288">
        <v>0</v>
      </c>
      <c r="AP19" s="288">
        <v>0</v>
      </c>
      <c r="AQ19" s="288">
        <v>0</v>
      </c>
      <c r="AR19" s="288">
        <v>0</v>
      </c>
      <c r="AS19" s="288">
        <v>0</v>
      </c>
      <c r="AT19" s="288">
        <v>0</v>
      </c>
      <c r="AU19" s="288">
        <v>0</v>
      </c>
      <c r="AV19" s="288">
        <v>0</v>
      </c>
      <c r="AW19" s="288">
        <v>0</v>
      </c>
      <c r="AX19" s="288">
        <v>0</v>
      </c>
      <c r="AY19" s="288">
        <v>0</v>
      </c>
      <c r="AZ19" s="288">
        <v>0</v>
      </c>
      <c r="BA19" s="288">
        <v>0</v>
      </c>
      <c r="BB19" s="288">
        <v>0</v>
      </c>
      <c r="BC19" s="288">
        <v>0</v>
      </c>
      <c r="BD19" s="288">
        <v>0</v>
      </c>
      <c r="BE19" s="288">
        <v>0</v>
      </c>
      <c r="BF19" s="288">
        <v>0</v>
      </c>
      <c r="BG19" s="288">
        <v>0</v>
      </c>
      <c r="BH19" s="288">
        <v>0</v>
      </c>
      <c r="BI19" s="288">
        <v>0</v>
      </c>
      <c r="BJ19" s="288">
        <v>0</v>
      </c>
      <c r="BK19" s="288">
        <v>0</v>
      </c>
      <c r="BL19" s="288">
        <v>0</v>
      </c>
      <c r="BM19" s="288">
        <v>0</v>
      </c>
      <c r="BN19" s="288">
        <v>0</v>
      </c>
      <c r="BO19" s="288">
        <v>0</v>
      </c>
      <c r="BP19" s="288">
        <v>0</v>
      </c>
      <c r="BQ19" s="288">
        <v>0</v>
      </c>
      <c r="BR19" s="288">
        <v>3330</v>
      </c>
      <c r="BS19" s="288">
        <v>1493</v>
      </c>
      <c r="BT19" s="288">
        <v>318</v>
      </c>
      <c r="BU19" s="288">
        <v>208</v>
      </c>
      <c r="BV19" s="288">
        <v>10126.6</v>
      </c>
      <c r="BW19" s="288">
        <v>19.03</v>
      </c>
      <c r="BX19" s="288">
        <v>0</v>
      </c>
      <c r="BY19" s="288">
        <v>0</v>
      </c>
      <c r="BZ19" s="288">
        <v>0</v>
      </c>
      <c r="CA19" s="288">
        <v>0</v>
      </c>
      <c r="CB19" s="288">
        <v>0</v>
      </c>
      <c r="CC19" s="288">
        <v>0</v>
      </c>
      <c r="CD19" s="288">
        <v>0</v>
      </c>
      <c r="CE19" s="288">
        <v>0</v>
      </c>
      <c r="CF19" s="288">
        <v>0</v>
      </c>
      <c r="CG19" s="288">
        <v>0</v>
      </c>
      <c r="CH19" s="288">
        <v>0</v>
      </c>
      <c r="CI19" s="288">
        <v>0</v>
      </c>
      <c r="CJ19" s="288">
        <v>0</v>
      </c>
      <c r="CK19" s="288">
        <v>0</v>
      </c>
      <c r="CL19" s="288">
        <v>0</v>
      </c>
      <c r="CM19" s="288">
        <v>0</v>
      </c>
      <c r="CN19" s="288">
        <v>0</v>
      </c>
      <c r="CO19" s="288">
        <v>0</v>
      </c>
      <c r="CP19" s="288">
        <v>0</v>
      </c>
      <c r="CQ19" s="288">
        <v>0</v>
      </c>
      <c r="CR19" s="288">
        <v>0</v>
      </c>
      <c r="CS19" s="288">
        <v>0</v>
      </c>
      <c r="CT19" s="288">
        <v>0</v>
      </c>
      <c r="CU19" s="288">
        <v>0</v>
      </c>
      <c r="CV19" s="288">
        <v>0</v>
      </c>
      <c r="CW19" s="288">
        <v>0</v>
      </c>
      <c r="CX19" s="288">
        <v>0</v>
      </c>
      <c r="CY19" s="288">
        <v>0</v>
      </c>
      <c r="CZ19" s="288">
        <v>0</v>
      </c>
      <c r="DA19" s="288">
        <v>0</v>
      </c>
      <c r="DB19" s="288">
        <v>0</v>
      </c>
      <c r="DC19" s="288">
        <v>0</v>
      </c>
      <c r="DD19" s="288">
        <v>0</v>
      </c>
      <c r="DE19" s="288">
        <v>0</v>
      </c>
      <c r="DF19" s="288">
        <v>0</v>
      </c>
      <c r="DG19" s="288">
        <v>0</v>
      </c>
      <c r="DH19" s="288">
        <v>0</v>
      </c>
      <c r="DI19" s="288">
        <v>0</v>
      </c>
      <c r="DJ19" s="288">
        <v>0</v>
      </c>
      <c r="DK19" s="288">
        <v>0</v>
      </c>
      <c r="DL19" s="288">
        <v>0</v>
      </c>
      <c r="DM19" s="288">
        <v>0</v>
      </c>
      <c r="DN19" s="288">
        <v>0</v>
      </c>
      <c r="DO19" s="288">
        <v>0</v>
      </c>
      <c r="DP19" s="288">
        <v>0</v>
      </c>
      <c r="DQ19" s="288">
        <v>0</v>
      </c>
      <c r="DR19" s="288">
        <v>0</v>
      </c>
      <c r="DS19" s="288">
        <v>0</v>
      </c>
      <c r="DT19" s="288">
        <v>0</v>
      </c>
      <c r="DU19" s="288">
        <v>0</v>
      </c>
      <c r="DV19" s="288">
        <v>0</v>
      </c>
      <c r="DW19" s="288">
        <v>0</v>
      </c>
      <c r="DX19" s="288">
        <v>0</v>
      </c>
      <c r="DY19" s="288">
        <v>0</v>
      </c>
      <c r="DZ19" s="288">
        <v>0</v>
      </c>
      <c r="EA19" s="288">
        <v>0</v>
      </c>
      <c r="EB19" s="288">
        <v>0</v>
      </c>
      <c r="EC19" s="288">
        <v>0</v>
      </c>
      <c r="ED19" s="288">
        <v>0</v>
      </c>
      <c r="EE19" s="288">
        <v>0</v>
      </c>
      <c r="EF19" s="288">
        <v>0</v>
      </c>
      <c r="EG19" s="288">
        <v>0</v>
      </c>
      <c r="EH19" s="288">
        <v>0</v>
      </c>
      <c r="EI19" s="288">
        <v>0</v>
      </c>
      <c r="EJ19" s="288">
        <v>0</v>
      </c>
      <c r="EK19" s="288">
        <v>0</v>
      </c>
      <c r="EL19" s="288">
        <v>0</v>
      </c>
      <c r="EM19" s="288">
        <v>0</v>
      </c>
      <c r="EN19" s="288">
        <v>0</v>
      </c>
      <c r="EO19" s="288">
        <v>0</v>
      </c>
      <c r="EP19" s="288">
        <v>0</v>
      </c>
      <c r="EQ19" s="288">
        <v>0</v>
      </c>
      <c r="ER19" s="288">
        <v>0</v>
      </c>
      <c r="ES19" s="288">
        <v>0</v>
      </c>
      <c r="ET19" s="288">
        <v>0</v>
      </c>
      <c r="EU19" s="288">
        <v>0</v>
      </c>
      <c r="EV19" s="288">
        <v>0</v>
      </c>
      <c r="EW19" s="288">
        <v>0</v>
      </c>
      <c r="EX19" s="288">
        <v>0</v>
      </c>
      <c r="EY19" s="288">
        <v>0</v>
      </c>
      <c r="EZ19" s="288">
        <v>0</v>
      </c>
      <c r="FA19" s="288">
        <v>0</v>
      </c>
      <c r="FB19" s="288">
        <v>0</v>
      </c>
      <c r="FC19" s="288">
        <v>0</v>
      </c>
      <c r="FD19" s="288">
        <v>0</v>
      </c>
      <c r="FE19" s="288">
        <v>0</v>
      </c>
      <c r="FF19" s="288">
        <v>0</v>
      </c>
      <c r="FG19" s="288">
        <v>0</v>
      </c>
      <c r="FH19" s="288">
        <v>0</v>
      </c>
      <c r="FI19" s="288">
        <v>0</v>
      </c>
      <c r="FJ19" s="288">
        <v>0</v>
      </c>
      <c r="FK19" s="288">
        <v>0</v>
      </c>
      <c r="FL19" s="288">
        <v>0</v>
      </c>
      <c r="FM19" s="288">
        <v>0</v>
      </c>
      <c r="FN19" s="288">
        <v>0</v>
      </c>
      <c r="FO19" s="288">
        <v>0</v>
      </c>
      <c r="FP19" s="288">
        <v>0</v>
      </c>
      <c r="FQ19" s="288">
        <v>0</v>
      </c>
      <c r="FR19" s="288">
        <v>0</v>
      </c>
      <c r="FS19" s="288">
        <v>0</v>
      </c>
      <c r="FT19" s="288">
        <v>0</v>
      </c>
      <c r="FU19" s="288">
        <v>0</v>
      </c>
      <c r="FV19" s="288">
        <v>0</v>
      </c>
      <c r="FW19" s="288">
        <v>0</v>
      </c>
      <c r="FX19" s="288">
        <v>0</v>
      </c>
      <c r="FY19" s="288">
        <v>0</v>
      </c>
      <c r="FZ19" s="288">
        <v>0</v>
      </c>
      <c r="GC19" s="4">
        <v>217</v>
      </c>
      <c r="GD19" s="4">
        <v>3459</v>
      </c>
      <c r="GE19" s="4">
        <v>33211</v>
      </c>
      <c r="GF19" s="4"/>
      <c r="GG19" s="4">
        <v>36887</v>
      </c>
      <c r="GH19" s="4">
        <v>1687</v>
      </c>
      <c r="GI19" s="8">
        <f t="shared" si="0"/>
        <v>3668</v>
      </c>
      <c r="GJ19" s="8">
        <f t="shared" si="1"/>
        <v>33219</v>
      </c>
    </row>
    <row r="20" spans="1:192" s="303" customFormat="1" ht="14.25" x14ac:dyDescent="0.2">
      <c r="A20" s="290" t="s">
        <v>184</v>
      </c>
      <c r="B20" s="303">
        <v>1</v>
      </c>
      <c r="C20" s="303">
        <v>0</v>
      </c>
      <c r="D20" s="303">
        <v>0</v>
      </c>
      <c r="E20" s="303">
        <v>0</v>
      </c>
      <c r="F20" s="303">
        <v>0</v>
      </c>
      <c r="G20" s="303">
        <v>0</v>
      </c>
      <c r="H20" s="303">
        <v>0</v>
      </c>
      <c r="I20" s="303">
        <v>0</v>
      </c>
      <c r="J20" s="303">
        <v>150350</v>
      </c>
      <c r="K20" s="303">
        <v>0</v>
      </c>
      <c r="L20" s="303">
        <v>0</v>
      </c>
      <c r="M20" s="303">
        <v>0</v>
      </c>
      <c r="N20" s="303">
        <v>0</v>
      </c>
      <c r="O20" s="288">
        <v>14</v>
      </c>
      <c r="P20" s="288">
        <v>382</v>
      </c>
      <c r="Q20" s="288">
        <v>1</v>
      </c>
      <c r="R20" s="288"/>
      <c r="S20" s="288"/>
      <c r="T20" s="288">
        <v>1513</v>
      </c>
      <c r="U20" s="288">
        <v>0</v>
      </c>
      <c r="V20" s="288">
        <v>3817</v>
      </c>
      <c r="W20" s="288">
        <v>0</v>
      </c>
      <c r="X20" s="288">
        <v>150</v>
      </c>
      <c r="Y20" s="288">
        <v>0</v>
      </c>
      <c r="Z20" s="288">
        <v>0</v>
      </c>
      <c r="AA20" s="288">
        <v>0</v>
      </c>
      <c r="AB20" s="288">
        <v>0</v>
      </c>
      <c r="AC20" s="288">
        <v>0</v>
      </c>
      <c r="AD20" s="288">
        <v>0</v>
      </c>
      <c r="AE20" s="288">
        <v>0</v>
      </c>
      <c r="AF20" s="288">
        <v>0</v>
      </c>
      <c r="AG20" s="288">
        <v>0</v>
      </c>
      <c r="AH20" s="288">
        <v>0</v>
      </c>
      <c r="AI20" s="288">
        <v>0</v>
      </c>
      <c r="AJ20" s="288">
        <v>0</v>
      </c>
      <c r="AK20" s="288">
        <v>0</v>
      </c>
      <c r="AL20" s="288">
        <v>0</v>
      </c>
      <c r="AM20" s="288">
        <v>0</v>
      </c>
      <c r="AN20" s="288">
        <v>0</v>
      </c>
      <c r="AO20" s="288">
        <v>0</v>
      </c>
      <c r="AP20" s="288">
        <v>0</v>
      </c>
      <c r="AQ20" s="288">
        <v>0</v>
      </c>
      <c r="AR20" s="288">
        <v>0</v>
      </c>
      <c r="AS20" s="288">
        <v>0</v>
      </c>
      <c r="AT20" s="288">
        <v>0</v>
      </c>
      <c r="AU20" s="288">
        <v>0</v>
      </c>
      <c r="AV20" s="288">
        <v>0</v>
      </c>
      <c r="AW20" s="288">
        <v>0</v>
      </c>
      <c r="AX20" s="288">
        <v>0</v>
      </c>
      <c r="AY20" s="288">
        <v>0</v>
      </c>
      <c r="AZ20" s="288">
        <v>0</v>
      </c>
      <c r="BA20" s="288">
        <v>0</v>
      </c>
      <c r="BB20" s="288">
        <v>0</v>
      </c>
      <c r="BC20" s="288">
        <v>0</v>
      </c>
      <c r="BD20" s="288">
        <v>0</v>
      </c>
      <c r="BE20" s="288">
        <v>0</v>
      </c>
      <c r="BF20" s="288">
        <v>0</v>
      </c>
      <c r="BG20" s="288">
        <v>0</v>
      </c>
      <c r="BH20" s="288">
        <v>0</v>
      </c>
      <c r="BI20" s="288">
        <v>0</v>
      </c>
      <c r="BJ20" s="288">
        <v>0</v>
      </c>
      <c r="BK20" s="288">
        <v>0</v>
      </c>
      <c r="BL20" s="288">
        <v>0</v>
      </c>
      <c r="BM20" s="288">
        <v>0</v>
      </c>
      <c r="BN20" s="288">
        <v>0</v>
      </c>
      <c r="BO20" s="288">
        <v>0</v>
      </c>
      <c r="BP20" s="288">
        <v>0</v>
      </c>
      <c r="BQ20" s="288">
        <v>0</v>
      </c>
      <c r="BR20" s="288">
        <v>7615</v>
      </c>
      <c r="BS20" s="288">
        <v>6510</v>
      </c>
      <c r="BT20" s="288">
        <v>1027</v>
      </c>
      <c r="BU20" s="288">
        <v>1027</v>
      </c>
      <c r="BV20" s="288">
        <v>123100.61</v>
      </c>
      <c r="BW20" s="288">
        <v>0</v>
      </c>
      <c r="BX20" s="288">
        <v>0</v>
      </c>
      <c r="BY20" s="288">
        <v>0</v>
      </c>
      <c r="BZ20" s="288">
        <v>0</v>
      </c>
      <c r="CA20" s="288">
        <v>0</v>
      </c>
      <c r="CB20" s="288">
        <v>0</v>
      </c>
      <c r="CC20" s="288">
        <v>0</v>
      </c>
      <c r="CD20" s="288">
        <v>0</v>
      </c>
      <c r="CE20" s="288">
        <v>0</v>
      </c>
      <c r="CF20" s="288">
        <v>0</v>
      </c>
      <c r="CG20" s="288">
        <v>0</v>
      </c>
      <c r="CH20" s="288">
        <v>0</v>
      </c>
      <c r="CI20" s="288">
        <v>0</v>
      </c>
      <c r="CJ20" s="288">
        <v>0</v>
      </c>
      <c r="CK20" s="288">
        <v>0</v>
      </c>
      <c r="CL20" s="288">
        <v>0</v>
      </c>
      <c r="CM20" s="288">
        <v>0</v>
      </c>
      <c r="CN20" s="288">
        <v>0</v>
      </c>
      <c r="CO20" s="288">
        <v>0</v>
      </c>
      <c r="CP20" s="288">
        <v>0</v>
      </c>
      <c r="CQ20" s="288">
        <v>0</v>
      </c>
      <c r="CR20" s="288">
        <v>0</v>
      </c>
      <c r="CS20" s="288">
        <v>0</v>
      </c>
      <c r="CT20" s="288">
        <v>0</v>
      </c>
      <c r="CU20" s="288">
        <v>0</v>
      </c>
      <c r="CV20" s="288">
        <v>0</v>
      </c>
      <c r="CW20" s="288">
        <v>0</v>
      </c>
      <c r="CX20" s="288">
        <v>0</v>
      </c>
      <c r="CY20" s="288">
        <v>0</v>
      </c>
      <c r="CZ20" s="288">
        <v>0</v>
      </c>
      <c r="DA20" s="288">
        <v>0</v>
      </c>
      <c r="DB20" s="288">
        <v>0</v>
      </c>
      <c r="DC20" s="288">
        <v>0</v>
      </c>
      <c r="DD20" s="288">
        <v>0</v>
      </c>
      <c r="DE20" s="288">
        <v>0</v>
      </c>
      <c r="DF20" s="288">
        <v>0</v>
      </c>
      <c r="DG20" s="288">
        <v>0</v>
      </c>
      <c r="DH20" s="288">
        <v>0</v>
      </c>
      <c r="DI20" s="288">
        <v>0</v>
      </c>
      <c r="DJ20" s="288">
        <v>0</v>
      </c>
      <c r="DK20" s="288">
        <v>0</v>
      </c>
      <c r="DL20" s="288">
        <v>0</v>
      </c>
      <c r="DM20" s="288">
        <v>0</v>
      </c>
      <c r="DN20" s="288">
        <v>0</v>
      </c>
      <c r="DO20" s="288">
        <v>0</v>
      </c>
      <c r="DP20" s="288">
        <v>0</v>
      </c>
      <c r="DQ20" s="288">
        <v>0</v>
      </c>
      <c r="DR20" s="288">
        <v>0</v>
      </c>
      <c r="DS20" s="288">
        <v>0</v>
      </c>
      <c r="DT20" s="288">
        <v>0</v>
      </c>
      <c r="DU20" s="288">
        <v>0</v>
      </c>
      <c r="DV20" s="288">
        <v>0</v>
      </c>
      <c r="DW20" s="288">
        <v>0</v>
      </c>
      <c r="DX20" s="288">
        <v>0</v>
      </c>
      <c r="DY20" s="288">
        <v>0</v>
      </c>
      <c r="DZ20" s="288">
        <v>0</v>
      </c>
      <c r="EA20" s="288">
        <v>0</v>
      </c>
      <c r="EB20" s="288">
        <v>0</v>
      </c>
      <c r="EC20" s="288">
        <v>0</v>
      </c>
      <c r="ED20" s="288">
        <v>0</v>
      </c>
      <c r="EE20" s="288">
        <v>0</v>
      </c>
      <c r="EF20" s="288">
        <v>0</v>
      </c>
      <c r="EG20" s="288">
        <v>0</v>
      </c>
      <c r="EH20" s="288">
        <v>0</v>
      </c>
      <c r="EI20" s="288">
        <v>0</v>
      </c>
      <c r="EJ20" s="288">
        <v>0</v>
      </c>
      <c r="EK20" s="288">
        <v>0</v>
      </c>
      <c r="EL20" s="288">
        <v>0</v>
      </c>
      <c r="EM20" s="288">
        <v>0</v>
      </c>
      <c r="EN20" s="288">
        <v>0</v>
      </c>
      <c r="EO20" s="288">
        <v>0</v>
      </c>
      <c r="EP20" s="288">
        <v>0</v>
      </c>
      <c r="EQ20" s="288">
        <v>0</v>
      </c>
      <c r="ER20" s="288">
        <v>0</v>
      </c>
      <c r="ES20" s="288">
        <v>0</v>
      </c>
      <c r="ET20" s="288">
        <v>0</v>
      </c>
      <c r="EU20" s="288">
        <v>0</v>
      </c>
      <c r="EV20" s="288">
        <v>0</v>
      </c>
      <c r="EW20" s="288">
        <v>0</v>
      </c>
      <c r="EX20" s="288">
        <v>0</v>
      </c>
      <c r="EY20" s="288">
        <v>0</v>
      </c>
      <c r="EZ20" s="288">
        <v>0</v>
      </c>
      <c r="FA20" s="288">
        <v>0</v>
      </c>
      <c r="FB20" s="288">
        <v>0</v>
      </c>
      <c r="FC20" s="288">
        <v>0</v>
      </c>
      <c r="FD20" s="288">
        <v>0</v>
      </c>
      <c r="FE20" s="288">
        <v>0</v>
      </c>
      <c r="FF20" s="288">
        <v>0</v>
      </c>
      <c r="FG20" s="288">
        <v>0</v>
      </c>
      <c r="FH20" s="288">
        <v>0</v>
      </c>
      <c r="FI20" s="288">
        <v>0</v>
      </c>
      <c r="FJ20" s="288">
        <v>0</v>
      </c>
      <c r="FK20" s="288">
        <v>0</v>
      </c>
      <c r="FL20" s="288">
        <v>0</v>
      </c>
      <c r="FM20" s="288">
        <v>0</v>
      </c>
      <c r="FN20" s="288">
        <v>0</v>
      </c>
      <c r="FO20" s="288">
        <v>0</v>
      </c>
      <c r="FP20" s="288">
        <v>0</v>
      </c>
      <c r="FQ20" s="288">
        <v>0</v>
      </c>
      <c r="FR20" s="288">
        <v>0</v>
      </c>
      <c r="FS20" s="288">
        <v>0</v>
      </c>
      <c r="FT20" s="288">
        <v>0</v>
      </c>
      <c r="FU20" s="288">
        <v>0</v>
      </c>
      <c r="FV20" s="288">
        <v>0</v>
      </c>
      <c r="FW20" s="288">
        <v>0</v>
      </c>
      <c r="FX20" s="288">
        <v>0</v>
      </c>
      <c r="FY20" s="288">
        <v>0</v>
      </c>
      <c r="FZ20" s="288">
        <v>0</v>
      </c>
      <c r="GC20" s="4">
        <v>150</v>
      </c>
      <c r="GD20" s="4">
        <v>1513</v>
      </c>
      <c r="GE20" s="4">
        <v>3817</v>
      </c>
      <c r="GF20" s="4"/>
      <c r="GG20" s="4">
        <v>5480</v>
      </c>
      <c r="GH20" s="4">
        <v>397</v>
      </c>
      <c r="GI20" s="8">
        <f t="shared" si="0"/>
        <v>5480</v>
      </c>
      <c r="GJ20" s="8">
        <f t="shared" si="1"/>
        <v>0</v>
      </c>
    </row>
    <row r="21" spans="1:192" s="303" customFormat="1" ht="14.25" x14ac:dyDescent="0.2">
      <c r="A21" s="290" t="s">
        <v>186</v>
      </c>
      <c r="B21" s="303">
        <v>3</v>
      </c>
      <c r="C21" s="303">
        <v>0</v>
      </c>
      <c r="D21" s="303">
        <v>0</v>
      </c>
      <c r="E21" s="303">
        <v>0</v>
      </c>
      <c r="F21" s="303">
        <v>0</v>
      </c>
      <c r="G21" s="303">
        <v>0</v>
      </c>
      <c r="H21" s="303">
        <v>0</v>
      </c>
      <c r="I21" s="303">
        <v>0</v>
      </c>
      <c r="J21" s="303">
        <v>195967</v>
      </c>
      <c r="K21" s="303">
        <v>0</v>
      </c>
      <c r="L21" s="303">
        <v>0</v>
      </c>
      <c r="M21" s="303">
        <v>0</v>
      </c>
      <c r="N21" s="303">
        <v>0</v>
      </c>
      <c r="O21" s="288">
        <v>50</v>
      </c>
      <c r="P21" s="288">
        <v>632</v>
      </c>
      <c r="Q21" s="288">
        <v>0</v>
      </c>
      <c r="R21" s="288"/>
      <c r="S21" s="288"/>
      <c r="T21" s="288">
        <v>99</v>
      </c>
      <c r="U21" s="288">
        <v>10736</v>
      </c>
      <c r="V21" s="288">
        <v>10727</v>
      </c>
      <c r="W21" s="288">
        <v>8450</v>
      </c>
      <c r="X21" s="288">
        <v>0</v>
      </c>
      <c r="Y21" s="288">
        <v>0</v>
      </c>
      <c r="Z21" s="288">
        <v>0</v>
      </c>
      <c r="AA21" s="288">
        <v>0</v>
      </c>
      <c r="AB21" s="288">
        <v>0</v>
      </c>
      <c r="AC21" s="288">
        <v>0</v>
      </c>
      <c r="AD21" s="288">
        <v>0</v>
      </c>
      <c r="AE21" s="288">
        <v>0</v>
      </c>
      <c r="AF21" s="288">
        <v>0</v>
      </c>
      <c r="AG21" s="288">
        <v>0</v>
      </c>
      <c r="AH21" s="288">
        <v>0</v>
      </c>
      <c r="AI21" s="288">
        <v>0</v>
      </c>
      <c r="AJ21" s="288">
        <v>0</v>
      </c>
      <c r="AK21" s="288">
        <v>0</v>
      </c>
      <c r="AL21" s="288">
        <v>0</v>
      </c>
      <c r="AM21" s="288">
        <v>0</v>
      </c>
      <c r="AN21" s="288">
        <v>0</v>
      </c>
      <c r="AO21" s="288">
        <v>0</v>
      </c>
      <c r="AP21" s="288">
        <v>0</v>
      </c>
      <c r="AQ21" s="288">
        <v>0</v>
      </c>
      <c r="AR21" s="288">
        <v>0</v>
      </c>
      <c r="AS21" s="288">
        <v>0</v>
      </c>
      <c r="AT21" s="288">
        <v>0</v>
      </c>
      <c r="AU21" s="288">
        <v>0</v>
      </c>
      <c r="AV21" s="288">
        <v>0</v>
      </c>
      <c r="AW21" s="288">
        <v>0</v>
      </c>
      <c r="AX21" s="288">
        <v>0</v>
      </c>
      <c r="AY21" s="288">
        <v>0</v>
      </c>
      <c r="AZ21" s="288">
        <v>0</v>
      </c>
      <c r="BA21" s="288">
        <v>0</v>
      </c>
      <c r="BB21" s="288">
        <v>0</v>
      </c>
      <c r="BC21" s="288">
        <v>0</v>
      </c>
      <c r="BD21" s="288">
        <v>0</v>
      </c>
      <c r="BE21" s="288">
        <v>0</v>
      </c>
      <c r="BF21" s="288">
        <v>0</v>
      </c>
      <c r="BG21" s="288">
        <v>0</v>
      </c>
      <c r="BH21" s="288">
        <v>0</v>
      </c>
      <c r="BI21" s="288">
        <v>0</v>
      </c>
      <c r="BJ21" s="288">
        <v>0</v>
      </c>
      <c r="BK21" s="288">
        <v>0</v>
      </c>
      <c r="BL21" s="288">
        <v>0</v>
      </c>
      <c r="BM21" s="288">
        <v>0</v>
      </c>
      <c r="BN21" s="288">
        <v>0</v>
      </c>
      <c r="BO21" s="288">
        <v>0</v>
      </c>
      <c r="BP21" s="288">
        <v>0</v>
      </c>
      <c r="BQ21" s="288">
        <v>0</v>
      </c>
      <c r="BR21" s="288">
        <v>33000</v>
      </c>
      <c r="BS21" s="288">
        <v>23000</v>
      </c>
      <c r="BT21" s="288">
        <v>10000</v>
      </c>
      <c r="BU21" s="288">
        <v>0</v>
      </c>
      <c r="BV21" s="288">
        <v>187450.8</v>
      </c>
      <c r="BW21" s="288">
        <v>8</v>
      </c>
      <c r="BX21" s="288">
        <v>0</v>
      </c>
      <c r="BY21" s="288">
        <v>0</v>
      </c>
      <c r="BZ21" s="288">
        <v>0</v>
      </c>
      <c r="CA21" s="288">
        <v>0</v>
      </c>
      <c r="CB21" s="288">
        <v>0</v>
      </c>
      <c r="CC21" s="288">
        <v>0</v>
      </c>
      <c r="CD21" s="288">
        <v>0</v>
      </c>
      <c r="CE21" s="288">
        <v>0</v>
      </c>
      <c r="CF21" s="288">
        <v>0</v>
      </c>
      <c r="CG21" s="288">
        <v>0</v>
      </c>
      <c r="CH21" s="288">
        <v>0</v>
      </c>
      <c r="CI21" s="288">
        <v>0</v>
      </c>
      <c r="CJ21" s="288">
        <v>0</v>
      </c>
      <c r="CK21" s="288">
        <v>0</v>
      </c>
      <c r="CL21" s="288">
        <v>0</v>
      </c>
      <c r="CM21" s="288">
        <v>0</v>
      </c>
      <c r="CN21" s="288">
        <v>0</v>
      </c>
      <c r="CO21" s="288">
        <v>0</v>
      </c>
      <c r="CP21" s="288">
        <v>0</v>
      </c>
      <c r="CQ21" s="288">
        <v>0</v>
      </c>
      <c r="CR21" s="288">
        <v>0</v>
      </c>
      <c r="CS21" s="288">
        <v>0</v>
      </c>
      <c r="CT21" s="288">
        <v>0</v>
      </c>
      <c r="CU21" s="288">
        <v>0</v>
      </c>
      <c r="CV21" s="288">
        <v>0</v>
      </c>
      <c r="CW21" s="288">
        <v>0</v>
      </c>
      <c r="CX21" s="288">
        <v>0</v>
      </c>
      <c r="CY21" s="288">
        <v>0</v>
      </c>
      <c r="CZ21" s="288">
        <v>0</v>
      </c>
      <c r="DA21" s="288">
        <v>0</v>
      </c>
      <c r="DB21" s="288">
        <v>0</v>
      </c>
      <c r="DC21" s="288">
        <v>0</v>
      </c>
      <c r="DD21" s="288">
        <v>0</v>
      </c>
      <c r="DE21" s="288">
        <v>0</v>
      </c>
      <c r="DF21" s="288">
        <v>0</v>
      </c>
      <c r="DG21" s="288">
        <v>0</v>
      </c>
      <c r="DH21" s="288">
        <v>0</v>
      </c>
      <c r="DI21" s="288">
        <v>0</v>
      </c>
      <c r="DJ21" s="288">
        <v>0</v>
      </c>
      <c r="DK21" s="288">
        <v>0</v>
      </c>
      <c r="DL21" s="288">
        <v>0</v>
      </c>
      <c r="DM21" s="288">
        <v>0</v>
      </c>
      <c r="DN21" s="288">
        <v>0</v>
      </c>
      <c r="DO21" s="288">
        <v>0</v>
      </c>
      <c r="DP21" s="288">
        <v>0</v>
      </c>
      <c r="DQ21" s="288">
        <v>0</v>
      </c>
      <c r="DR21" s="288">
        <v>0</v>
      </c>
      <c r="DS21" s="288">
        <v>0</v>
      </c>
      <c r="DT21" s="288">
        <v>0</v>
      </c>
      <c r="DU21" s="288">
        <v>0</v>
      </c>
      <c r="DV21" s="288">
        <v>0</v>
      </c>
      <c r="DW21" s="288">
        <v>0</v>
      </c>
      <c r="DX21" s="288">
        <v>0</v>
      </c>
      <c r="DY21" s="288">
        <v>0</v>
      </c>
      <c r="DZ21" s="288">
        <v>0</v>
      </c>
      <c r="EA21" s="288">
        <v>0</v>
      </c>
      <c r="EB21" s="288">
        <v>0</v>
      </c>
      <c r="EC21" s="288">
        <v>0</v>
      </c>
      <c r="ED21" s="288">
        <v>0</v>
      </c>
      <c r="EE21" s="288">
        <v>0</v>
      </c>
      <c r="EF21" s="288">
        <v>0</v>
      </c>
      <c r="EG21" s="288">
        <v>0</v>
      </c>
      <c r="EH21" s="288">
        <v>0</v>
      </c>
      <c r="EI21" s="288">
        <v>0</v>
      </c>
      <c r="EJ21" s="288">
        <v>0</v>
      </c>
      <c r="EK21" s="288">
        <v>0</v>
      </c>
      <c r="EL21" s="288">
        <v>0</v>
      </c>
      <c r="EM21" s="288">
        <v>0</v>
      </c>
      <c r="EN21" s="288">
        <v>0</v>
      </c>
      <c r="EO21" s="288">
        <v>0</v>
      </c>
      <c r="EP21" s="288">
        <v>0</v>
      </c>
      <c r="EQ21" s="288">
        <v>0</v>
      </c>
      <c r="ER21" s="288">
        <v>0</v>
      </c>
      <c r="ES21" s="288">
        <v>0</v>
      </c>
      <c r="ET21" s="288">
        <v>0</v>
      </c>
      <c r="EU21" s="288">
        <v>0</v>
      </c>
      <c r="EV21" s="288">
        <v>0</v>
      </c>
      <c r="EW21" s="288">
        <v>0</v>
      </c>
      <c r="EX21" s="288">
        <v>0</v>
      </c>
      <c r="EY21" s="288">
        <v>0</v>
      </c>
      <c r="EZ21" s="288">
        <v>0</v>
      </c>
      <c r="FA21" s="288">
        <v>0</v>
      </c>
      <c r="FB21" s="288">
        <v>0</v>
      </c>
      <c r="FC21" s="288">
        <v>0</v>
      </c>
      <c r="FD21" s="288">
        <v>0</v>
      </c>
      <c r="FE21" s="288">
        <v>0</v>
      </c>
      <c r="FF21" s="288">
        <v>0</v>
      </c>
      <c r="FG21" s="288">
        <v>0</v>
      </c>
      <c r="FH21" s="288">
        <v>0</v>
      </c>
      <c r="FI21" s="288">
        <v>0</v>
      </c>
      <c r="FJ21" s="288">
        <v>0</v>
      </c>
      <c r="FK21" s="288">
        <v>0</v>
      </c>
      <c r="FL21" s="288">
        <v>0</v>
      </c>
      <c r="FM21" s="288">
        <v>0</v>
      </c>
      <c r="FN21" s="288">
        <v>0</v>
      </c>
      <c r="FO21" s="288">
        <v>0</v>
      </c>
      <c r="FP21" s="288">
        <v>0</v>
      </c>
      <c r="FQ21" s="288">
        <v>0</v>
      </c>
      <c r="FR21" s="288">
        <v>0</v>
      </c>
      <c r="FS21" s="288">
        <v>0</v>
      </c>
      <c r="FT21" s="288">
        <v>0</v>
      </c>
      <c r="FU21" s="288">
        <v>0</v>
      </c>
      <c r="FV21" s="288">
        <v>0</v>
      </c>
      <c r="FW21" s="288">
        <v>0</v>
      </c>
      <c r="FX21" s="288">
        <v>0</v>
      </c>
      <c r="FY21" s="288">
        <v>0</v>
      </c>
      <c r="FZ21" s="288">
        <v>0</v>
      </c>
      <c r="GC21" s="4">
        <v>0</v>
      </c>
      <c r="GD21" s="4">
        <v>10835</v>
      </c>
      <c r="GE21" s="4">
        <v>19177</v>
      </c>
      <c r="GF21" s="4"/>
      <c r="GG21" s="4">
        <v>30012</v>
      </c>
      <c r="GH21" s="4">
        <v>682</v>
      </c>
      <c r="GI21" s="8">
        <f t="shared" si="0"/>
        <v>10826</v>
      </c>
      <c r="GJ21" s="8">
        <f t="shared" si="1"/>
        <v>19186</v>
      </c>
    </row>
    <row r="22" spans="1:192" s="303" customFormat="1" ht="14.25" x14ac:dyDescent="0.2">
      <c r="A22" s="290" t="s">
        <v>189</v>
      </c>
      <c r="B22" s="303">
        <v>1</v>
      </c>
      <c r="C22" s="303">
        <v>0</v>
      </c>
      <c r="D22" s="303">
        <v>0</v>
      </c>
      <c r="E22" s="303">
        <v>0</v>
      </c>
      <c r="F22" s="303">
        <v>0</v>
      </c>
      <c r="G22" s="303">
        <v>0</v>
      </c>
      <c r="H22" s="303">
        <v>0</v>
      </c>
      <c r="I22" s="303">
        <v>0</v>
      </c>
      <c r="J22" s="303">
        <v>35890</v>
      </c>
      <c r="K22" s="303">
        <v>0</v>
      </c>
      <c r="L22" s="303">
        <v>0</v>
      </c>
      <c r="M22" s="303">
        <v>0</v>
      </c>
      <c r="N22" s="303">
        <v>0</v>
      </c>
      <c r="O22" s="288">
        <v>10</v>
      </c>
      <c r="P22" s="288">
        <v>11</v>
      </c>
      <c r="Q22" s="288">
        <v>0</v>
      </c>
      <c r="R22" s="288"/>
      <c r="S22" s="288"/>
      <c r="T22" s="288">
        <v>0</v>
      </c>
      <c r="U22" s="288">
        <v>45000</v>
      </c>
      <c r="V22" s="288">
        <v>0</v>
      </c>
      <c r="W22" s="288">
        <v>2500</v>
      </c>
      <c r="X22" s="288">
        <v>0</v>
      </c>
      <c r="Y22" s="288">
        <v>0</v>
      </c>
      <c r="Z22" s="288">
        <v>0</v>
      </c>
      <c r="AA22" s="288">
        <v>0</v>
      </c>
      <c r="AB22" s="288">
        <v>0</v>
      </c>
      <c r="AC22" s="288">
        <v>0</v>
      </c>
      <c r="AD22" s="288">
        <v>0</v>
      </c>
      <c r="AE22" s="288">
        <v>0</v>
      </c>
      <c r="AF22" s="288">
        <v>0</v>
      </c>
      <c r="AG22" s="288">
        <v>0</v>
      </c>
      <c r="AH22" s="288">
        <v>0</v>
      </c>
      <c r="AI22" s="288">
        <v>0</v>
      </c>
      <c r="AJ22" s="288">
        <v>0</v>
      </c>
      <c r="AK22" s="288">
        <v>0</v>
      </c>
      <c r="AL22" s="288">
        <v>0</v>
      </c>
      <c r="AM22" s="288">
        <v>0</v>
      </c>
      <c r="AN22" s="288">
        <v>0</v>
      </c>
      <c r="AO22" s="288">
        <v>0</v>
      </c>
      <c r="AP22" s="288">
        <v>0</v>
      </c>
      <c r="AQ22" s="288">
        <v>0</v>
      </c>
      <c r="AR22" s="288">
        <v>0</v>
      </c>
      <c r="AS22" s="288">
        <v>0</v>
      </c>
      <c r="AT22" s="288">
        <v>0</v>
      </c>
      <c r="AU22" s="288">
        <v>0</v>
      </c>
      <c r="AV22" s="288">
        <v>0</v>
      </c>
      <c r="AW22" s="288">
        <v>0</v>
      </c>
      <c r="AX22" s="288">
        <v>0</v>
      </c>
      <c r="AY22" s="288">
        <v>0</v>
      </c>
      <c r="AZ22" s="288">
        <v>0</v>
      </c>
      <c r="BA22" s="288">
        <v>0</v>
      </c>
      <c r="BB22" s="288">
        <v>0</v>
      </c>
      <c r="BC22" s="288">
        <v>0</v>
      </c>
      <c r="BD22" s="288">
        <v>0</v>
      </c>
      <c r="BE22" s="288">
        <v>0</v>
      </c>
      <c r="BF22" s="288">
        <v>0</v>
      </c>
      <c r="BG22" s="288">
        <v>0</v>
      </c>
      <c r="BH22" s="288">
        <v>0</v>
      </c>
      <c r="BI22" s="288">
        <v>0</v>
      </c>
      <c r="BJ22" s="288">
        <v>0</v>
      </c>
      <c r="BK22" s="288">
        <v>0</v>
      </c>
      <c r="BL22" s="288">
        <v>0</v>
      </c>
      <c r="BM22" s="288">
        <v>0</v>
      </c>
      <c r="BN22" s="288">
        <v>0</v>
      </c>
      <c r="BO22" s="288">
        <v>0</v>
      </c>
      <c r="BP22" s="288">
        <v>0</v>
      </c>
      <c r="BQ22" s="288">
        <v>0</v>
      </c>
      <c r="BR22" s="288">
        <v>300</v>
      </c>
      <c r="BS22" s="288">
        <v>300</v>
      </c>
      <c r="BT22" s="288">
        <v>0</v>
      </c>
      <c r="BU22" s="288">
        <v>0</v>
      </c>
      <c r="BV22" s="288">
        <v>0</v>
      </c>
      <c r="BW22" s="288">
        <v>0</v>
      </c>
      <c r="BX22" s="288">
        <v>0</v>
      </c>
      <c r="BY22" s="288">
        <v>0</v>
      </c>
      <c r="BZ22" s="288">
        <v>0</v>
      </c>
      <c r="CA22" s="288">
        <v>0</v>
      </c>
      <c r="CB22" s="288">
        <v>0</v>
      </c>
      <c r="CC22" s="288">
        <v>0</v>
      </c>
      <c r="CD22" s="288">
        <v>0</v>
      </c>
      <c r="CE22" s="288">
        <v>0</v>
      </c>
      <c r="CF22" s="288">
        <v>0</v>
      </c>
      <c r="CG22" s="288">
        <v>0</v>
      </c>
      <c r="CH22" s="288">
        <v>0</v>
      </c>
      <c r="CI22" s="288">
        <v>0</v>
      </c>
      <c r="CJ22" s="288">
        <v>0</v>
      </c>
      <c r="CK22" s="288">
        <v>0</v>
      </c>
      <c r="CL22" s="288">
        <v>0</v>
      </c>
      <c r="CM22" s="288">
        <v>0</v>
      </c>
      <c r="CN22" s="288">
        <v>0</v>
      </c>
      <c r="CO22" s="288">
        <v>0</v>
      </c>
      <c r="CP22" s="288">
        <v>0</v>
      </c>
      <c r="CQ22" s="288">
        <v>0</v>
      </c>
      <c r="CR22" s="288">
        <v>0</v>
      </c>
      <c r="CS22" s="288">
        <v>0</v>
      </c>
      <c r="CT22" s="288">
        <v>0</v>
      </c>
      <c r="CU22" s="288">
        <v>0</v>
      </c>
      <c r="CV22" s="288">
        <v>0</v>
      </c>
      <c r="CW22" s="288">
        <v>0</v>
      </c>
      <c r="CX22" s="288">
        <v>0</v>
      </c>
      <c r="CY22" s="288">
        <v>0</v>
      </c>
      <c r="CZ22" s="288">
        <v>0</v>
      </c>
      <c r="DA22" s="288">
        <v>0</v>
      </c>
      <c r="DB22" s="288">
        <v>0</v>
      </c>
      <c r="DC22" s="288">
        <v>0</v>
      </c>
      <c r="DD22" s="288">
        <v>0</v>
      </c>
      <c r="DE22" s="288">
        <v>0</v>
      </c>
      <c r="DF22" s="288">
        <v>0</v>
      </c>
      <c r="DG22" s="288">
        <v>0</v>
      </c>
      <c r="DH22" s="288">
        <v>0</v>
      </c>
      <c r="DI22" s="288">
        <v>0</v>
      </c>
      <c r="DJ22" s="288">
        <v>0</v>
      </c>
      <c r="DK22" s="288">
        <v>0</v>
      </c>
      <c r="DL22" s="288">
        <v>0</v>
      </c>
      <c r="DM22" s="288">
        <v>0</v>
      </c>
      <c r="DN22" s="288">
        <v>0</v>
      </c>
      <c r="DO22" s="288">
        <v>0</v>
      </c>
      <c r="DP22" s="288">
        <v>0</v>
      </c>
      <c r="DQ22" s="288">
        <v>0</v>
      </c>
      <c r="DR22" s="288">
        <v>0</v>
      </c>
      <c r="DS22" s="288">
        <v>0</v>
      </c>
      <c r="DT22" s="288">
        <v>0</v>
      </c>
      <c r="DU22" s="288">
        <v>0</v>
      </c>
      <c r="DV22" s="288">
        <v>0</v>
      </c>
      <c r="DW22" s="288">
        <v>0</v>
      </c>
      <c r="DX22" s="288">
        <v>0</v>
      </c>
      <c r="DY22" s="288">
        <v>0</v>
      </c>
      <c r="DZ22" s="288">
        <v>0</v>
      </c>
      <c r="EA22" s="288">
        <v>0</v>
      </c>
      <c r="EB22" s="288">
        <v>0</v>
      </c>
      <c r="EC22" s="288">
        <v>0</v>
      </c>
      <c r="ED22" s="288">
        <v>0</v>
      </c>
      <c r="EE22" s="288">
        <v>0</v>
      </c>
      <c r="EF22" s="288">
        <v>0</v>
      </c>
      <c r="EG22" s="288">
        <v>0</v>
      </c>
      <c r="EH22" s="288">
        <v>0</v>
      </c>
      <c r="EI22" s="288">
        <v>0</v>
      </c>
      <c r="EJ22" s="288">
        <v>0</v>
      </c>
      <c r="EK22" s="288">
        <v>0</v>
      </c>
      <c r="EL22" s="288">
        <v>0</v>
      </c>
      <c r="EM22" s="288">
        <v>0</v>
      </c>
      <c r="EN22" s="288">
        <v>0</v>
      </c>
      <c r="EO22" s="288">
        <v>0</v>
      </c>
      <c r="EP22" s="288">
        <v>0</v>
      </c>
      <c r="EQ22" s="288">
        <v>0</v>
      </c>
      <c r="ER22" s="288">
        <v>0</v>
      </c>
      <c r="ES22" s="288">
        <v>0</v>
      </c>
      <c r="ET22" s="288">
        <v>0</v>
      </c>
      <c r="EU22" s="288">
        <v>0</v>
      </c>
      <c r="EV22" s="288">
        <v>0</v>
      </c>
      <c r="EW22" s="288">
        <v>0</v>
      </c>
      <c r="EX22" s="288">
        <v>0</v>
      </c>
      <c r="EY22" s="288">
        <v>0</v>
      </c>
      <c r="EZ22" s="288">
        <v>0</v>
      </c>
      <c r="FA22" s="288">
        <v>0</v>
      </c>
      <c r="FB22" s="288">
        <v>0</v>
      </c>
      <c r="FC22" s="288">
        <v>0</v>
      </c>
      <c r="FD22" s="288">
        <v>0</v>
      </c>
      <c r="FE22" s="288">
        <v>0</v>
      </c>
      <c r="FF22" s="288">
        <v>0</v>
      </c>
      <c r="FG22" s="288">
        <v>0</v>
      </c>
      <c r="FH22" s="288">
        <v>0</v>
      </c>
      <c r="FI22" s="288">
        <v>0</v>
      </c>
      <c r="FJ22" s="288">
        <v>0</v>
      </c>
      <c r="FK22" s="288">
        <v>0</v>
      </c>
      <c r="FL22" s="288">
        <v>0</v>
      </c>
      <c r="FM22" s="288">
        <v>0</v>
      </c>
      <c r="FN22" s="288">
        <v>0</v>
      </c>
      <c r="FO22" s="288">
        <v>0</v>
      </c>
      <c r="FP22" s="288">
        <v>0</v>
      </c>
      <c r="FQ22" s="288">
        <v>0</v>
      </c>
      <c r="FR22" s="288">
        <v>0</v>
      </c>
      <c r="FS22" s="288">
        <v>0</v>
      </c>
      <c r="FT22" s="288">
        <v>0</v>
      </c>
      <c r="FU22" s="288">
        <v>0</v>
      </c>
      <c r="FV22" s="288">
        <v>0</v>
      </c>
      <c r="FW22" s="288">
        <v>0</v>
      </c>
      <c r="FX22" s="288">
        <v>0</v>
      </c>
      <c r="FY22" s="288">
        <v>0</v>
      </c>
      <c r="FZ22" s="288">
        <v>0</v>
      </c>
      <c r="GC22" s="4">
        <v>0</v>
      </c>
      <c r="GD22" s="4">
        <v>45000</v>
      </c>
      <c r="GE22" s="4">
        <v>2500</v>
      </c>
      <c r="GF22" s="4"/>
      <c r="GG22" s="4">
        <v>47500</v>
      </c>
      <c r="GH22" s="4">
        <v>21</v>
      </c>
      <c r="GI22" s="8">
        <f t="shared" si="0"/>
        <v>0</v>
      </c>
      <c r="GJ22" s="8">
        <f t="shared" si="1"/>
        <v>47500</v>
      </c>
    </row>
    <row r="23" spans="1:192" s="303" customFormat="1" ht="14.25" x14ac:dyDescent="0.2">
      <c r="A23" s="290" t="s">
        <v>201</v>
      </c>
      <c r="B23" s="303">
        <v>0</v>
      </c>
      <c r="C23" s="303">
        <v>0</v>
      </c>
      <c r="D23" s="303">
        <v>0</v>
      </c>
      <c r="E23" s="303">
        <v>0</v>
      </c>
      <c r="F23" s="303">
        <v>0</v>
      </c>
      <c r="G23" s="303">
        <v>0</v>
      </c>
      <c r="H23" s="303">
        <v>0</v>
      </c>
      <c r="I23" s="303">
        <v>0</v>
      </c>
      <c r="J23" s="303">
        <v>0</v>
      </c>
      <c r="K23" s="303">
        <v>0</v>
      </c>
      <c r="L23" s="303">
        <v>0</v>
      </c>
      <c r="M23" s="303">
        <v>0</v>
      </c>
      <c r="N23" s="303">
        <v>0</v>
      </c>
      <c r="O23" s="288">
        <v>0</v>
      </c>
      <c r="P23" s="288">
        <v>0</v>
      </c>
      <c r="Q23" s="288">
        <v>0</v>
      </c>
      <c r="R23" s="288"/>
      <c r="S23" s="288"/>
      <c r="T23" s="288">
        <v>0</v>
      </c>
      <c r="U23" s="288">
        <v>0</v>
      </c>
      <c r="V23" s="288">
        <v>0</v>
      </c>
      <c r="W23" s="288">
        <v>0</v>
      </c>
      <c r="X23" s="288">
        <v>0</v>
      </c>
      <c r="Y23" s="288">
        <v>0</v>
      </c>
      <c r="Z23" s="288">
        <v>0</v>
      </c>
      <c r="AA23" s="288">
        <v>0</v>
      </c>
      <c r="AB23" s="288">
        <v>0</v>
      </c>
      <c r="AC23" s="288">
        <v>0</v>
      </c>
      <c r="AD23" s="288">
        <v>0</v>
      </c>
      <c r="AE23" s="288">
        <v>0</v>
      </c>
      <c r="AF23" s="288">
        <v>0</v>
      </c>
      <c r="AG23" s="288">
        <v>0</v>
      </c>
      <c r="AH23" s="288">
        <v>0</v>
      </c>
      <c r="AI23" s="288">
        <v>0</v>
      </c>
      <c r="AJ23" s="288">
        <v>0</v>
      </c>
      <c r="AK23" s="288">
        <v>0</v>
      </c>
      <c r="AL23" s="288">
        <v>0</v>
      </c>
      <c r="AM23" s="288">
        <v>0</v>
      </c>
      <c r="AN23" s="288">
        <v>0</v>
      </c>
      <c r="AO23" s="288">
        <v>0</v>
      </c>
      <c r="AP23" s="288">
        <v>0</v>
      </c>
      <c r="AQ23" s="288">
        <v>0</v>
      </c>
      <c r="AR23" s="288">
        <v>0</v>
      </c>
      <c r="AS23" s="288">
        <v>0</v>
      </c>
      <c r="AT23" s="288">
        <v>0</v>
      </c>
      <c r="AU23" s="288">
        <v>0</v>
      </c>
      <c r="AV23" s="288">
        <v>0</v>
      </c>
      <c r="AW23" s="288">
        <v>0</v>
      </c>
      <c r="AX23" s="288">
        <v>0</v>
      </c>
      <c r="AY23" s="288">
        <v>0</v>
      </c>
      <c r="AZ23" s="288">
        <v>0</v>
      </c>
      <c r="BA23" s="288">
        <v>0</v>
      </c>
      <c r="BB23" s="288">
        <v>0</v>
      </c>
      <c r="BC23" s="288">
        <v>0</v>
      </c>
      <c r="BD23" s="288">
        <v>0</v>
      </c>
      <c r="BE23" s="288">
        <v>0</v>
      </c>
      <c r="BF23" s="288">
        <v>0</v>
      </c>
      <c r="BG23" s="288">
        <v>0</v>
      </c>
      <c r="BH23" s="288">
        <v>0</v>
      </c>
      <c r="BI23" s="288">
        <v>0</v>
      </c>
      <c r="BJ23" s="288">
        <v>0</v>
      </c>
      <c r="BK23" s="288">
        <v>0</v>
      </c>
      <c r="BL23" s="288">
        <v>0</v>
      </c>
      <c r="BM23" s="288">
        <v>0</v>
      </c>
      <c r="BN23" s="288">
        <v>0</v>
      </c>
      <c r="BO23" s="288">
        <v>0</v>
      </c>
      <c r="BP23" s="288">
        <v>0</v>
      </c>
      <c r="BQ23" s="288">
        <v>0</v>
      </c>
      <c r="BR23" s="288">
        <v>0</v>
      </c>
      <c r="BS23" s="288">
        <v>0</v>
      </c>
      <c r="BT23" s="288">
        <v>0</v>
      </c>
      <c r="BU23" s="288">
        <v>0</v>
      </c>
      <c r="BV23" s="288">
        <v>0</v>
      </c>
      <c r="BW23" s="288">
        <v>0</v>
      </c>
      <c r="BX23" s="288">
        <v>0</v>
      </c>
      <c r="BY23" s="288">
        <v>0</v>
      </c>
      <c r="BZ23" s="288">
        <v>0</v>
      </c>
      <c r="CA23" s="288">
        <v>0</v>
      </c>
      <c r="CB23" s="288">
        <v>0</v>
      </c>
      <c r="CC23" s="288">
        <v>0</v>
      </c>
      <c r="CD23" s="288">
        <v>0</v>
      </c>
      <c r="CE23" s="288">
        <v>0</v>
      </c>
      <c r="CF23" s="288">
        <v>0</v>
      </c>
      <c r="CG23" s="288">
        <v>0</v>
      </c>
      <c r="CH23" s="288">
        <v>0</v>
      </c>
      <c r="CI23" s="288">
        <v>0</v>
      </c>
      <c r="CJ23" s="288">
        <v>0</v>
      </c>
      <c r="CK23" s="288">
        <v>0</v>
      </c>
      <c r="CL23" s="288">
        <v>0</v>
      </c>
      <c r="CM23" s="288">
        <v>0</v>
      </c>
      <c r="CN23" s="288">
        <v>0</v>
      </c>
      <c r="CO23" s="288">
        <v>0</v>
      </c>
      <c r="CP23" s="288">
        <v>0</v>
      </c>
      <c r="CQ23" s="288">
        <v>0</v>
      </c>
      <c r="CR23" s="288">
        <v>0</v>
      </c>
      <c r="CS23" s="288">
        <v>0</v>
      </c>
      <c r="CT23" s="288">
        <v>0</v>
      </c>
      <c r="CU23" s="288">
        <v>0</v>
      </c>
      <c r="CV23" s="288">
        <v>0</v>
      </c>
      <c r="CW23" s="288">
        <v>0</v>
      </c>
      <c r="CX23" s="288">
        <v>0</v>
      </c>
      <c r="CY23" s="288">
        <v>0</v>
      </c>
      <c r="CZ23" s="288">
        <v>0</v>
      </c>
      <c r="DA23" s="288">
        <v>0</v>
      </c>
      <c r="DB23" s="288">
        <v>0</v>
      </c>
      <c r="DC23" s="288">
        <v>0</v>
      </c>
      <c r="DD23" s="288">
        <v>0</v>
      </c>
      <c r="DE23" s="288">
        <v>0</v>
      </c>
      <c r="DF23" s="288">
        <v>0</v>
      </c>
      <c r="DG23" s="288">
        <v>0</v>
      </c>
      <c r="DH23" s="288">
        <v>0</v>
      </c>
      <c r="DI23" s="288">
        <v>0</v>
      </c>
      <c r="DJ23" s="288">
        <v>0</v>
      </c>
      <c r="DK23" s="288">
        <v>0</v>
      </c>
      <c r="DL23" s="288">
        <v>0</v>
      </c>
      <c r="DM23" s="288">
        <v>0</v>
      </c>
      <c r="DN23" s="288">
        <v>0</v>
      </c>
      <c r="DO23" s="288">
        <v>0</v>
      </c>
      <c r="DP23" s="288">
        <v>0</v>
      </c>
      <c r="DQ23" s="288">
        <v>0</v>
      </c>
      <c r="DR23" s="288">
        <v>0</v>
      </c>
      <c r="DS23" s="288">
        <v>0</v>
      </c>
      <c r="DT23" s="288">
        <v>0</v>
      </c>
      <c r="DU23" s="288">
        <v>0</v>
      </c>
      <c r="DV23" s="288">
        <v>0</v>
      </c>
      <c r="DW23" s="288">
        <v>0</v>
      </c>
      <c r="DX23" s="288">
        <v>0</v>
      </c>
      <c r="DY23" s="288">
        <v>0</v>
      </c>
      <c r="DZ23" s="288">
        <v>0</v>
      </c>
      <c r="EA23" s="288">
        <v>0</v>
      </c>
      <c r="EB23" s="288">
        <v>0</v>
      </c>
      <c r="EC23" s="288">
        <v>0</v>
      </c>
      <c r="ED23" s="288">
        <v>0</v>
      </c>
      <c r="EE23" s="288">
        <v>0</v>
      </c>
      <c r="EF23" s="288">
        <v>0</v>
      </c>
      <c r="EG23" s="288">
        <v>0</v>
      </c>
      <c r="EH23" s="288">
        <v>0</v>
      </c>
      <c r="EI23" s="288">
        <v>0</v>
      </c>
      <c r="EJ23" s="288">
        <v>0</v>
      </c>
      <c r="EK23" s="288">
        <v>0</v>
      </c>
      <c r="EL23" s="288">
        <v>0</v>
      </c>
      <c r="EM23" s="288">
        <v>0</v>
      </c>
      <c r="EN23" s="288">
        <v>0</v>
      </c>
      <c r="EO23" s="288">
        <v>0</v>
      </c>
      <c r="EP23" s="288">
        <v>0</v>
      </c>
      <c r="EQ23" s="288">
        <v>0</v>
      </c>
      <c r="ER23" s="288">
        <v>0</v>
      </c>
      <c r="ES23" s="288">
        <v>0</v>
      </c>
      <c r="ET23" s="288">
        <v>0</v>
      </c>
      <c r="EU23" s="288">
        <v>0</v>
      </c>
      <c r="EV23" s="288">
        <v>0</v>
      </c>
      <c r="EW23" s="288">
        <v>0</v>
      </c>
      <c r="EX23" s="288">
        <v>0</v>
      </c>
      <c r="EY23" s="288">
        <v>0</v>
      </c>
      <c r="EZ23" s="288">
        <v>0</v>
      </c>
      <c r="FA23" s="288">
        <v>0</v>
      </c>
      <c r="FB23" s="288">
        <v>0</v>
      </c>
      <c r="FC23" s="288">
        <v>0</v>
      </c>
      <c r="FD23" s="288">
        <v>0</v>
      </c>
      <c r="FE23" s="288">
        <v>0</v>
      </c>
      <c r="FF23" s="288">
        <v>0</v>
      </c>
      <c r="FG23" s="288">
        <v>0</v>
      </c>
      <c r="FH23" s="288">
        <v>0</v>
      </c>
      <c r="FI23" s="288">
        <v>0</v>
      </c>
      <c r="FJ23" s="288">
        <v>0</v>
      </c>
      <c r="FK23" s="288">
        <v>0</v>
      </c>
      <c r="FL23" s="288">
        <v>0</v>
      </c>
      <c r="FM23" s="288">
        <v>0</v>
      </c>
      <c r="FN23" s="288">
        <v>0</v>
      </c>
      <c r="FO23" s="288">
        <v>0</v>
      </c>
      <c r="FP23" s="288">
        <v>0</v>
      </c>
      <c r="FQ23" s="288">
        <v>0</v>
      </c>
      <c r="FR23" s="288">
        <v>0</v>
      </c>
      <c r="FS23" s="288">
        <v>0</v>
      </c>
      <c r="FT23" s="288">
        <v>0</v>
      </c>
      <c r="FU23" s="288">
        <v>0</v>
      </c>
      <c r="FV23" s="288">
        <v>0</v>
      </c>
      <c r="FW23" s="288">
        <v>0</v>
      </c>
      <c r="FX23" s="288">
        <v>0</v>
      </c>
      <c r="FY23" s="288">
        <v>0</v>
      </c>
      <c r="FZ23" s="288">
        <v>0</v>
      </c>
      <c r="GC23" s="4">
        <v>0</v>
      </c>
      <c r="GD23" s="4">
        <v>0</v>
      </c>
      <c r="GE23" s="4">
        <v>0</v>
      </c>
      <c r="GF23" s="4"/>
      <c r="GG23" s="4">
        <v>0</v>
      </c>
      <c r="GH23" s="4">
        <v>0</v>
      </c>
      <c r="GI23" s="8">
        <f t="shared" si="0"/>
        <v>0</v>
      </c>
      <c r="GJ23" s="8">
        <f t="shared" si="1"/>
        <v>0</v>
      </c>
    </row>
    <row r="24" spans="1:192" s="303" customFormat="1" ht="14.25" x14ac:dyDescent="0.2">
      <c r="A24" s="290" t="s">
        <v>202</v>
      </c>
      <c r="B24" s="303">
        <v>0</v>
      </c>
      <c r="C24" s="303">
        <v>0</v>
      </c>
      <c r="D24" s="303">
        <v>0</v>
      </c>
      <c r="E24" s="303">
        <v>0</v>
      </c>
      <c r="F24" s="303">
        <v>0</v>
      </c>
      <c r="G24" s="303">
        <v>0</v>
      </c>
      <c r="H24" s="303">
        <v>0</v>
      </c>
      <c r="I24" s="303">
        <v>0</v>
      </c>
      <c r="J24" s="303">
        <v>0</v>
      </c>
      <c r="K24" s="303">
        <v>0</v>
      </c>
      <c r="L24" s="303">
        <v>0</v>
      </c>
      <c r="M24" s="303">
        <v>0</v>
      </c>
      <c r="N24" s="303">
        <v>0</v>
      </c>
      <c r="O24" s="288">
        <v>0</v>
      </c>
      <c r="P24" s="288">
        <v>0</v>
      </c>
      <c r="Q24" s="288">
        <v>0</v>
      </c>
      <c r="R24" s="288"/>
      <c r="S24" s="288"/>
      <c r="T24" s="288">
        <v>0</v>
      </c>
      <c r="U24" s="288">
        <v>0</v>
      </c>
      <c r="V24" s="288">
        <v>0</v>
      </c>
      <c r="W24" s="288">
        <v>0</v>
      </c>
      <c r="X24" s="288">
        <v>0</v>
      </c>
      <c r="Y24" s="288">
        <v>0</v>
      </c>
      <c r="Z24" s="288">
        <v>0</v>
      </c>
      <c r="AA24" s="288">
        <v>0</v>
      </c>
      <c r="AB24" s="288">
        <v>0</v>
      </c>
      <c r="AC24" s="288">
        <v>0</v>
      </c>
      <c r="AD24" s="288">
        <v>0</v>
      </c>
      <c r="AE24" s="288">
        <v>0</v>
      </c>
      <c r="AF24" s="288">
        <v>0</v>
      </c>
      <c r="AG24" s="288">
        <v>0</v>
      </c>
      <c r="AH24" s="288">
        <v>0</v>
      </c>
      <c r="AI24" s="288">
        <v>0</v>
      </c>
      <c r="AJ24" s="288">
        <v>0</v>
      </c>
      <c r="AK24" s="288">
        <v>0</v>
      </c>
      <c r="AL24" s="288">
        <v>0</v>
      </c>
      <c r="AM24" s="288">
        <v>0</v>
      </c>
      <c r="AN24" s="288">
        <v>0</v>
      </c>
      <c r="AO24" s="288">
        <v>0</v>
      </c>
      <c r="AP24" s="288">
        <v>0</v>
      </c>
      <c r="AQ24" s="288">
        <v>0</v>
      </c>
      <c r="AR24" s="288">
        <v>0</v>
      </c>
      <c r="AS24" s="288">
        <v>0</v>
      </c>
      <c r="AT24" s="288">
        <v>0</v>
      </c>
      <c r="AU24" s="288">
        <v>0</v>
      </c>
      <c r="AV24" s="288">
        <v>0</v>
      </c>
      <c r="AW24" s="288">
        <v>0</v>
      </c>
      <c r="AX24" s="288">
        <v>0</v>
      </c>
      <c r="AY24" s="288">
        <v>0</v>
      </c>
      <c r="AZ24" s="288">
        <v>0</v>
      </c>
      <c r="BA24" s="288">
        <v>0</v>
      </c>
      <c r="BB24" s="288">
        <v>0</v>
      </c>
      <c r="BC24" s="288">
        <v>0</v>
      </c>
      <c r="BD24" s="288">
        <v>0</v>
      </c>
      <c r="BE24" s="288">
        <v>0</v>
      </c>
      <c r="BF24" s="288">
        <v>0</v>
      </c>
      <c r="BG24" s="288">
        <v>0</v>
      </c>
      <c r="BH24" s="288">
        <v>0</v>
      </c>
      <c r="BI24" s="288">
        <v>0</v>
      </c>
      <c r="BJ24" s="288">
        <v>0</v>
      </c>
      <c r="BK24" s="288">
        <v>0</v>
      </c>
      <c r="BL24" s="288">
        <v>0</v>
      </c>
      <c r="BM24" s="288">
        <v>0</v>
      </c>
      <c r="BN24" s="288">
        <v>0</v>
      </c>
      <c r="BO24" s="288">
        <v>0</v>
      </c>
      <c r="BP24" s="288">
        <v>0</v>
      </c>
      <c r="BQ24" s="288">
        <v>0</v>
      </c>
      <c r="BR24" s="288">
        <v>0</v>
      </c>
      <c r="BS24" s="288">
        <v>0</v>
      </c>
      <c r="BT24" s="288">
        <v>0</v>
      </c>
      <c r="BU24" s="288">
        <v>0</v>
      </c>
      <c r="BV24" s="288">
        <v>0</v>
      </c>
      <c r="BW24" s="288">
        <v>0</v>
      </c>
      <c r="BX24" s="288">
        <v>0</v>
      </c>
      <c r="BY24" s="288">
        <v>0</v>
      </c>
      <c r="BZ24" s="288">
        <v>0</v>
      </c>
      <c r="CA24" s="288">
        <v>0</v>
      </c>
      <c r="CB24" s="288">
        <v>0</v>
      </c>
      <c r="CC24" s="288">
        <v>0</v>
      </c>
      <c r="CD24" s="288">
        <v>0</v>
      </c>
      <c r="CE24" s="288">
        <v>0</v>
      </c>
      <c r="CF24" s="288">
        <v>0</v>
      </c>
      <c r="CG24" s="288">
        <v>0</v>
      </c>
      <c r="CH24" s="288">
        <v>0</v>
      </c>
      <c r="CI24" s="288">
        <v>0</v>
      </c>
      <c r="CJ24" s="288">
        <v>0</v>
      </c>
      <c r="CK24" s="288">
        <v>0</v>
      </c>
      <c r="CL24" s="288">
        <v>0</v>
      </c>
      <c r="CM24" s="288">
        <v>0</v>
      </c>
      <c r="CN24" s="288">
        <v>0</v>
      </c>
      <c r="CO24" s="288">
        <v>0</v>
      </c>
      <c r="CP24" s="288">
        <v>0</v>
      </c>
      <c r="CQ24" s="288">
        <v>0</v>
      </c>
      <c r="CR24" s="288">
        <v>0</v>
      </c>
      <c r="CS24" s="288">
        <v>0</v>
      </c>
      <c r="CT24" s="288">
        <v>0</v>
      </c>
      <c r="CU24" s="288">
        <v>0</v>
      </c>
      <c r="CV24" s="288">
        <v>0</v>
      </c>
      <c r="CW24" s="288">
        <v>0</v>
      </c>
      <c r="CX24" s="288">
        <v>0</v>
      </c>
      <c r="CY24" s="288">
        <v>0</v>
      </c>
      <c r="CZ24" s="288">
        <v>0</v>
      </c>
      <c r="DA24" s="288">
        <v>0</v>
      </c>
      <c r="DB24" s="288">
        <v>0</v>
      </c>
      <c r="DC24" s="288">
        <v>0</v>
      </c>
      <c r="DD24" s="288">
        <v>0</v>
      </c>
      <c r="DE24" s="288">
        <v>0</v>
      </c>
      <c r="DF24" s="288">
        <v>0</v>
      </c>
      <c r="DG24" s="288">
        <v>0</v>
      </c>
      <c r="DH24" s="288">
        <v>0</v>
      </c>
      <c r="DI24" s="288">
        <v>0</v>
      </c>
      <c r="DJ24" s="288">
        <v>0</v>
      </c>
      <c r="DK24" s="288">
        <v>0</v>
      </c>
      <c r="DL24" s="288">
        <v>0</v>
      </c>
      <c r="DM24" s="288">
        <v>0</v>
      </c>
      <c r="DN24" s="288">
        <v>0</v>
      </c>
      <c r="DO24" s="288">
        <v>0</v>
      </c>
      <c r="DP24" s="288">
        <v>0</v>
      </c>
      <c r="DQ24" s="288">
        <v>0</v>
      </c>
      <c r="DR24" s="288">
        <v>0</v>
      </c>
      <c r="DS24" s="288">
        <v>0</v>
      </c>
      <c r="DT24" s="288">
        <v>0</v>
      </c>
      <c r="DU24" s="288">
        <v>0</v>
      </c>
      <c r="DV24" s="288">
        <v>0</v>
      </c>
      <c r="DW24" s="288">
        <v>0</v>
      </c>
      <c r="DX24" s="288">
        <v>0</v>
      </c>
      <c r="DY24" s="288">
        <v>0</v>
      </c>
      <c r="DZ24" s="288">
        <v>0</v>
      </c>
      <c r="EA24" s="288">
        <v>0</v>
      </c>
      <c r="EB24" s="288">
        <v>0</v>
      </c>
      <c r="EC24" s="288">
        <v>0</v>
      </c>
      <c r="ED24" s="288">
        <v>0</v>
      </c>
      <c r="EE24" s="288">
        <v>0</v>
      </c>
      <c r="EF24" s="288">
        <v>0</v>
      </c>
      <c r="EG24" s="288">
        <v>0</v>
      </c>
      <c r="EH24" s="288">
        <v>0</v>
      </c>
      <c r="EI24" s="288">
        <v>0</v>
      </c>
      <c r="EJ24" s="288">
        <v>0</v>
      </c>
      <c r="EK24" s="288">
        <v>0</v>
      </c>
      <c r="EL24" s="288">
        <v>0</v>
      </c>
      <c r="EM24" s="288">
        <v>0</v>
      </c>
      <c r="EN24" s="288">
        <v>0</v>
      </c>
      <c r="EO24" s="288">
        <v>0</v>
      </c>
      <c r="EP24" s="288">
        <v>0</v>
      </c>
      <c r="EQ24" s="288">
        <v>0</v>
      </c>
      <c r="ER24" s="288">
        <v>0</v>
      </c>
      <c r="ES24" s="288">
        <v>0</v>
      </c>
      <c r="ET24" s="288">
        <v>0</v>
      </c>
      <c r="EU24" s="288">
        <v>0</v>
      </c>
      <c r="EV24" s="288">
        <v>0</v>
      </c>
      <c r="EW24" s="288">
        <v>0</v>
      </c>
      <c r="EX24" s="288">
        <v>0</v>
      </c>
      <c r="EY24" s="288">
        <v>0</v>
      </c>
      <c r="EZ24" s="288">
        <v>0</v>
      </c>
      <c r="FA24" s="288">
        <v>0</v>
      </c>
      <c r="FB24" s="288">
        <v>0</v>
      </c>
      <c r="FC24" s="288">
        <v>0</v>
      </c>
      <c r="FD24" s="288">
        <v>0</v>
      </c>
      <c r="FE24" s="288">
        <v>0</v>
      </c>
      <c r="FF24" s="288">
        <v>0</v>
      </c>
      <c r="FG24" s="288">
        <v>0</v>
      </c>
      <c r="FH24" s="288">
        <v>0</v>
      </c>
      <c r="FI24" s="288">
        <v>0</v>
      </c>
      <c r="FJ24" s="288">
        <v>0</v>
      </c>
      <c r="FK24" s="288">
        <v>0</v>
      </c>
      <c r="FL24" s="288">
        <v>0</v>
      </c>
      <c r="FM24" s="288">
        <v>0</v>
      </c>
      <c r="FN24" s="288">
        <v>0</v>
      </c>
      <c r="FO24" s="288">
        <v>0</v>
      </c>
      <c r="FP24" s="288">
        <v>0</v>
      </c>
      <c r="FQ24" s="288">
        <v>0</v>
      </c>
      <c r="FR24" s="288">
        <v>0</v>
      </c>
      <c r="FS24" s="288">
        <v>0</v>
      </c>
      <c r="FT24" s="288">
        <v>0</v>
      </c>
      <c r="FU24" s="288">
        <v>0</v>
      </c>
      <c r="FV24" s="288">
        <v>0</v>
      </c>
      <c r="FW24" s="288">
        <v>0</v>
      </c>
      <c r="FX24" s="288">
        <v>0</v>
      </c>
      <c r="FY24" s="288">
        <v>0</v>
      </c>
      <c r="FZ24" s="288">
        <v>0</v>
      </c>
      <c r="GC24" s="4">
        <v>0</v>
      </c>
      <c r="GD24" s="4">
        <v>0</v>
      </c>
      <c r="GE24" s="4">
        <v>0</v>
      </c>
      <c r="GF24" s="4"/>
      <c r="GG24" s="4">
        <v>0</v>
      </c>
      <c r="GH24" s="4">
        <v>0</v>
      </c>
      <c r="GI24" s="8">
        <f t="shared" si="0"/>
        <v>0</v>
      </c>
      <c r="GJ24" s="8">
        <f t="shared" si="1"/>
        <v>0</v>
      </c>
    </row>
    <row r="25" spans="1:192" s="303" customFormat="1" ht="14.25" x14ac:dyDescent="0.2">
      <c r="A25" s="290" t="s">
        <v>185</v>
      </c>
      <c r="B25" s="303">
        <v>3</v>
      </c>
      <c r="C25" s="303">
        <v>0</v>
      </c>
      <c r="D25" s="303">
        <v>0</v>
      </c>
      <c r="E25" s="303">
        <v>0</v>
      </c>
      <c r="F25" s="303">
        <v>0</v>
      </c>
      <c r="G25" s="303">
        <v>0</v>
      </c>
      <c r="H25" s="303">
        <v>0</v>
      </c>
      <c r="I25" s="303">
        <v>0</v>
      </c>
      <c r="J25" s="303">
        <v>209111</v>
      </c>
      <c r="K25" s="303">
        <v>0</v>
      </c>
      <c r="L25" s="303">
        <v>0</v>
      </c>
      <c r="M25" s="303">
        <v>0</v>
      </c>
      <c r="N25" s="303">
        <v>0</v>
      </c>
      <c r="O25" s="288">
        <v>150</v>
      </c>
      <c r="P25" s="288">
        <v>184</v>
      </c>
      <c r="Q25" s="288">
        <v>19</v>
      </c>
      <c r="R25" s="288"/>
      <c r="S25" s="288"/>
      <c r="T25" s="288">
        <v>16536</v>
      </c>
      <c r="U25" s="288">
        <v>17724</v>
      </c>
      <c r="V25" s="288">
        <v>2319</v>
      </c>
      <c r="W25" s="288">
        <v>0</v>
      </c>
      <c r="X25" s="288">
        <v>59155</v>
      </c>
      <c r="Y25" s="288">
        <v>104236</v>
      </c>
      <c r="Z25" s="288">
        <v>0</v>
      </c>
      <c r="AA25" s="288">
        <v>0</v>
      </c>
      <c r="AB25" s="288">
        <v>0</v>
      </c>
      <c r="AC25" s="288">
        <v>0</v>
      </c>
      <c r="AD25" s="288">
        <v>0</v>
      </c>
      <c r="AE25" s="288">
        <v>0</v>
      </c>
      <c r="AF25" s="288">
        <v>0</v>
      </c>
      <c r="AG25" s="288">
        <v>0</v>
      </c>
      <c r="AH25" s="288">
        <v>0</v>
      </c>
      <c r="AI25" s="288">
        <v>0</v>
      </c>
      <c r="AJ25" s="288">
        <v>0</v>
      </c>
      <c r="AK25" s="288">
        <v>0</v>
      </c>
      <c r="AL25" s="288">
        <v>0</v>
      </c>
      <c r="AM25" s="288">
        <v>0</v>
      </c>
      <c r="AN25" s="288">
        <v>0</v>
      </c>
      <c r="AO25" s="288">
        <v>0</v>
      </c>
      <c r="AP25" s="288">
        <v>0</v>
      </c>
      <c r="AQ25" s="288">
        <v>0</v>
      </c>
      <c r="AR25" s="288">
        <v>0</v>
      </c>
      <c r="AS25" s="288">
        <v>0</v>
      </c>
      <c r="AT25" s="288">
        <v>0</v>
      </c>
      <c r="AU25" s="288">
        <v>0</v>
      </c>
      <c r="AV25" s="288">
        <v>0</v>
      </c>
      <c r="AW25" s="288">
        <v>0</v>
      </c>
      <c r="AX25" s="288">
        <v>0</v>
      </c>
      <c r="AY25" s="288">
        <v>0</v>
      </c>
      <c r="AZ25" s="288">
        <v>0</v>
      </c>
      <c r="BA25" s="288">
        <v>0</v>
      </c>
      <c r="BB25" s="288">
        <v>0</v>
      </c>
      <c r="BC25" s="288">
        <v>0</v>
      </c>
      <c r="BD25" s="288">
        <v>0</v>
      </c>
      <c r="BE25" s="288">
        <v>0</v>
      </c>
      <c r="BF25" s="288">
        <v>0</v>
      </c>
      <c r="BG25" s="288">
        <v>0</v>
      </c>
      <c r="BH25" s="288">
        <v>0</v>
      </c>
      <c r="BI25" s="288">
        <v>0</v>
      </c>
      <c r="BJ25" s="288">
        <v>0</v>
      </c>
      <c r="BK25" s="288">
        <v>0</v>
      </c>
      <c r="BL25" s="288">
        <v>0</v>
      </c>
      <c r="BM25" s="288">
        <v>0</v>
      </c>
      <c r="BN25" s="288">
        <v>0</v>
      </c>
      <c r="BO25" s="288">
        <v>0</v>
      </c>
      <c r="BP25" s="288">
        <v>0</v>
      </c>
      <c r="BQ25" s="288">
        <v>0</v>
      </c>
      <c r="BR25" s="288">
        <v>26149</v>
      </c>
      <c r="BS25" s="288">
        <v>23492</v>
      </c>
      <c r="BT25" s="288">
        <v>1660</v>
      </c>
      <c r="BU25" s="288">
        <v>169</v>
      </c>
      <c r="BV25" s="288">
        <v>234430</v>
      </c>
      <c r="BW25" s="288">
        <v>16.54</v>
      </c>
      <c r="BX25" s="288">
        <v>0</v>
      </c>
      <c r="BY25" s="288">
        <v>0</v>
      </c>
      <c r="BZ25" s="288">
        <v>0</v>
      </c>
      <c r="CA25" s="288">
        <v>0</v>
      </c>
      <c r="CB25" s="288">
        <v>0</v>
      </c>
      <c r="CC25" s="288">
        <v>0</v>
      </c>
      <c r="CD25" s="288">
        <v>0</v>
      </c>
      <c r="CE25" s="288">
        <v>0</v>
      </c>
      <c r="CF25" s="288">
        <v>0</v>
      </c>
      <c r="CG25" s="288">
        <v>0</v>
      </c>
      <c r="CH25" s="288">
        <v>0</v>
      </c>
      <c r="CI25" s="288">
        <v>0</v>
      </c>
      <c r="CJ25" s="288">
        <v>0</v>
      </c>
      <c r="CK25" s="288">
        <v>0</v>
      </c>
      <c r="CL25" s="288">
        <v>0</v>
      </c>
      <c r="CM25" s="288">
        <v>0</v>
      </c>
      <c r="CN25" s="288">
        <v>0</v>
      </c>
      <c r="CO25" s="288">
        <v>0</v>
      </c>
      <c r="CP25" s="288">
        <v>0</v>
      </c>
      <c r="CQ25" s="288">
        <v>0</v>
      </c>
      <c r="CR25" s="288">
        <v>0</v>
      </c>
      <c r="CS25" s="288">
        <v>0</v>
      </c>
      <c r="CT25" s="288">
        <v>0</v>
      </c>
      <c r="CU25" s="288">
        <v>0</v>
      </c>
      <c r="CV25" s="288">
        <v>0</v>
      </c>
      <c r="CW25" s="288">
        <v>0</v>
      </c>
      <c r="CX25" s="288">
        <v>0</v>
      </c>
      <c r="CY25" s="288">
        <v>0</v>
      </c>
      <c r="CZ25" s="288">
        <v>0</v>
      </c>
      <c r="DA25" s="288">
        <v>0</v>
      </c>
      <c r="DB25" s="288">
        <v>0</v>
      </c>
      <c r="DC25" s="288">
        <v>0</v>
      </c>
      <c r="DD25" s="288">
        <v>0</v>
      </c>
      <c r="DE25" s="288">
        <v>0</v>
      </c>
      <c r="DF25" s="288">
        <v>0</v>
      </c>
      <c r="DG25" s="288">
        <v>0</v>
      </c>
      <c r="DH25" s="288">
        <v>0</v>
      </c>
      <c r="DI25" s="288">
        <v>0</v>
      </c>
      <c r="DJ25" s="288">
        <v>0</v>
      </c>
      <c r="DK25" s="288">
        <v>0</v>
      </c>
      <c r="DL25" s="288">
        <v>0</v>
      </c>
      <c r="DM25" s="288">
        <v>0</v>
      </c>
      <c r="DN25" s="288">
        <v>0</v>
      </c>
      <c r="DO25" s="288">
        <v>0</v>
      </c>
      <c r="DP25" s="288">
        <v>0</v>
      </c>
      <c r="DQ25" s="288">
        <v>0</v>
      </c>
      <c r="DR25" s="288">
        <v>0</v>
      </c>
      <c r="DS25" s="288">
        <v>0</v>
      </c>
      <c r="DT25" s="288">
        <v>0</v>
      </c>
      <c r="DU25" s="288">
        <v>0</v>
      </c>
      <c r="DV25" s="288">
        <v>0</v>
      </c>
      <c r="DW25" s="288">
        <v>0</v>
      </c>
      <c r="DX25" s="288">
        <v>0</v>
      </c>
      <c r="DY25" s="288">
        <v>0</v>
      </c>
      <c r="DZ25" s="288">
        <v>0</v>
      </c>
      <c r="EA25" s="288">
        <v>0</v>
      </c>
      <c r="EB25" s="288">
        <v>0</v>
      </c>
      <c r="EC25" s="288">
        <v>0</v>
      </c>
      <c r="ED25" s="288">
        <v>0</v>
      </c>
      <c r="EE25" s="288">
        <v>0</v>
      </c>
      <c r="EF25" s="288">
        <v>0</v>
      </c>
      <c r="EG25" s="288">
        <v>0</v>
      </c>
      <c r="EH25" s="288">
        <v>0</v>
      </c>
      <c r="EI25" s="288">
        <v>0</v>
      </c>
      <c r="EJ25" s="288">
        <v>0</v>
      </c>
      <c r="EK25" s="288">
        <v>0</v>
      </c>
      <c r="EL25" s="288">
        <v>0</v>
      </c>
      <c r="EM25" s="288">
        <v>0</v>
      </c>
      <c r="EN25" s="288">
        <v>0</v>
      </c>
      <c r="EO25" s="288">
        <v>0</v>
      </c>
      <c r="EP25" s="288">
        <v>0</v>
      </c>
      <c r="EQ25" s="288">
        <v>0</v>
      </c>
      <c r="ER25" s="288">
        <v>0</v>
      </c>
      <c r="ES25" s="288">
        <v>0</v>
      </c>
      <c r="ET25" s="288">
        <v>0</v>
      </c>
      <c r="EU25" s="288">
        <v>0</v>
      </c>
      <c r="EV25" s="288">
        <v>0</v>
      </c>
      <c r="EW25" s="288">
        <v>0</v>
      </c>
      <c r="EX25" s="288">
        <v>0</v>
      </c>
      <c r="EY25" s="288">
        <v>0</v>
      </c>
      <c r="EZ25" s="288">
        <v>0</v>
      </c>
      <c r="FA25" s="288">
        <v>0</v>
      </c>
      <c r="FB25" s="288">
        <v>0</v>
      </c>
      <c r="FC25" s="288">
        <v>0</v>
      </c>
      <c r="FD25" s="288">
        <v>0</v>
      </c>
      <c r="FE25" s="288">
        <v>0</v>
      </c>
      <c r="FF25" s="288">
        <v>0</v>
      </c>
      <c r="FG25" s="288">
        <v>0</v>
      </c>
      <c r="FH25" s="288">
        <v>0</v>
      </c>
      <c r="FI25" s="288">
        <v>0</v>
      </c>
      <c r="FJ25" s="288">
        <v>0</v>
      </c>
      <c r="FK25" s="288">
        <v>0</v>
      </c>
      <c r="FL25" s="288">
        <v>0</v>
      </c>
      <c r="FM25" s="288">
        <v>0</v>
      </c>
      <c r="FN25" s="288">
        <v>0</v>
      </c>
      <c r="FO25" s="288">
        <v>0</v>
      </c>
      <c r="FP25" s="288">
        <v>0</v>
      </c>
      <c r="FQ25" s="288">
        <v>0</v>
      </c>
      <c r="FR25" s="288">
        <v>0</v>
      </c>
      <c r="FS25" s="288">
        <v>0</v>
      </c>
      <c r="FT25" s="288">
        <v>0</v>
      </c>
      <c r="FU25" s="288">
        <v>0</v>
      </c>
      <c r="FV25" s="288">
        <v>0</v>
      </c>
      <c r="FW25" s="288">
        <v>0</v>
      </c>
      <c r="FX25" s="288">
        <v>0</v>
      </c>
      <c r="FY25" s="288">
        <v>0</v>
      </c>
      <c r="FZ25" s="288">
        <v>0</v>
      </c>
      <c r="GC25" s="4">
        <v>163391</v>
      </c>
      <c r="GD25" s="4">
        <v>34260</v>
      </c>
      <c r="GE25" s="4">
        <v>2319</v>
      </c>
      <c r="GF25" s="4"/>
      <c r="GG25" s="4">
        <v>199970</v>
      </c>
      <c r="GH25" s="4">
        <v>353</v>
      </c>
      <c r="GI25" s="8">
        <f t="shared" si="0"/>
        <v>78010</v>
      </c>
      <c r="GJ25" s="8">
        <f t="shared" si="1"/>
        <v>121960</v>
      </c>
    </row>
    <row r="27" spans="1:192" x14ac:dyDescent="0.25">
      <c r="B27" s="303"/>
      <c r="J27" s="303"/>
      <c r="O27" s="288"/>
    </row>
  </sheetData>
  <sheetProtection password="C527" sheet="1" objects="1" scenarios="1" selectLockedCells="1" selectUnlockedCells="1"/>
  <autoFilter ref="A1:GB26"/>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W27"/>
  <sheetViews>
    <sheetView zoomScale="80" zoomScaleNormal="80" workbookViewId="0">
      <pane ySplit="1" topLeftCell="A2" activePane="bottomLeft" state="frozen"/>
      <selection activeCell="J27" sqref="J27"/>
      <selection pane="bottomLeft" activeCell="J27" sqref="J27"/>
    </sheetView>
  </sheetViews>
  <sheetFormatPr defaultRowHeight="15" x14ac:dyDescent="0.25"/>
  <cols>
    <col min="1" max="1" width="54.5703125" style="9" hidden="1" customWidth="1"/>
    <col min="2" max="2" width="8.28515625" style="9" customWidth="1"/>
    <col min="3" max="3" width="13.5703125" style="9" customWidth="1"/>
    <col min="4" max="4" width="13.85546875" style="9" customWidth="1"/>
    <col min="5" max="5" width="18" style="9" customWidth="1"/>
    <col min="6" max="6" width="18.7109375" style="9" customWidth="1"/>
    <col min="7" max="7" width="15.85546875" style="9" customWidth="1"/>
    <col min="8" max="8" width="11.28515625" style="9" customWidth="1"/>
    <col min="9" max="9" width="13" style="9" customWidth="1"/>
    <col min="10" max="10" width="15.140625" style="9" customWidth="1"/>
    <col min="11" max="11" width="15.85546875" style="9" customWidth="1"/>
    <col min="12" max="12" width="10.7109375" style="9" customWidth="1"/>
    <col min="13" max="13" width="17.5703125" style="9" customWidth="1"/>
    <col min="14" max="14" width="16.5703125" style="9" customWidth="1"/>
    <col min="15" max="28" width="14" style="9" customWidth="1"/>
    <col min="29" max="29" width="14" style="11" customWidth="1"/>
    <col min="30" max="40" width="12.7109375" style="9" customWidth="1"/>
    <col min="41" max="41" width="12.7109375" style="13" customWidth="1"/>
    <col min="42" max="42" width="12.7109375" style="11" customWidth="1"/>
    <col min="43" max="69" width="12.7109375" style="9" customWidth="1"/>
    <col min="70" max="74" width="17.42578125" style="9" customWidth="1"/>
    <col min="75" max="82" width="12.7109375" style="9" customWidth="1"/>
    <col min="83" max="115" width="9.140625" style="9" customWidth="1"/>
    <col min="116" max="116" width="9.140625" style="12" customWidth="1"/>
    <col min="117" max="119" width="9.140625" style="9" customWidth="1"/>
    <col min="120" max="120" width="9.140625" style="12" customWidth="1"/>
    <col min="121" max="127" width="9.140625" style="9" customWidth="1"/>
    <col min="128" max="128" width="9.140625" style="13" customWidth="1"/>
    <col min="129" max="153" width="9.140625" style="9" customWidth="1"/>
    <col min="154" max="156" width="12.7109375" style="9" customWidth="1"/>
    <col min="157" max="157" width="12.7109375" style="13" customWidth="1"/>
    <col min="158" max="158" width="17.28515625" style="9" customWidth="1"/>
    <col min="159" max="159" width="12.7109375" style="9" customWidth="1"/>
    <col min="160" max="160" width="17.42578125" style="9" customWidth="1"/>
    <col min="161" max="169" width="12.7109375" style="9" customWidth="1"/>
    <col min="170" max="170" width="9.140625" style="13" customWidth="1"/>
    <col min="171" max="181" width="9.140625" style="9" customWidth="1"/>
    <col min="182" max="182" width="36.85546875" style="9" customWidth="1"/>
    <col min="183" max="186" width="9.140625" style="9"/>
    <col min="187" max="187" width="9.140625" style="9" customWidth="1"/>
    <col min="188" max="193" width="9.140625" style="9"/>
    <col min="194" max="194" width="9.140625" style="13"/>
    <col min="195" max="195" width="9.140625" style="9"/>
    <col min="196" max="196" width="12" style="9" customWidth="1"/>
    <col min="197" max="197" width="27.7109375" style="9" customWidth="1"/>
    <col min="198" max="203" width="17.42578125" style="9" customWidth="1"/>
    <col min="204" max="205" width="15.85546875" style="9" customWidth="1"/>
    <col min="206" max="208" width="9.140625" style="9"/>
    <col min="209" max="209" width="9.140625" style="13"/>
    <col min="210" max="223" width="9.140625" style="9"/>
    <col min="224" max="224" width="11.5703125" style="13" customWidth="1"/>
    <col min="225" max="238" width="9.140625" style="9"/>
    <col min="239" max="239" width="9.140625" style="13"/>
    <col min="240" max="251" width="9.140625" style="9"/>
    <col min="252" max="252" width="9.140625" style="13"/>
    <col min="253" max="277" width="9.140625" style="9"/>
    <col min="278" max="278" width="9.140625" style="13"/>
    <col min="279" max="290" width="9.140625" style="9"/>
    <col min="291" max="291" width="9.140625" style="13"/>
    <col min="292" max="304" width="9.140625" style="9"/>
    <col min="305" max="305" width="9.140625" style="11"/>
    <col min="306" max="308" width="9.140625" style="9"/>
    <col min="309" max="309" width="9.140625" style="13"/>
    <col min="310" max="16384" width="9.140625" style="9"/>
  </cols>
  <sheetData>
    <row r="1" spans="1:305" s="98" customFormat="1" ht="153.75" customHeight="1" x14ac:dyDescent="0.25">
      <c r="A1" s="95" t="s">
        <v>0</v>
      </c>
      <c r="B1" s="96" t="s">
        <v>1</v>
      </c>
      <c r="C1" s="95" t="s">
        <v>2</v>
      </c>
      <c r="D1" s="95" t="s">
        <v>3</v>
      </c>
      <c r="E1" s="95" t="s">
        <v>4</v>
      </c>
      <c r="F1" s="95" t="s">
        <v>5</v>
      </c>
      <c r="G1" s="95" t="s">
        <v>6</v>
      </c>
      <c r="H1" s="95" t="s">
        <v>7</v>
      </c>
      <c r="I1" s="95" t="s">
        <v>8</v>
      </c>
      <c r="J1" s="95" t="s">
        <v>9</v>
      </c>
      <c r="K1" s="95" t="s">
        <v>10</v>
      </c>
      <c r="L1" s="95" t="s">
        <v>11</v>
      </c>
      <c r="M1" s="95" t="s">
        <v>12</v>
      </c>
      <c r="N1" s="95" t="s">
        <v>13</v>
      </c>
      <c r="O1" s="2" t="s">
        <v>203</v>
      </c>
      <c r="P1" s="2" t="s">
        <v>204</v>
      </c>
      <c r="Q1" s="2" t="s">
        <v>205</v>
      </c>
      <c r="R1" s="2" t="s">
        <v>206</v>
      </c>
      <c r="S1" s="2" t="s">
        <v>207</v>
      </c>
      <c r="T1" s="2" t="s">
        <v>208</v>
      </c>
      <c r="U1" s="2" t="s">
        <v>209</v>
      </c>
      <c r="V1" s="2" t="s">
        <v>210</v>
      </c>
      <c r="W1" s="2" t="s">
        <v>211</v>
      </c>
      <c r="X1" s="2" t="s">
        <v>212</v>
      </c>
      <c r="Y1" s="2" t="s">
        <v>213</v>
      </c>
      <c r="Z1" s="2" t="s">
        <v>214</v>
      </c>
      <c r="AA1" s="2" t="s">
        <v>215</v>
      </c>
      <c r="AB1" s="2" t="s">
        <v>216</v>
      </c>
      <c r="AC1" s="2" t="s">
        <v>217</v>
      </c>
      <c r="AD1" s="2" t="s">
        <v>27</v>
      </c>
      <c r="AE1" s="2" t="s">
        <v>28</v>
      </c>
      <c r="AF1" s="2" t="s">
        <v>29</v>
      </c>
      <c r="AG1" s="2" t="s">
        <v>30</v>
      </c>
      <c r="AH1" s="2" t="s">
        <v>31</v>
      </c>
      <c r="AI1" s="2" t="s">
        <v>32</v>
      </c>
      <c r="AJ1" s="2" t="s">
        <v>33</v>
      </c>
      <c r="AK1" s="2" t="s">
        <v>34</v>
      </c>
      <c r="AL1" s="2" t="s">
        <v>35</v>
      </c>
      <c r="AM1" s="2" t="s">
        <v>36</v>
      </c>
      <c r="AN1" s="2" t="s">
        <v>37</v>
      </c>
      <c r="AO1" s="2" t="s">
        <v>38</v>
      </c>
      <c r="AP1" s="2" t="s">
        <v>39</v>
      </c>
      <c r="AQ1" s="2" t="s">
        <v>40</v>
      </c>
      <c r="AR1" s="2" t="s">
        <v>41</v>
      </c>
      <c r="AS1" s="2" t="s">
        <v>42</v>
      </c>
      <c r="AT1" s="2" t="s">
        <v>43</v>
      </c>
      <c r="AU1" s="2" t="s">
        <v>44</v>
      </c>
      <c r="AV1" s="2" t="s">
        <v>45</v>
      </c>
      <c r="AW1" s="2" t="s">
        <v>46</v>
      </c>
      <c r="AX1" s="2" t="s">
        <v>47</v>
      </c>
      <c r="AY1" s="2" t="s">
        <v>48</v>
      </c>
      <c r="AZ1" s="2" t="s">
        <v>49</v>
      </c>
      <c r="BA1" s="2" t="s">
        <v>50</v>
      </c>
      <c r="BB1" s="2" t="s">
        <v>51</v>
      </c>
      <c r="BC1" s="2" t="s">
        <v>52</v>
      </c>
      <c r="BD1" s="2" t="s">
        <v>53</v>
      </c>
      <c r="BE1" s="2" t="s">
        <v>54</v>
      </c>
      <c r="BF1" s="2" t="s">
        <v>55</v>
      </c>
      <c r="BG1" s="2" t="s">
        <v>56</v>
      </c>
      <c r="BH1" s="2" t="s">
        <v>57</v>
      </c>
      <c r="BI1" s="2" t="s">
        <v>58</v>
      </c>
      <c r="BJ1" s="2" t="s">
        <v>59</v>
      </c>
      <c r="BK1" s="2" t="s">
        <v>60</v>
      </c>
      <c r="BL1" s="2" t="s">
        <v>61</v>
      </c>
      <c r="BM1" s="2" t="s">
        <v>62</v>
      </c>
      <c r="BN1" s="2" t="s">
        <v>63</v>
      </c>
      <c r="BO1" s="2" t="s">
        <v>64</v>
      </c>
      <c r="BP1" s="2" t="s">
        <v>65</v>
      </c>
      <c r="BQ1" s="2" t="s">
        <v>66</v>
      </c>
      <c r="BR1" s="2" t="s">
        <v>67</v>
      </c>
      <c r="BS1" s="2" t="s">
        <v>68</v>
      </c>
      <c r="BT1" s="2" t="s">
        <v>69</v>
      </c>
      <c r="BU1" s="2" t="s">
        <v>70</v>
      </c>
      <c r="BV1" s="2" t="s">
        <v>71</v>
      </c>
      <c r="BW1" s="2" t="s">
        <v>72</v>
      </c>
      <c r="BX1" s="2" t="s">
        <v>73</v>
      </c>
      <c r="BY1" s="2" t="s">
        <v>74</v>
      </c>
      <c r="BZ1" s="2" t="s">
        <v>75</v>
      </c>
      <c r="CA1" s="2" t="s">
        <v>76</v>
      </c>
      <c r="CB1" s="2" t="s">
        <v>77</v>
      </c>
      <c r="CC1" s="2" t="s">
        <v>78</v>
      </c>
      <c r="CD1" s="2" t="s">
        <v>79</v>
      </c>
      <c r="CE1" s="2" t="s">
        <v>80</v>
      </c>
      <c r="CF1" s="2" t="s">
        <v>81</v>
      </c>
      <c r="CG1" s="2" t="s">
        <v>82</v>
      </c>
      <c r="CH1" s="2" t="s">
        <v>83</v>
      </c>
      <c r="CI1" s="2" t="s">
        <v>84</v>
      </c>
      <c r="CJ1" s="2" t="s">
        <v>85</v>
      </c>
      <c r="CK1" s="2" t="s">
        <v>86</v>
      </c>
      <c r="CL1" s="2" t="s">
        <v>87</v>
      </c>
      <c r="CM1" s="2" t="s">
        <v>88</v>
      </c>
      <c r="CN1" s="2" t="s">
        <v>89</v>
      </c>
      <c r="CO1" s="2" t="s">
        <v>90</v>
      </c>
      <c r="CP1" s="2" t="s">
        <v>91</v>
      </c>
      <c r="CQ1" s="2" t="s">
        <v>92</v>
      </c>
      <c r="CR1" s="2" t="s">
        <v>93</v>
      </c>
      <c r="CS1" s="2" t="s">
        <v>94</v>
      </c>
      <c r="CT1" s="2" t="s">
        <v>95</v>
      </c>
      <c r="CU1" s="2" t="s">
        <v>96</v>
      </c>
      <c r="CV1" s="2" t="s">
        <v>97</v>
      </c>
      <c r="CW1" s="2" t="s">
        <v>98</v>
      </c>
      <c r="CX1" s="2" t="s">
        <v>99</v>
      </c>
      <c r="CY1" s="2" t="s">
        <v>100</v>
      </c>
      <c r="CZ1" s="2" t="s">
        <v>101</v>
      </c>
      <c r="DA1" s="2" t="s">
        <v>102</v>
      </c>
      <c r="DB1" s="2" t="s">
        <v>103</v>
      </c>
      <c r="DC1" s="330" t="s">
        <v>104</v>
      </c>
      <c r="DD1" s="330" t="s">
        <v>105</v>
      </c>
      <c r="DE1" s="330" t="s">
        <v>106</v>
      </c>
      <c r="DF1" s="330" t="s">
        <v>107</v>
      </c>
      <c r="DG1" s="330" t="s">
        <v>108</v>
      </c>
      <c r="DH1" s="330" t="s">
        <v>109</v>
      </c>
      <c r="DI1" s="330" t="s">
        <v>110</v>
      </c>
      <c r="DJ1" s="330" t="s">
        <v>111</v>
      </c>
      <c r="DK1" s="330" t="s">
        <v>112</v>
      </c>
      <c r="DL1" s="330" t="s">
        <v>113</v>
      </c>
      <c r="DM1" s="330" t="s">
        <v>114</v>
      </c>
      <c r="DN1" s="330" t="s">
        <v>115</v>
      </c>
      <c r="DO1" s="330" t="s">
        <v>116</v>
      </c>
      <c r="DP1" s="330" t="s">
        <v>117</v>
      </c>
      <c r="DQ1" s="330" t="s">
        <v>118</v>
      </c>
      <c r="DR1" s="330" t="s">
        <v>119</v>
      </c>
      <c r="DS1" s="330" t="s">
        <v>120</v>
      </c>
      <c r="DT1" s="330" t="s">
        <v>121</v>
      </c>
      <c r="DU1" s="330" t="s">
        <v>122</v>
      </c>
      <c r="DV1" s="330" t="s">
        <v>123</v>
      </c>
      <c r="DW1" s="330" t="s">
        <v>124</v>
      </c>
      <c r="DX1" s="330" t="s">
        <v>125</v>
      </c>
      <c r="DY1" s="330" t="s">
        <v>126</v>
      </c>
      <c r="DZ1" s="330" t="s">
        <v>127</v>
      </c>
      <c r="EA1" s="330" t="s">
        <v>128</v>
      </c>
      <c r="EB1" s="330" t="s">
        <v>129</v>
      </c>
      <c r="EC1" s="330" t="s">
        <v>130</v>
      </c>
      <c r="ED1" s="330" t="s">
        <v>131</v>
      </c>
      <c r="EE1" s="330" t="s">
        <v>132</v>
      </c>
      <c r="EF1" s="330" t="s">
        <v>133</v>
      </c>
      <c r="EG1" s="330" t="s">
        <v>134</v>
      </c>
      <c r="EH1" s="330" t="s">
        <v>135</v>
      </c>
      <c r="EI1" s="330" t="s">
        <v>136</v>
      </c>
      <c r="EJ1" s="330" t="s">
        <v>137</v>
      </c>
      <c r="EK1" s="330" t="s">
        <v>138</v>
      </c>
      <c r="EL1" s="330" t="s">
        <v>139</v>
      </c>
      <c r="EM1" s="330" t="s">
        <v>140</v>
      </c>
      <c r="EN1" s="330" t="s">
        <v>141</v>
      </c>
      <c r="EO1" s="330" t="s">
        <v>142</v>
      </c>
      <c r="EP1" s="330" t="s">
        <v>143</v>
      </c>
      <c r="EQ1" s="330" t="s">
        <v>144</v>
      </c>
      <c r="ER1" s="330" t="s">
        <v>145</v>
      </c>
      <c r="ES1" s="330" t="s">
        <v>146</v>
      </c>
      <c r="ET1" s="330" t="s">
        <v>147</v>
      </c>
      <c r="EU1" s="330" t="s">
        <v>148</v>
      </c>
      <c r="EV1" s="330" t="s">
        <v>149</v>
      </c>
      <c r="EW1" s="330" t="s">
        <v>150</v>
      </c>
      <c r="EX1" s="330" t="s">
        <v>151</v>
      </c>
      <c r="EY1" s="330" t="s">
        <v>152</v>
      </c>
      <c r="EZ1" s="330" t="s">
        <v>153</v>
      </c>
      <c r="FA1" s="330" t="s">
        <v>154</v>
      </c>
      <c r="FB1" s="330" t="s">
        <v>155</v>
      </c>
      <c r="FC1" s="330" t="s">
        <v>156</v>
      </c>
      <c r="FD1" s="330" t="s">
        <v>157</v>
      </c>
      <c r="FE1" s="330" t="s">
        <v>158</v>
      </c>
      <c r="FF1" s="330" t="s">
        <v>159</v>
      </c>
      <c r="FG1" s="330" t="s">
        <v>160</v>
      </c>
      <c r="FH1" s="330" t="s">
        <v>161</v>
      </c>
      <c r="FI1" s="330" t="s">
        <v>162</v>
      </c>
      <c r="FJ1" s="330" t="s">
        <v>163</v>
      </c>
      <c r="FK1" s="330" t="s">
        <v>164</v>
      </c>
      <c r="FL1" s="97" t="s">
        <v>165</v>
      </c>
      <c r="FM1" s="97" t="s">
        <v>166</v>
      </c>
      <c r="FN1" s="97" t="s">
        <v>167</v>
      </c>
      <c r="FO1" s="97" t="s">
        <v>168</v>
      </c>
      <c r="FP1" s="97" t="s">
        <v>169</v>
      </c>
      <c r="FQ1" s="97" t="s">
        <v>170</v>
      </c>
      <c r="FR1" s="97" t="s">
        <v>171</v>
      </c>
      <c r="FS1" s="97" t="s">
        <v>172</v>
      </c>
      <c r="FT1" s="97" t="s">
        <v>173</v>
      </c>
      <c r="FU1" s="97" t="s">
        <v>174</v>
      </c>
      <c r="FV1" s="97" t="s">
        <v>175</v>
      </c>
      <c r="FW1" s="97" t="s">
        <v>176</v>
      </c>
      <c r="FX1" s="97" t="s">
        <v>177</v>
      </c>
      <c r="FY1" s="98" t="s">
        <v>178</v>
      </c>
      <c r="FZ1" s="98" t="s">
        <v>218</v>
      </c>
      <c r="GA1" s="98" t="s">
        <v>662</v>
      </c>
      <c r="GB1" s="98" t="s">
        <v>664</v>
      </c>
      <c r="GC1" s="98" t="s">
        <v>665</v>
      </c>
      <c r="GD1" s="98" t="s">
        <v>666</v>
      </c>
      <c r="GE1" s="146" t="s">
        <v>227</v>
      </c>
      <c r="GF1" s="146" t="s">
        <v>228</v>
      </c>
      <c r="GG1" s="146" t="s">
        <v>229</v>
      </c>
      <c r="GH1" s="146" t="s">
        <v>230</v>
      </c>
      <c r="GI1" s="146" t="s">
        <v>231</v>
      </c>
      <c r="GJ1" s="146" t="s">
        <v>232</v>
      </c>
      <c r="GK1" s="146" t="s">
        <v>233</v>
      </c>
      <c r="GL1" s="146" t="s">
        <v>234</v>
      </c>
      <c r="GM1" s="98" t="s">
        <v>674</v>
      </c>
      <c r="GN1" s="98" t="s">
        <v>753</v>
      </c>
      <c r="GO1" s="98" t="s">
        <v>764</v>
      </c>
      <c r="GP1" s="98" t="s">
        <v>772</v>
      </c>
      <c r="GQ1" s="98" t="s">
        <v>773</v>
      </c>
      <c r="GR1" s="98" t="s">
        <v>774</v>
      </c>
      <c r="GS1" s="98" t="s">
        <v>775</v>
      </c>
      <c r="GT1" s="98" t="s">
        <v>776</v>
      </c>
      <c r="GU1" s="98" t="s">
        <v>778</v>
      </c>
      <c r="GV1" s="98" t="s">
        <v>789</v>
      </c>
      <c r="GW1" s="98" t="s">
        <v>790</v>
      </c>
      <c r="KF1" s="99"/>
      <c r="KG1" s="99"/>
      <c r="KS1" s="100"/>
    </row>
    <row r="2" spans="1:305" s="290" customFormat="1" ht="14.25" x14ac:dyDescent="0.2">
      <c r="A2" s="290" t="s">
        <v>190</v>
      </c>
      <c r="B2" s="290">
        <v>109</v>
      </c>
      <c r="C2" s="290">
        <v>0</v>
      </c>
      <c r="D2" s="290">
        <v>0</v>
      </c>
      <c r="E2" s="290">
        <v>0</v>
      </c>
      <c r="F2" s="290">
        <v>0</v>
      </c>
      <c r="G2" s="290">
        <v>0</v>
      </c>
      <c r="H2" s="290">
        <v>0</v>
      </c>
      <c r="I2" s="290">
        <v>0</v>
      </c>
      <c r="J2" s="290">
        <v>13541192</v>
      </c>
      <c r="K2" s="290">
        <v>0</v>
      </c>
      <c r="L2" s="290">
        <v>0</v>
      </c>
      <c r="M2" s="290">
        <v>0</v>
      </c>
      <c r="N2" s="290">
        <v>0</v>
      </c>
      <c r="O2" s="290">
        <v>7485</v>
      </c>
      <c r="P2" s="290">
        <v>38945</v>
      </c>
      <c r="Q2" s="290">
        <v>720</v>
      </c>
      <c r="R2" s="290">
        <v>452</v>
      </c>
      <c r="S2" s="290">
        <v>1759</v>
      </c>
      <c r="T2" s="290">
        <v>960600</v>
      </c>
      <c r="U2" s="290">
        <v>1766378</v>
      </c>
      <c r="V2" s="290">
        <v>276904</v>
      </c>
      <c r="W2" s="290">
        <v>178540</v>
      </c>
      <c r="X2" s="290">
        <v>257029</v>
      </c>
      <c r="Y2" s="290">
        <v>684008</v>
      </c>
      <c r="Z2" s="290">
        <v>122361</v>
      </c>
      <c r="AA2" s="290">
        <v>1630574</v>
      </c>
      <c r="AB2" s="290">
        <v>2632071</v>
      </c>
      <c r="AC2" s="290">
        <v>3315316</v>
      </c>
      <c r="AD2" s="290">
        <v>560</v>
      </c>
      <c r="AE2" s="290">
        <v>558</v>
      </c>
      <c r="AF2" s="290">
        <v>521</v>
      </c>
      <c r="AG2" s="290">
        <v>547</v>
      </c>
      <c r="AH2" s="290">
        <v>2368</v>
      </c>
      <c r="AI2" s="290">
        <v>906</v>
      </c>
      <c r="AJ2" s="290">
        <v>7470</v>
      </c>
      <c r="AK2" s="290">
        <v>883</v>
      </c>
      <c r="AL2" s="290">
        <v>7610</v>
      </c>
      <c r="AM2" s="290">
        <v>515</v>
      </c>
      <c r="AN2" s="290">
        <v>489</v>
      </c>
      <c r="AO2" s="290">
        <v>714</v>
      </c>
      <c r="AP2" s="290">
        <v>9406</v>
      </c>
      <c r="AQ2" s="290">
        <v>8818</v>
      </c>
      <c r="AR2" s="290">
        <v>44583</v>
      </c>
      <c r="AS2" s="290">
        <v>1504</v>
      </c>
      <c r="AT2" s="290">
        <v>10</v>
      </c>
      <c r="AU2" s="290">
        <v>0</v>
      </c>
      <c r="AV2" s="290">
        <v>0</v>
      </c>
      <c r="AW2" s="290">
        <v>39</v>
      </c>
      <c r="AX2" s="290">
        <v>43</v>
      </c>
      <c r="AY2" s="290">
        <v>29</v>
      </c>
      <c r="AZ2" s="290">
        <v>18960</v>
      </c>
      <c r="BA2" s="290">
        <v>51</v>
      </c>
      <c r="BB2" s="290">
        <v>1</v>
      </c>
      <c r="BC2" s="290">
        <v>5</v>
      </c>
      <c r="BD2" s="290">
        <v>3</v>
      </c>
      <c r="BE2" s="290">
        <v>62</v>
      </c>
      <c r="BF2" s="290">
        <v>2</v>
      </c>
      <c r="BG2" s="290">
        <v>0</v>
      </c>
      <c r="BH2" s="290">
        <v>25</v>
      </c>
      <c r="BI2" s="290">
        <v>13</v>
      </c>
      <c r="BJ2" s="290">
        <v>3</v>
      </c>
      <c r="BK2" s="290">
        <v>17</v>
      </c>
      <c r="BL2" s="290">
        <v>3</v>
      </c>
      <c r="BM2" s="290">
        <v>4</v>
      </c>
      <c r="BN2" s="290">
        <v>157</v>
      </c>
      <c r="BO2" s="290">
        <v>29</v>
      </c>
      <c r="BP2" s="290">
        <v>2018</v>
      </c>
      <c r="BQ2" s="290">
        <v>212</v>
      </c>
      <c r="BR2" s="290">
        <v>1137324</v>
      </c>
      <c r="BS2" s="290">
        <v>728579</v>
      </c>
      <c r="BT2" s="290">
        <v>101533</v>
      </c>
      <c r="BU2" s="290">
        <v>115055</v>
      </c>
      <c r="BV2" s="290">
        <v>12525207.109999999</v>
      </c>
      <c r="BW2" s="290">
        <v>400.13</v>
      </c>
      <c r="BX2" s="290">
        <v>1246.31</v>
      </c>
      <c r="BY2" s="290">
        <v>708.6400000000001</v>
      </c>
      <c r="BZ2" s="290">
        <v>3130.86</v>
      </c>
      <c r="CA2" s="290">
        <v>380.72</v>
      </c>
      <c r="CB2" s="290">
        <v>1336.77</v>
      </c>
      <c r="CC2" s="290">
        <v>4265.8900000000003</v>
      </c>
      <c r="CD2" s="290">
        <v>324.06</v>
      </c>
      <c r="CE2" s="290">
        <v>61</v>
      </c>
      <c r="CF2" s="290">
        <v>50</v>
      </c>
      <c r="CG2" s="290">
        <v>14</v>
      </c>
      <c r="CH2" s="290">
        <v>2</v>
      </c>
      <c r="CI2" s="290">
        <v>35</v>
      </c>
      <c r="CJ2" s="290">
        <v>5</v>
      </c>
      <c r="CK2" s="290">
        <v>9</v>
      </c>
      <c r="CL2" s="290">
        <v>13</v>
      </c>
      <c r="CM2" s="290">
        <v>59</v>
      </c>
      <c r="CN2" s="290">
        <v>6</v>
      </c>
      <c r="CO2" s="290">
        <v>6</v>
      </c>
      <c r="CP2" s="290">
        <v>4</v>
      </c>
      <c r="CQ2" s="290">
        <v>10</v>
      </c>
      <c r="CR2" s="290">
        <v>0</v>
      </c>
      <c r="CS2" s="290">
        <v>3</v>
      </c>
      <c r="CT2" s="290">
        <v>10</v>
      </c>
      <c r="CU2" s="290">
        <v>7</v>
      </c>
      <c r="CV2" s="290">
        <v>35</v>
      </c>
      <c r="CW2" s="290">
        <v>6</v>
      </c>
      <c r="CX2" s="290">
        <v>2</v>
      </c>
      <c r="CY2" s="290">
        <v>2</v>
      </c>
      <c r="CZ2" s="290">
        <v>17</v>
      </c>
      <c r="DA2" s="290">
        <v>6</v>
      </c>
      <c r="DB2" s="290">
        <v>6</v>
      </c>
      <c r="DC2" s="331">
        <v>3</v>
      </c>
      <c r="DD2" s="331">
        <v>1</v>
      </c>
      <c r="DE2" s="331">
        <v>3</v>
      </c>
      <c r="DF2" s="331">
        <v>0</v>
      </c>
      <c r="DG2" s="331">
        <v>2</v>
      </c>
      <c r="DH2" s="331">
        <v>0</v>
      </c>
      <c r="DI2" s="331">
        <v>0</v>
      </c>
      <c r="DJ2" s="331">
        <v>4</v>
      </c>
      <c r="DK2" s="331">
        <v>2</v>
      </c>
      <c r="DL2" s="331">
        <v>1369</v>
      </c>
      <c r="DM2" s="331">
        <v>3800</v>
      </c>
      <c r="DN2" s="331">
        <v>338</v>
      </c>
      <c r="DO2" s="331">
        <v>804</v>
      </c>
      <c r="DP2" s="331">
        <v>11</v>
      </c>
      <c r="DQ2" s="331">
        <v>0</v>
      </c>
      <c r="DR2" s="331">
        <v>5</v>
      </c>
      <c r="DS2" s="331">
        <v>5</v>
      </c>
      <c r="DT2" s="331">
        <v>7</v>
      </c>
      <c r="DU2" s="331">
        <v>2</v>
      </c>
      <c r="DV2" s="331">
        <v>5</v>
      </c>
      <c r="DW2" s="331">
        <v>4</v>
      </c>
      <c r="DX2" s="331">
        <v>5</v>
      </c>
      <c r="DY2" s="331">
        <v>5</v>
      </c>
      <c r="DZ2" s="331">
        <v>8</v>
      </c>
      <c r="EA2" s="331">
        <v>3</v>
      </c>
      <c r="EB2" s="331">
        <v>12</v>
      </c>
      <c r="EC2" s="331">
        <v>0</v>
      </c>
      <c r="ED2" s="331">
        <v>6</v>
      </c>
      <c r="EE2" s="331">
        <v>4</v>
      </c>
      <c r="EF2" s="331">
        <v>6</v>
      </c>
      <c r="EG2" s="331">
        <v>4</v>
      </c>
      <c r="EH2" s="331">
        <v>5</v>
      </c>
      <c r="EI2" s="331">
        <v>5</v>
      </c>
      <c r="EJ2" s="331">
        <v>3</v>
      </c>
      <c r="EK2" s="331">
        <v>5</v>
      </c>
      <c r="EL2" s="331">
        <v>3</v>
      </c>
      <c r="EM2" s="331">
        <v>0</v>
      </c>
      <c r="EN2" s="331">
        <v>2377</v>
      </c>
      <c r="EO2" s="331">
        <v>27</v>
      </c>
      <c r="EP2" s="331">
        <v>33</v>
      </c>
      <c r="EQ2" s="331">
        <v>19</v>
      </c>
      <c r="ER2" s="331">
        <v>32</v>
      </c>
      <c r="ES2" s="331">
        <v>140</v>
      </c>
      <c r="ET2" s="331">
        <v>188</v>
      </c>
      <c r="EU2" s="331">
        <v>169</v>
      </c>
      <c r="EV2" s="331">
        <v>479</v>
      </c>
      <c r="EW2" s="331">
        <v>146</v>
      </c>
      <c r="EX2" s="331">
        <v>35</v>
      </c>
      <c r="EY2" s="331">
        <v>1511</v>
      </c>
      <c r="EZ2" s="331">
        <v>2370</v>
      </c>
      <c r="FA2" s="331">
        <v>225</v>
      </c>
      <c r="FB2" s="331">
        <v>592</v>
      </c>
      <c r="FC2" s="331">
        <v>1438</v>
      </c>
      <c r="FD2" s="331">
        <v>164135</v>
      </c>
      <c r="FE2" s="331">
        <v>2719</v>
      </c>
      <c r="FF2" s="331">
        <v>1898</v>
      </c>
      <c r="FG2" s="331">
        <v>51201</v>
      </c>
      <c r="FH2" s="331">
        <v>566</v>
      </c>
      <c r="FI2" s="331">
        <v>5060</v>
      </c>
      <c r="FJ2" s="331">
        <v>101</v>
      </c>
      <c r="FK2" s="331">
        <v>9289</v>
      </c>
      <c r="FL2" s="290">
        <v>21</v>
      </c>
      <c r="FM2" s="290">
        <v>10256</v>
      </c>
      <c r="FN2" s="290">
        <v>4260</v>
      </c>
      <c r="FO2" s="290">
        <v>198</v>
      </c>
      <c r="FP2" s="290">
        <v>986</v>
      </c>
      <c r="FQ2" s="290">
        <v>27</v>
      </c>
      <c r="FR2" s="290">
        <v>5</v>
      </c>
      <c r="FS2" s="290">
        <v>10</v>
      </c>
      <c r="FT2" s="290">
        <v>2079</v>
      </c>
      <c r="FU2" s="290">
        <v>1</v>
      </c>
      <c r="FV2" s="290">
        <v>1</v>
      </c>
      <c r="FW2" s="290">
        <v>0</v>
      </c>
      <c r="FX2" s="290">
        <v>2</v>
      </c>
      <c r="FY2" s="290">
        <v>7</v>
      </c>
      <c r="GA2" s="290">
        <v>109138</v>
      </c>
      <c r="GB2" s="290">
        <v>13813</v>
      </c>
      <c r="GC2" s="290">
        <v>73639</v>
      </c>
      <c r="GD2" s="290">
        <v>19132</v>
      </c>
      <c r="GE2" s="291">
        <v>8180</v>
      </c>
      <c r="GF2" s="291">
        <v>1073</v>
      </c>
      <c r="GG2" s="291">
        <v>1010</v>
      </c>
      <c r="GH2" s="291">
        <v>1300</v>
      </c>
      <c r="GI2" s="291">
        <v>11817</v>
      </c>
      <c r="GJ2" s="291">
        <v>9753</v>
      </c>
      <c r="GK2" s="291">
        <v>71013</v>
      </c>
      <c r="GL2" s="291">
        <v>2438</v>
      </c>
      <c r="GM2" s="290">
        <v>368</v>
      </c>
      <c r="GN2" s="290">
        <v>5876394</v>
      </c>
      <c r="GP2" s="9">
        <v>941037</v>
      </c>
      <c r="GQ2" s="9">
        <v>2726978</v>
      </c>
      <c r="GR2" s="9">
        <v>455444</v>
      </c>
      <c r="GS2" s="9">
        <v>1752935</v>
      </c>
      <c r="GT2" s="12">
        <v>5876394</v>
      </c>
      <c r="GU2" s="9">
        <v>47602</v>
      </c>
      <c r="GV2" s="290">
        <f>SUM(T2+V2+X2+Z2)</f>
        <v>1616894</v>
      </c>
      <c r="GW2" s="290">
        <f>SUM(U2+W2+Y2+AA2)</f>
        <v>4259500</v>
      </c>
    </row>
    <row r="3" spans="1:305" s="290" customFormat="1" ht="14.25" x14ac:dyDescent="0.2">
      <c r="A3" s="290" t="s">
        <v>191</v>
      </c>
      <c r="B3" s="290">
        <v>54</v>
      </c>
      <c r="C3" s="290">
        <v>0</v>
      </c>
      <c r="D3" s="290">
        <v>0</v>
      </c>
      <c r="E3" s="290">
        <v>0</v>
      </c>
      <c r="F3" s="290">
        <v>0</v>
      </c>
      <c r="G3" s="290">
        <v>0</v>
      </c>
      <c r="H3" s="290">
        <v>0</v>
      </c>
      <c r="I3" s="290">
        <v>0</v>
      </c>
      <c r="J3" s="290">
        <v>2996364</v>
      </c>
      <c r="K3" s="290">
        <v>0</v>
      </c>
      <c r="L3" s="290">
        <v>0</v>
      </c>
      <c r="M3" s="290">
        <v>0</v>
      </c>
      <c r="N3" s="290">
        <v>0</v>
      </c>
      <c r="O3" s="290">
        <v>2176</v>
      </c>
      <c r="P3" s="290">
        <v>11836</v>
      </c>
      <c r="Q3" s="290">
        <v>133</v>
      </c>
      <c r="R3" s="290">
        <v>159</v>
      </c>
      <c r="S3" s="290">
        <v>70</v>
      </c>
      <c r="T3" s="290">
        <v>83731</v>
      </c>
      <c r="U3" s="290">
        <v>938552</v>
      </c>
      <c r="V3" s="290">
        <v>74957</v>
      </c>
      <c r="W3" s="290">
        <v>25588</v>
      </c>
      <c r="X3" s="290">
        <v>75009</v>
      </c>
      <c r="Y3" s="290">
        <v>108588</v>
      </c>
      <c r="Z3" s="290">
        <v>12631</v>
      </c>
      <c r="AA3" s="290">
        <v>232868</v>
      </c>
      <c r="AB3" s="290">
        <v>2905</v>
      </c>
      <c r="AC3" s="290">
        <v>1090466</v>
      </c>
      <c r="AD3" s="290">
        <v>33</v>
      </c>
      <c r="AE3" s="290">
        <v>16</v>
      </c>
      <c r="AF3" s="290">
        <v>10</v>
      </c>
      <c r="AG3" s="290">
        <v>23</v>
      </c>
      <c r="AH3" s="290">
        <v>113</v>
      </c>
      <c r="AI3" s="290">
        <v>33</v>
      </c>
      <c r="AJ3" s="290">
        <v>1304</v>
      </c>
      <c r="AK3" s="290">
        <v>350</v>
      </c>
      <c r="AL3" s="290">
        <v>7476</v>
      </c>
      <c r="AM3" s="290">
        <v>484</v>
      </c>
      <c r="AN3" s="290">
        <v>459</v>
      </c>
      <c r="AO3" s="290">
        <v>676</v>
      </c>
      <c r="AP3" s="290">
        <v>207</v>
      </c>
      <c r="AQ3" s="290">
        <v>657</v>
      </c>
      <c r="AR3" s="290">
        <v>8702</v>
      </c>
      <c r="AS3" s="290">
        <v>297</v>
      </c>
      <c r="AT3" s="290">
        <v>2</v>
      </c>
      <c r="AU3" s="290">
        <v>0</v>
      </c>
      <c r="AV3" s="290">
        <v>0</v>
      </c>
      <c r="AW3" s="290">
        <v>5</v>
      </c>
      <c r="AX3" s="290">
        <v>1</v>
      </c>
      <c r="AY3" s="290">
        <v>12</v>
      </c>
      <c r="AZ3" s="290">
        <v>101</v>
      </c>
      <c r="BA3" s="290">
        <v>17</v>
      </c>
      <c r="BB3" s="290">
        <v>1</v>
      </c>
      <c r="BC3" s="290">
        <v>3</v>
      </c>
      <c r="BD3" s="290">
        <v>3</v>
      </c>
      <c r="BE3" s="290">
        <v>62</v>
      </c>
      <c r="BF3" s="290">
        <v>0</v>
      </c>
      <c r="BG3" s="290">
        <v>0</v>
      </c>
      <c r="BH3" s="290">
        <v>17</v>
      </c>
      <c r="BI3" s="290">
        <v>7</v>
      </c>
      <c r="BJ3" s="290">
        <v>3</v>
      </c>
      <c r="BK3" s="290">
        <v>1</v>
      </c>
      <c r="BL3" s="290">
        <v>1</v>
      </c>
      <c r="BM3" s="290">
        <v>2</v>
      </c>
      <c r="BN3" s="290">
        <v>49</v>
      </c>
      <c r="BO3" s="290">
        <v>6</v>
      </c>
      <c r="BP3" s="290">
        <v>232</v>
      </c>
      <c r="BQ3" s="290">
        <v>161</v>
      </c>
      <c r="BR3" s="290">
        <v>42396</v>
      </c>
      <c r="BS3" s="290">
        <v>28774</v>
      </c>
      <c r="BT3" s="290">
        <v>3955</v>
      </c>
      <c r="BU3" s="290">
        <v>2868</v>
      </c>
      <c r="BV3" s="290">
        <v>130149.72000000002</v>
      </c>
      <c r="BW3" s="290">
        <v>95.949999999999989</v>
      </c>
      <c r="BX3" s="290">
        <v>701.34</v>
      </c>
      <c r="BY3" s="290">
        <v>325.03999999999996</v>
      </c>
      <c r="BZ3" s="290">
        <v>1439.8600000000001</v>
      </c>
      <c r="CA3" s="290">
        <v>134.72</v>
      </c>
      <c r="CB3" s="290">
        <v>587.99</v>
      </c>
      <c r="CC3" s="290">
        <v>2116.5</v>
      </c>
      <c r="CD3" s="290">
        <v>126.06</v>
      </c>
      <c r="CE3" s="290">
        <v>26</v>
      </c>
      <c r="CF3" s="290">
        <v>20</v>
      </c>
      <c r="CG3" s="290">
        <v>4</v>
      </c>
      <c r="CH3" s="290">
        <v>1</v>
      </c>
      <c r="CI3" s="290">
        <v>17</v>
      </c>
      <c r="CJ3" s="290">
        <v>3</v>
      </c>
      <c r="CK3" s="290">
        <v>6</v>
      </c>
      <c r="CL3" s="290">
        <v>3</v>
      </c>
      <c r="CM3" s="290">
        <v>32</v>
      </c>
      <c r="CN3" s="290">
        <v>2</v>
      </c>
      <c r="CO3" s="290">
        <v>2</v>
      </c>
      <c r="CP3" s="290">
        <v>2</v>
      </c>
      <c r="CQ3" s="290">
        <v>3</v>
      </c>
      <c r="CR3" s="290">
        <v>0</v>
      </c>
      <c r="CS3" s="290">
        <v>1</v>
      </c>
      <c r="CT3" s="290">
        <v>5</v>
      </c>
      <c r="CU3" s="290">
        <v>3</v>
      </c>
      <c r="CV3" s="290">
        <v>17</v>
      </c>
      <c r="CW3" s="290">
        <v>5</v>
      </c>
      <c r="CX3" s="290">
        <v>1</v>
      </c>
      <c r="CY3" s="290">
        <v>0</v>
      </c>
      <c r="CZ3" s="290">
        <v>9</v>
      </c>
      <c r="DA3" s="290">
        <v>3</v>
      </c>
      <c r="DB3" s="290">
        <v>5</v>
      </c>
      <c r="DC3" s="331">
        <v>1</v>
      </c>
      <c r="DD3" s="331">
        <v>0</v>
      </c>
      <c r="DE3" s="331">
        <v>0</v>
      </c>
      <c r="DF3" s="331">
        <v>0</v>
      </c>
      <c r="DG3" s="331">
        <v>1</v>
      </c>
      <c r="DH3" s="331">
        <v>0</v>
      </c>
      <c r="DI3" s="331">
        <v>0</v>
      </c>
      <c r="DJ3" s="331">
        <v>2</v>
      </c>
      <c r="DK3" s="331">
        <v>0</v>
      </c>
      <c r="DL3" s="331">
        <v>66</v>
      </c>
      <c r="DM3" s="331">
        <v>300</v>
      </c>
      <c r="DN3" s="331">
        <v>40</v>
      </c>
      <c r="DO3" s="331">
        <v>4</v>
      </c>
      <c r="DP3" s="331">
        <v>4</v>
      </c>
      <c r="DQ3" s="331">
        <v>0</v>
      </c>
      <c r="DR3" s="331">
        <v>3</v>
      </c>
      <c r="DS3" s="331">
        <v>1</v>
      </c>
      <c r="DT3" s="331">
        <v>3</v>
      </c>
      <c r="DU3" s="331">
        <v>1</v>
      </c>
      <c r="DV3" s="331">
        <v>2</v>
      </c>
      <c r="DW3" s="331">
        <v>1</v>
      </c>
      <c r="DX3" s="331">
        <v>1</v>
      </c>
      <c r="DY3" s="331">
        <v>3</v>
      </c>
      <c r="DZ3" s="331">
        <v>2</v>
      </c>
      <c r="EA3" s="331">
        <v>2</v>
      </c>
      <c r="EB3" s="331">
        <v>4</v>
      </c>
      <c r="EC3" s="331">
        <v>0</v>
      </c>
      <c r="ED3" s="331">
        <v>1</v>
      </c>
      <c r="EE3" s="331">
        <v>3</v>
      </c>
      <c r="EF3" s="331">
        <v>2</v>
      </c>
      <c r="EG3" s="331">
        <v>2</v>
      </c>
      <c r="EH3" s="331">
        <v>2</v>
      </c>
      <c r="EI3" s="331">
        <v>2</v>
      </c>
      <c r="EJ3" s="331">
        <v>2</v>
      </c>
      <c r="EK3" s="331">
        <v>2</v>
      </c>
      <c r="EL3" s="331">
        <v>2</v>
      </c>
      <c r="EM3" s="331">
        <v>0</v>
      </c>
      <c r="EN3" s="331">
        <v>1715</v>
      </c>
      <c r="EO3" s="331">
        <v>12</v>
      </c>
      <c r="EP3" s="331">
        <v>8</v>
      </c>
      <c r="EQ3" s="331">
        <v>5</v>
      </c>
      <c r="ER3" s="331">
        <v>2</v>
      </c>
      <c r="ES3" s="331">
        <v>10</v>
      </c>
      <c r="ET3" s="331">
        <v>10</v>
      </c>
      <c r="EU3" s="331">
        <v>150</v>
      </c>
      <c r="EV3" s="331">
        <v>444</v>
      </c>
      <c r="EW3" s="331">
        <v>2</v>
      </c>
      <c r="EX3" s="331">
        <v>15</v>
      </c>
      <c r="EY3" s="331">
        <v>1510</v>
      </c>
      <c r="EZ3" s="331">
        <v>980</v>
      </c>
      <c r="FA3" s="331">
        <v>27</v>
      </c>
      <c r="FB3" s="331">
        <v>256</v>
      </c>
      <c r="FC3" s="331">
        <v>11</v>
      </c>
      <c r="FD3" s="331">
        <v>1</v>
      </c>
      <c r="FE3" s="331">
        <v>792</v>
      </c>
      <c r="FF3" s="331">
        <v>202</v>
      </c>
      <c r="FG3" s="331">
        <v>17775</v>
      </c>
      <c r="FH3" s="331">
        <v>38</v>
      </c>
      <c r="FI3" s="331">
        <v>30</v>
      </c>
      <c r="FJ3" s="331">
        <v>10</v>
      </c>
      <c r="FK3" s="331">
        <v>9288</v>
      </c>
      <c r="FL3" s="290">
        <v>7</v>
      </c>
      <c r="FM3" s="290">
        <v>3800</v>
      </c>
      <c r="FN3" s="290">
        <v>4000</v>
      </c>
      <c r="FO3" s="290">
        <v>0</v>
      </c>
      <c r="FP3" s="290">
        <v>0</v>
      </c>
      <c r="FQ3" s="290">
        <v>0</v>
      </c>
      <c r="FR3" s="290">
        <v>4</v>
      </c>
      <c r="FS3" s="290">
        <v>0</v>
      </c>
      <c r="FT3" s="290">
        <v>2079</v>
      </c>
      <c r="FU3" s="290">
        <v>0</v>
      </c>
      <c r="FV3" s="290">
        <v>0</v>
      </c>
      <c r="FW3" s="290">
        <v>0</v>
      </c>
      <c r="FX3" s="290">
        <v>1</v>
      </c>
      <c r="FY3" s="290">
        <v>4</v>
      </c>
      <c r="GA3" s="290">
        <v>21526</v>
      </c>
      <c r="GB3" s="290">
        <v>1882</v>
      </c>
      <c r="GC3" s="290">
        <v>18958</v>
      </c>
      <c r="GD3" s="290">
        <v>138</v>
      </c>
      <c r="GE3" s="291">
        <v>7511</v>
      </c>
      <c r="GF3" s="291">
        <v>500</v>
      </c>
      <c r="GG3" s="291">
        <v>469</v>
      </c>
      <c r="GH3" s="291">
        <v>704</v>
      </c>
      <c r="GI3" s="291">
        <v>321</v>
      </c>
      <c r="GJ3" s="291">
        <v>702</v>
      </c>
      <c r="GK3" s="291">
        <v>10107</v>
      </c>
      <c r="GL3" s="291">
        <v>664</v>
      </c>
      <c r="GM3" s="290">
        <v>170</v>
      </c>
      <c r="GN3" s="290">
        <v>1551924</v>
      </c>
      <c r="GP3" s="9">
        <v>183597</v>
      </c>
      <c r="GQ3" s="9">
        <v>1022283</v>
      </c>
      <c r="GR3" s="9">
        <v>100545</v>
      </c>
      <c r="GS3" s="9">
        <v>245499</v>
      </c>
      <c r="GT3" s="12">
        <v>1551924</v>
      </c>
      <c r="GU3" s="9">
        <v>14304</v>
      </c>
      <c r="GV3" s="290">
        <f>SUM(T3+V3+X3+Z3)</f>
        <v>246328</v>
      </c>
      <c r="GW3" s="290">
        <f t="shared" ref="GW3:GW25" si="0">SUM(U3+W3+Y3+AA3)</f>
        <v>1305596</v>
      </c>
    </row>
    <row r="4" spans="1:305" s="290" customFormat="1" ht="14.25" x14ac:dyDescent="0.2">
      <c r="A4" s="290" t="s">
        <v>192</v>
      </c>
      <c r="B4" s="290">
        <v>47</v>
      </c>
      <c r="C4" s="290">
        <v>0</v>
      </c>
      <c r="D4" s="290">
        <v>0</v>
      </c>
      <c r="E4" s="290">
        <v>0</v>
      </c>
      <c r="F4" s="290">
        <v>0</v>
      </c>
      <c r="G4" s="290">
        <v>0</v>
      </c>
      <c r="H4" s="290">
        <v>0</v>
      </c>
      <c r="I4" s="290">
        <v>0</v>
      </c>
      <c r="J4" s="290">
        <v>5919770</v>
      </c>
      <c r="K4" s="290">
        <v>0</v>
      </c>
      <c r="L4" s="290">
        <v>0</v>
      </c>
      <c r="M4" s="290">
        <v>0</v>
      </c>
      <c r="N4" s="290">
        <v>0</v>
      </c>
      <c r="O4" s="290">
        <v>3300</v>
      </c>
      <c r="P4" s="290">
        <v>24778</v>
      </c>
      <c r="Q4" s="290">
        <v>276</v>
      </c>
      <c r="R4" s="290">
        <v>240</v>
      </c>
      <c r="S4" s="290">
        <v>1433</v>
      </c>
      <c r="T4" s="290">
        <v>168667</v>
      </c>
      <c r="U4" s="290">
        <v>524362</v>
      </c>
      <c r="V4" s="290">
        <v>161013</v>
      </c>
      <c r="W4" s="290">
        <v>90402</v>
      </c>
      <c r="X4" s="290">
        <v>120850</v>
      </c>
      <c r="Y4" s="290">
        <v>521420</v>
      </c>
      <c r="Z4" s="290">
        <v>106149</v>
      </c>
      <c r="AA4" s="290">
        <v>1361932</v>
      </c>
      <c r="AB4" s="290">
        <v>2617970</v>
      </c>
      <c r="AC4" s="290">
        <v>2148500</v>
      </c>
      <c r="AD4" s="290">
        <v>512</v>
      </c>
      <c r="AE4" s="290">
        <v>523</v>
      </c>
      <c r="AF4" s="290">
        <v>510</v>
      </c>
      <c r="AG4" s="290">
        <v>503</v>
      </c>
      <c r="AH4" s="290">
        <v>840</v>
      </c>
      <c r="AI4" s="290">
        <v>639</v>
      </c>
      <c r="AJ4" s="290">
        <v>4270</v>
      </c>
      <c r="AK4" s="290">
        <v>526</v>
      </c>
      <c r="AL4" s="290">
        <v>134</v>
      </c>
      <c r="AM4" s="290">
        <v>31</v>
      </c>
      <c r="AN4" s="290">
        <v>30</v>
      </c>
      <c r="AO4" s="290">
        <v>38</v>
      </c>
      <c r="AP4" s="290">
        <v>8257</v>
      </c>
      <c r="AQ4" s="290">
        <v>7955</v>
      </c>
      <c r="AR4" s="290">
        <v>34565</v>
      </c>
      <c r="AS4" s="290">
        <v>1207</v>
      </c>
      <c r="AT4" s="290">
        <v>8</v>
      </c>
      <c r="AU4" s="290">
        <v>0</v>
      </c>
      <c r="AV4" s="290">
        <v>0</v>
      </c>
      <c r="AW4" s="290">
        <v>34</v>
      </c>
      <c r="AX4" s="290">
        <v>39</v>
      </c>
      <c r="AY4" s="290">
        <v>17</v>
      </c>
      <c r="AZ4" s="290">
        <v>18518</v>
      </c>
      <c r="BA4" s="290">
        <v>34</v>
      </c>
      <c r="BB4" s="290">
        <v>0</v>
      </c>
      <c r="BC4" s="290">
        <v>2</v>
      </c>
      <c r="BD4" s="290">
        <v>0</v>
      </c>
      <c r="BE4" s="290">
        <v>0</v>
      </c>
      <c r="BF4" s="290">
        <v>2</v>
      </c>
      <c r="BG4" s="290">
        <v>0</v>
      </c>
      <c r="BH4" s="290">
        <v>8</v>
      </c>
      <c r="BI4" s="290">
        <v>6</v>
      </c>
      <c r="BJ4" s="290">
        <v>0</v>
      </c>
      <c r="BK4" s="290">
        <v>16</v>
      </c>
      <c r="BL4" s="290">
        <v>2</v>
      </c>
      <c r="BM4" s="290">
        <v>2</v>
      </c>
      <c r="BN4" s="290">
        <v>25</v>
      </c>
      <c r="BO4" s="290">
        <v>17</v>
      </c>
      <c r="BP4" s="290">
        <v>943</v>
      </c>
      <c r="BQ4" s="290">
        <v>49</v>
      </c>
      <c r="BR4" s="290">
        <v>283764</v>
      </c>
      <c r="BS4" s="290">
        <v>149216</v>
      </c>
      <c r="BT4" s="290">
        <v>42062</v>
      </c>
      <c r="BU4" s="290">
        <v>30362</v>
      </c>
      <c r="BV4" s="290">
        <v>1214879.76</v>
      </c>
      <c r="BW4" s="290">
        <v>190.24000000000004</v>
      </c>
      <c r="BX4" s="290">
        <v>510.97</v>
      </c>
      <c r="BY4" s="290">
        <v>366.6</v>
      </c>
      <c r="BZ4" s="290">
        <v>1416</v>
      </c>
      <c r="CA4" s="290">
        <v>211</v>
      </c>
      <c r="CB4" s="290">
        <v>708.78</v>
      </c>
      <c r="CC4" s="290">
        <v>1891.3899999999999</v>
      </c>
      <c r="CD4" s="290">
        <v>188</v>
      </c>
      <c r="CE4" s="290">
        <v>28</v>
      </c>
      <c r="CF4" s="290">
        <v>24</v>
      </c>
      <c r="CG4" s="290">
        <v>8</v>
      </c>
      <c r="CH4" s="290">
        <v>1</v>
      </c>
      <c r="CI4" s="290">
        <v>15</v>
      </c>
      <c r="CJ4" s="290">
        <v>1</v>
      </c>
      <c r="CK4" s="290">
        <v>3</v>
      </c>
      <c r="CL4" s="290">
        <v>9</v>
      </c>
      <c r="CM4" s="290">
        <v>21</v>
      </c>
      <c r="CN4" s="290">
        <v>3</v>
      </c>
      <c r="CO4" s="290">
        <v>4</v>
      </c>
      <c r="CP4" s="290">
        <v>2</v>
      </c>
      <c r="CQ4" s="290">
        <v>6</v>
      </c>
      <c r="CR4" s="290">
        <v>0</v>
      </c>
      <c r="CS4" s="290">
        <v>2</v>
      </c>
      <c r="CT4" s="290">
        <v>5</v>
      </c>
      <c r="CU4" s="290">
        <v>4</v>
      </c>
      <c r="CV4" s="290">
        <v>15</v>
      </c>
      <c r="CW4" s="290">
        <v>1</v>
      </c>
      <c r="CX4" s="290">
        <v>1</v>
      </c>
      <c r="CY4" s="290">
        <v>2</v>
      </c>
      <c r="CZ4" s="290">
        <v>7</v>
      </c>
      <c r="DA4" s="290">
        <v>3</v>
      </c>
      <c r="DB4" s="290">
        <v>1</v>
      </c>
      <c r="DC4" s="331">
        <v>2</v>
      </c>
      <c r="DD4" s="331">
        <v>1</v>
      </c>
      <c r="DE4" s="331">
        <v>3</v>
      </c>
      <c r="DF4" s="331">
        <v>0</v>
      </c>
      <c r="DG4" s="331">
        <v>1</v>
      </c>
      <c r="DH4" s="331">
        <v>0</v>
      </c>
      <c r="DI4" s="331">
        <v>0</v>
      </c>
      <c r="DJ4" s="331">
        <v>2</v>
      </c>
      <c r="DK4" s="331">
        <v>2</v>
      </c>
      <c r="DL4" s="331">
        <v>1303</v>
      </c>
      <c r="DM4" s="331">
        <v>3500</v>
      </c>
      <c r="DN4" s="331">
        <v>298</v>
      </c>
      <c r="DO4" s="331">
        <v>800</v>
      </c>
      <c r="DP4" s="331">
        <v>7</v>
      </c>
      <c r="DQ4" s="331">
        <v>0</v>
      </c>
      <c r="DR4" s="331">
        <v>2</v>
      </c>
      <c r="DS4" s="331">
        <v>4</v>
      </c>
      <c r="DT4" s="331">
        <v>4</v>
      </c>
      <c r="DU4" s="331">
        <v>1</v>
      </c>
      <c r="DV4" s="331">
        <v>3</v>
      </c>
      <c r="DW4" s="331">
        <v>3</v>
      </c>
      <c r="DX4" s="331">
        <v>4</v>
      </c>
      <c r="DY4" s="331">
        <v>2</v>
      </c>
      <c r="DZ4" s="331">
        <v>6</v>
      </c>
      <c r="EA4" s="331">
        <v>1</v>
      </c>
      <c r="EB4" s="331">
        <v>8</v>
      </c>
      <c r="EC4" s="331">
        <v>0</v>
      </c>
      <c r="ED4" s="331">
        <v>5</v>
      </c>
      <c r="EE4" s="331">
        <v>1</v>
      </c>
      <c r="EF4" s="331">
        <v>4</v>
      </c>
      <c r="EG4" s="331">
        <v>2</v>
      </c>
      <c r="EH4" s="331">
        <v>3</v>
      </c>
      <c r="EI4" s="331">
        <v>3</v>
      </c>
      <c r="EJ4" s="331">
        <v>1</v>
      </c>
      <c r="EK4" s="331">
        <v>3</v>
      </c>
      <c r="EL4" s="331">
        <v>1</v>
      </c>
      <c r="EM4" s="331">
        <v>0</v>
      </c>
      <c r="EN4" s="331">
        <v>662</v>
      </c>
      <c r="EO4" s="331">
        <v>15</v>
      </c>
      <c r="EP4" s="331">
        <v>25</v>
      </c>
      <c r="EQ4" s="331">
        <v>14</v>
      </c>
      <c r="ER4" s="331">
        <v>30</v>
      </c>
      <c r="ES4" s="331">
        <v>130</v>
      </c>
      <c r="ET4" s="331">
        <v>178</v>
      </c>
      <c r="EU4" s="331">
        <v>19</v>
      </c>
      <c r="EV4" s="331">
        <v>35</v>
      </c>
      <c r="EW4" s="331">
        <v>144</v>
      </c>
      <c r="EX4" s="331">
        <v>20</v>
      </c>
      <c r="EY4" s="331">
        <v>1</v>
      </c>
      <c r="EZ4" s="331">
        <v>1390</v>
      </c>
      <c r="FA4" s="331">
        <v>198</v>
      </c>
      <c r="FB4" s="331">
        <v>336</v>
      </c>
      <c r="FC4" s="331">
        <v>1427</v>
      </c>
      <c r="FD4" s="331">
        <v>164134</v>
      </c>
      <c r="FE4" s="331">
        <v>1927</v>
      </c>
      <c r="FF4" s="331">
        <v>1696</v>
      </c>
      <c r="FG4" s="331">
        <v>33426</v>
      </c>
      <c r="FH4" s="331">
        <v>528</v>
      </c>
      <c r="FI4" s="331">
        <v>5030</v>
      </c>
      <c r="FJ4" s="331">
        <v>91</v>
      </c>
      <c r="FK4" s="331">
        <v>1</v>
      </c>
      <c r="FL4" s="290">
        <v>14</v>
      </c>
      <c r="FM4" s="290">
        <v>6456</v>
      </c>
      <c r="FN4" s="290">
        <v>260</v>
      </c>
      <c r="FO4" s="290">
        <v>198</v>
      </c>
      <c r="FP4" s="290">
        <v>986</v>
      </c>
      <c r="FQ4" s="290">
        <v>27</v>
      </c>
      <c r="FR4" s="290">
        <v>1</v>
      </c>
      <c r="FS4" s="290">
        <v>10</v>
      </c>
      <c r="FT4" s="290">
        <v>0</v>
      </c>
      <c r="FU4" s="290">
        <v>1</v>
      </c>
      <c r="FV4" s="290">
        <v>1</v>
      </c>
      <c r="FW4" s="290">
        <v>0</v>
      </c>
      <c r="FX4" s="290">
        <v>1</v>
      </c>
      <c r="FY4" s="290">
        <v>2</v>
      </c>
      <c r="GA4" s="290">
        <v>80262</v>
      </c>
      <c r="GB4" s="290">
        <v>8323</v>
      </c>
      <c r="GC4" s="290">
        <v>52217</v>
      </c>
      <c r="GD4" s="290">
        <v>18650</v>
      </c>
      <c r="GE4" s="291">
        <v>654</v>
      </c>
      <c r="GF4" s="291">
        <v>554</v>
      </c>
      <c r="GG4" s="291">
        <v>540</v>
      </c>
      <c r="GH4" s="291">
        <v>575</v>
      </c>
      <c r="GI4" s="291">
        <v>9136</v>
      </c>
      <c r="GJ4" s="291">
        <v>8611</v>
      </c>
      <c r="GK4" s="291">
        <v>57353</v>
      </c>
      <c r="GL4" s="291">
        <v>1767</v>
      </c>
      <c r="GM4" s="290">
        <v>166</v>
      </c>
      <c r="GN4" s="290">
        <v>3054795</v>
      </c>
      <c r="GP4" s="9">
        <v>642270</v>
      </c>
      <c r="GQ4" s="9">
        <v>693029</v>
      </c>
      <c r="GR4" s="9">
        <v>251415</v>
      </c>
      <c r="GS4" s="9">
        <v>1468081</v>
      </c>
      <c r="GT4" s="12">
        <v>3054795</v>
      </c>
      <c r="GU4" s="9">
        <v>28594</v>
      </c>
      <c r="GV4" s="290">
        <f t="shared" ref="GV4:GV25" si="1">SUM(T4+V4+X4+Z4)</f>
        <v>556679</v>
      </c>
      <c r="GW4" s="290">
        <f t="shared" si="0"/>
        <v>2498116</v>
      </c>
    </row>
    <row r="5" spans="1:305" s="290" customFormat="1" ht="14.25" x14ac:dyDescent="0.2">
      <c r="A5" s="290" t="s">
        <v>193</v>
      </c>
      <c r="B5" s="290">
        <v>8</v>
      </c>
      <c r="C5" s="290">
        <v>0</v>
      </c>
      <c r="D5" s="290">
        <v>0</v>
      </c>
      <c r="E5" s="290">
        <v>0</v>
      </c>
      <c r="F5" s="290">
        <v>0</v>
      </c>
      <c r="G5" s="290">
        <v>0</v>
      </c>
      <c r="H5" s="290">
        <v>0</v>
      </c>
      <c r="I5" s="290">
        <v>0</v>
      </c>
      <c r="J5" s="290">
        <v>4625058</v>
      </c>
      <c r="K5" s="290">
        <v>0</v>
      </c>
      <c r="L5" s="290">
        <v>0</v>
      </c>
      <c r="M5" s="290">
        <v>0</v>
      </c>
      <c r="N5" s="290">
        <v>0</v>
      </c>
      <c r="O5" s="290">
        <v>2009</v>
      </c>
      <c r="P5" s="290">
        <v>2331</v>
      </c>
      <c r="Q5" s="290">
        <v>311</v>
      </c>
      <c r="R5" s="290">
        <v>53</v>
      </c>
      <c r="S5" s="290">
        <v>256</v>
      </c>
      <c r="T5" s="290">
        <v>708202</v>
      </c>
      <c r="U5" s="290">
        <v>303464</v>
      </c>
      <c r="V5" s="290">
        <v>40934</v>
      </c>
      <c r="W5" s="290">
        <v>62550</v>
      </c>
      <c r="X5" s="290">
        <v>61170</v>
      </c>
      <c r="Y5" s="290">
        <v>54000</v>
      </c>
      <c r="Z5" s="290">
        <v>3581</v>
      </c>
      <c r="AA5" s="290">
        <v>35774</v>
      </c>
      <c r="AB5" s="290">
        <v>11196</v>
      </c>
      <c r="AC5" s="290">
        <v>76350</v>
      </c>
      <c r="AD5" s="290">
        <v>15</v>
      </c>
      <c r="AE5" s="290">
        <v>19</v>
      </c>
      <c r="AF5" s="290">
        <v>1</v>
      </c>
      <c r="AG5" s="290">
        <v>21</v>
      </c>
      <c r="AH5" s="290">
        <v>1415</v>
      </c>
      <c r="AI5" s="290">
        <v>234</v>
      </c>
      <c r="AJ5" s="290">
        <v>1896</v>
      </c>
      <c r="AK5" s="290">
        <v>7</v>
      </c>
      <c r="AL5" s="290">
        <v>0</v>
      </c>
      <c r="AM5" s="290">
        <v>0</v>
      </c>
      <c r="AN5" s="290">
        <v>0</v>
      </c>
      <c r="AO5" s="290">
        <v>0</v>
      </c>
      <c r="AP5" s="290">
        <v>942</v>
      </c>
      <c r="AQ5" s="290">
        <v>206</v>
      </c>
      <c r="AR5" s="290">
        <v>1316</v>
      </c>
      <c r="AS5" s="290">
        <v>0</v>
      </c>
      <c r="AT5" s="290">
        <v>0</v>
      </c>
      <c r="AU5" s="290">
        <v>0</v>
      </c>
      <c r="AV5" s="290">
        <v>0</v>
      </c>
      <c r="AW5" s="290">
        <v>0</v>
      </c>
      <c r="AX5" s="290">
        <v>3</v>
      </c>
      <c r="AY5" s="290">
        <v>0</v>
      </c>
      <c r="AZ5" s="290">
        <v>341</v>
      </c>
      <c r="BA5" s="290">
        <v>0</v>
      </c>
      <c r="BB5" s="290">
        <v>0</v>
      </c>
      <c r="BC5" s="290">
        <v>0</v>
      </c>
      <c r="BD5" s="290">
        <v>0</v>
      </c>
      <c r="BE5" s="290">
        <v>0</v>
      </c>
      <c r="BF5" s="290">
        <v>0</v>
      </c>
      <c r="BG5" s="290">
        <v>0</v>
      </c>
      <c r="BH5" s="290">
        <v>0</v>
      </c>
      <c r="BI5" s="290">
        <v>0</v>
      </c>
      <c r="BJ5" s="290">
        <v>0</v>
      </c>
      <c r="BK5" s="290">
        <v>0</v>
      </c>
      <c r="BL5" s="290">
        <v>0</v>
      </c>
      <c r="BM5" s="290">
        <v>0</v>
      </c>
      <c r="BN5" s="290">
        <v>83</v>
      </c>
      <c r="BO5" s="290">
        <v>6</v>
      </c>
      <c r="BP5" s="290">
        <v>843</v>
      </c>
      <c r="BQ5" s="290">
        <v>2</v>
      </c>
      <c r="BR5" s="290">
        <v>811164</v>
      </c>
      <c r="BS5" s="290">
        <v>550589</v>
      </c>
      <c r="BT5" s="290">
        <v>55516</v>
      </c>
      <c r="BU5" s="290">
        <v>81825</v>
      </c>
      <c r="BV5" s="290">
        <v>11180177.629999999</v>
      </c>
      <c r="BW5" s="290">
        <v>113.94</v>
      </c>
      <c r="BX5" s="290">
        <v>34</v>
      </c>
      <c r="BY5" s="290">
        <v>17</v>
      </c>
      <c r="BZ5" s="290">
        <v>275</v>
      </c>
      <c r="CA5" s="290">
        <v>35</v>
      </c>
      <c r="CB5" s="290">
        <v>40</v>
      </c>
      <c r="CC5" s="290">
        <v>258</v>
      </c>
      <c r="CD5" s="290">
        <v>10</v>
      </c>
      <c r="CE5" s="290">
        <v>7</v>
      </c>
      <c r="CF5" s="290">
        <v>6</v>
      </c>
      <c r="CG5" s="290">
        <v>2</v>
      </c>
      <c r="CH5" s="290">
        <v>0</v>
      </c>
      <c r="CI5" s="290">
        <v>3</v>
      </c>
      <c r="CJ5" s="290">
        <v>1</v>
      </c>
      <c r="CK5" s="290">
        <v>0</v>
      </c>
      <c r="CL5" s="290">
        <v>1</v>
      </c>
      <c r="CM5" s="290">
        <v>6</v>
      </c>
      <c r="CN5" s="290">
        <v>1</v>
      </c>
      <c r="CO5" s="290">
        <v>0</v>
      </c>
      <c r="CP5" s="290">
        <v>0</v>
      </c>
      <c r="CQ5" s="290">
        <v>1</v>
      </c>
      <c r="CR5" s="290">
        <v>0</v>
      </c>
      <c r="CS5" s="290">
        <v>0</v>
      </c>
      <c r="CT5" s="290">
        <v>0</v>
      </c>
      <c r="CU5" s="290">
        <v>0</v>
      </c>
      <c r="CV5" s="290">
        <v>3</v>
      </c>
      <c r="CW5" s="290">
        <v>0</v>
      </c>
      <c r="CX5" s="290">
        <v>0</v>
      </c>
      <c r="CY5" s="290">
        <v>0</v>
      </c>
      <c r="CZ5" s="290">
        <v>1</v>
      </c>
      <c r="DA5" s="290">
        <v>0</v>
      </c>
      <c r="DB5" s="290">
        <v>0</v>
      </c>
      <c r="DC5" s="331">
        <v>0</v>
      </c>
      <c r="DD5" s="331">
        <v>0</v>
      </c>
      <c r="DE5" s="331">
        <v>0</v>
      </c>
      <c r="DF5" s="331">
        <v>0</v>
      </c>
      <c r="DG5" s="331">
        <v>0</v>
      </c>
      <c r="DH5" s="331">
        <v>0</v>
      </c>
      <c r="DI5" s="331">
        <v>0</v>
      </c>
      <c r="DJ5" s="331">
        <v>0</v>
      </c>
      <c r="DK5" s="331">
        <v>0</v>
      </c>
      <c r="DL5" s="331">
        <v>0</v>
      </c>
      <c r="DM5" s="331">
        <v>0</v>
      </c>
      <c r="DN5" s="331">
        <v>0</v>
      </c>
      <c r="DO5" s="331">
        <v>0</v>
      </c>
      <c r="DP5" s="331">
        <v>0</v>
      </c>
      <c r="DQ5" s="331">
        <v>0</v>
      </c>
      <c r="DR5" s="331">
        <v>0</v>
      </c>
      <c r="DS5" s="331">
        <v>0</v>
      </c>
      <c r="DT5" s="331">
        <v>0</v>
      </c>
      <c r="DU5" s="331">
        <v>0</v>
      </c>
      <c r="DV5" s="331">
        <v>0</v>
      </c>
      <c r="DW5" s="331">
        <v>0</v>
      </c>
      <c r="DX5" s="331">
        <v>0</v>
      </c>
      <c r="DY5" s="331">
        <v>0</v>
      </c>
      <c r="DZ5" s="331">
        <v>0</v>
      </c>
      <c r="EA5" s="331">
        <v>0</v>
      </c>
      <c r="EB5" s="331">
        <v>0</v>
      </c>
      <c r="EC5" s="331">
        <v>0</v>
      </c>
      <c r="ED5" s="331">
        <v>0</v>
      </c>
      <c r="EE5" s="331">
        <v>0</v>
      </c>
      <c r="EF5" s="331">
        <v>0</v>
      </c>
      <c r="EG5" s="331">
        <v>0</v>
      </c>
      <c r="EH5" s="331">
        <v>0</v>
      </c>
      <c r="EI5" s="331">
        <v>0</v>
      </c>
      <c r="EJ5" s="331">
        <v>0</v>
      </c>
      <c r="EK5" s="331">
        <v>0</v>
      </c>
      <c r="EL5" s="331">
        <v>0</v>
      </c>
      <c r="EM5" s="331">
        <v>0</v>
      </c>
      <c r="EN5" s="331">
        <v>0</v>
      </c>
      <c r="EO5" s="331">
        <v>0</v>
      </c>
      <c r="EP5" s="331">
        <v>0</v>
      </c>
      <c r="EQ5" s="331">
        <v>0</v>
      </c>
      <c r="ER5" s="331">
        <v>0</v>
      </c>
      <c r="ES5" s="331">
        <v>0</v>
      </c>
      <c r="ET5" s="331">
        <v>0</v>
      </c>
      <c r="EU5" s="331">
        <v>0</v>
      </c>
      <c r="EV5" s="331">
        <v>0</v>
      </c>
      <c r="EW5" s="331">
        <v>0</v>
      </c>
      <c r="EX5" s="331">
        <v>0</v>
      </c>
      <c r="EY5" s="331">
        <v>0</v>
      </c>
      <c r="EZ5" s="331">
        <v>0</v>
      </c>
      <c r="FA5" s="331">
        <v>0</v>
      </c>
      <c r="FB5" s="331">
        <v>0</v>
      </c>
      <c r="FC5" s="331">
        <v>0</v>
      </c>
      <c r="FD5" s="331">
        <v>0</v>
      </c>
      <c r="FE5" s="331">
        <v>0</v>
      </c>
      <c r="FF5" s="331">
        <v>0</v>
      </c>
      <c r="FG5" s="331">
        <v>0</v>
      </c>
      <c r="FH5" s="331">
        <v>0</v>
      </c>
      <c r="FI5" s="331">
        <v>0</v>
      </c>
      <c r="FJ5" s="331">
        <v>0</v>
      </c>
      <c r="FK5" s="331">
        <v>0</v>
      </c>
      <c r="FL5" s="290">
        <v>0</v>
      </c>
      <c r="FM5" s="290">
        <v>0</v>
      </c>
      <c r="FN5" s="290">
        <v>0</v>
      </c>
      <c r="FO5" s="290">
        <v>0</v>
      </c>
      <c r="FP5" s="290">
        <v>0</v>
      </c>
      <c r="FQ5" s="290">
        <v>0</v>
      </c>
      <c r="FR5" s="290">
        <v>0</v>
      </c>
      <c r="FS5" s="290">
        <v>0</v>
      </c>
      <c r="FT5" s="290">
        <v>0</v>
      </c>
      <c r="FU5" s="290">
        <v>0</v>
      </c>
      <c r="FV5" s="290">
        <v>0</v>
      </c>
      <c r="FW5" s="290">
        <v>0</v>
      </c>
      <c r="FX5" s="290">
        <v>0</v>
      </c>
      <c r="FY5" s="290">
        <v>1</v>
      </c>
      <c r="GA5" s="290">
        <v>7350</v>
      </c>
      <c r="GB5" s="290">
        <v>3608</v>
      </c>
      <c r="GC5" s="290">
        <v>2464</v>
      </c>
      <c r="GD5" s="290">
        <v>344</v>
      </c>
      <c r="GE5" s="291">
        <v>15</v>
      </c>
      <c r="GF5" s="291">
        <v>19</v>
      </c>
      <c r="GG5" s="291">
        <v>1</v>
      </c>
      <c r="GH5" s="291">
        <v>21</v>
      </c>
      <c r="GI5" s="291">
        <v>2360</v>
      </c>
      <c r="GJ5" s="291">
        <v>440</v>
      </c>
      <c r="GK5" s="291">
        <v>3553</v>
      </c>
      <c r="GL5" s="291">
        <v>7</v>
      </c>
      <c r="GM5" s="290">
        <v>32</v>
      </c>
      <c r="GN5" s="290">
        <v>1269675</v>
      </c>
      <c r="GP5" s="9">
        <v>115170</v>
      </c>
      <c r="GQ5" s="9">
        <v>1011666</v>
      </c>
      <c r="GR5" s="9">
        <v>103484</v>
      </c>
      <c r="GS5" s="9">
        <v>39355</v>
      </c>
      <c r="GT5" s="12">
        <v>1269675</v>
      </c>
      <c r="GU5" s="9">
        <v>4704</v>
      </c>
      <c r="GV5" s="290">
        <f>SUM(T5+V5+X5+Z5)</f>
        <v>813887</v>
      </c>
      <c r="GW5" s="290">
        <f t="shared" si="0"/>
        <v>455788</v>
      </c>
    </row>
    <row r="6" spans="1:305" s="290" customFormat="1" ht="14.25" x14ac:dyDescent="0.2">
      <c r="A6" s="290" t="s">
        <v>194</v>
      </c>
      <c r="B6" s="290">
        <v>21</v>
      </c>
      <c r="C6" s="290">
        <v>0</v>
      </c>
      <c r="D6" s="290">
        <v>0</v>
      </c>
      <c r="E6" s="290">
        <v>0</v>
      </c>
      <c r="F6" s="290">
        <v>0</v>
      </c>
      <c r="G6" s="290">
        <v>0</v>
      </c>
      <c r="H6" s="290">
        <v>0</v>
      </c>
      <c r="I6" s="290">
        <v>0</v>
      </c>
      <c r="J6" s="290">
        <v>1473138</v>
      </c>
      <c r="K6" s="290">
        <v>0</v>
      </c>
      <c r="L6" s="290">
        <v>0</v>
      </c>
      <c r="M6" s="290">
        <v>0</v>
      </c>
      <c r="N6" s="290">
        <v>0</v>
      </c>
      <c r="O6" s="290">
        <v>81</v>
      </c>
      <c r="P6" s="290">
        <v>1198</v>
      </c>
      <c r="Q6" s="290">
        <v>144</v>
      </c>
      <c r="R6" s="290">
        <v>53</v>
      </c>
      <c r="S6" s="290">
        <v>26</v>
      </c>
      <c r="T6" s="290">
        <v>15370</v>
      </c>
      <c r="U6" s="290">
        <v>3436</v>
      </c>
      <c r="V6" s="290">
        <v>27342</v>
      </c>
      <c r="W6" s="290">
        <v>27616</v>
      </c>
      <c r="X6" s="290">
        <v>140566</v>
      </c>
      <c r="Y6" s="290">
        <v>81008</v>
      </c>
      <c r="Z6" s="290">
        <v>7837</v>
      </c>
      <c r="AA6" s="290">
        <v>71525</v>
      </c>
      <c r="AB6" s="290">
        <v>1181</v>
      </c>
      <c r="AC6" s="290">
        <v>146500</v>
      </c>
      <c r="AD6" s="290">
        <v>0</v>
      </c>
      <c r="AE6" s="290">
        <v>0</v>
      </c>
      <c r="AF6" s="290">
        <v>0</v>
      </c>
      <c r="AG6" s="290">
        <v>0</v>
      </c>
      <c r="AH6" s="290">
        <v>0</v>
      </c>
      <c r="AI6" s="290">
        <v>0</v>
      </c>
      <c r="AJ6" s="290">
        <v>22</v>
      </c>
      <c r="AK6" s="290">
        <v>0</v>
      </c>
      <c r="AL6" s="290">
        <v>133</v>
      </c>
      <c r="AM6" s="290">
        <v>0</v>
      </c>
      <c r="AN6" s="290">
        <v>0</v>
      </c>
      <c r="AO6" s="290">
        <v>38</v>
      </c>
      <c r="AP6" s="290">
        <v>264</v>
      </c>
      <c r="AQ6" s="290">
        <v>85</v>
      </c>
      <c r="AR6" s="290">
        <v>699</v>
      </c>
      <c r="AS6" s="290">
        <v>0</v>
      </c>
      <c r="AT6" s="290">
        <v>6</v>
      </c>
      <c r="AU6" s="290">
        <v>0</v>
      </c>
      <c r="AV6" s="290">
        <v>0</v>
      </c>
      <c r="AW6" s="290">
        <v>33</v>
      </c>
      <c r="AX6" s="290">
        <v>34</v>
      </c>
      <c r="AY6" s="290">
        <v>9</v>
      </c>
      <c r="AZ6" s="290">
        <v>103</v>
      </c>
      <c r="BA6" s="290">
        <v>0</v>
      </c>
      <c r="BB6" s="290">
        <v>0</v>
      </c>
      <c r="BC6" s="290">
        <v>1</v>
      </c>
      <c r="BD6" s="290">
        <v>3</v>
      </c>
      <c r="BE6" s="290">
        <v>2</v>
      </c>
      <c r="BF6" s="290">
        <v>0</v>
      </c>
      <c r="BG6" s="290">
        <v>0</v>
      </c>
      <c r="BH6" s="290">
        <v>15</v>
      </c>
      <c r="BI6" s="290">
        <v>0</v>
      </c>
      <c r="BJ6" s="290">
        <v>2</v>
      </c>
      <c r="BK6" s="290">
        <v>0</v>
      </c>
      <c r="BL6" s="290">
        <v>0</v>
      </c>
      <c r="BM6" s="290">
        <v>0</v>
      </c>
      <c r="BN6" s="290">
        <v>0</v>
      </c>
      <c r="BO6" s="290">
        <v>1</v>
      </c>
      <c r="BP6" s="290">
        <v>72</v>
      </c>
      <c r="BQ6" s="290">
        <v>0</v>
      </c>
      <c r="BR6" s="290">
        <v>1617</v>
      </c>
      <c r="BS6" s="290">
        <v>95</v>
      </c>
      <c r="BT6" s="290">
        <v>1477</v>
      </c>
      <c r="BU6" s="290">
        <v>0</v>
      </c>
      <c r="BV6" s="290">
        <v>0</v>
      </c>
      <c r="BW6" s="290">
        <v>5</v>
      </c>
      <c r="BX6" s="290">
        <v>125.33999999999999</v>
      </c>
      <c r="BY6" s="290">
        <v>49.870000000000005</v>
      </c>
      <c r="BZ6" s="290">
        <v>491.12</v>
      </c>
      <c r="CA6" s="290">
        <v>94.72</v>
      </c>
      <c r="CB6" s="290">
        <v>274.06</v>
      </c>
      <c r="CC6" s="290">
        <v>497.04</v>
      </c>
      <c r="CD6" s="290">
        <v>28.060000000000002</v>
      </c>
      <c r="CE6" s="290">
        <v>11</v>
      </c>
      <c r="CF6" s="290">
        <v>6</v>
      </c>
      <c r="CG6" s="290">
        <v>2</v>
      </c>
      <c r="CH6" s="290">
        <v>0</v>
      </c>
      <c r="CI6" s="290">
        <v>4</v>
      </c>
      <c r="CJ6" s="290">
        <v>1</v>
      </c>
      <c r="CK6" s="290">
        <v>3</v>
      </c>
      <c r="CL6" s="290">
        <v>1</v>
      </c>
      <c r="CM6" s="290">
        <v>10</v>
      </c>
      <c r="CN6" s="290">
        <v>0</v>
      </c>
      <c r="CO6" s="290">
        <v>2</v>
      </c>
      <c r="CP6" s="290">
        <v>3</v>
      </c>
      <c r="CQ6" s="290">
        <v>0</v>
      </c>
      <c r="CR6" s="290">
        <v>0</v>
      </c>
      <c r="CS6" s="290">
        <v>1</v>
      </c>
      <c r="CT6" s="290">
        <v>3</v>
      </c>
      <c r="CU6" s="290">
        <v>2</v>
      </c>
      <c r="CV6" s="290">
        <v>6</v>
      </c>
      <c r="CW6" s="290">
        <v>2</v>
      </c>
      <c r="CX6" s="290">
        <v>0</v>
      </c>
      <c r="CY6" s="290">
        <v>0</v>
      </c>
      <c r="CZ6" s="290">
        <v>6</v>
      </c>
      <c r="DA6" s="290">
        <v>2</v>
      </c>
      <c r="DB6" s="290">
        <v>0</v>
      </c>
      <c r="DC6" s="332">
        <v>0</v>
      </c>
      <c r="DD6" s="332">
        <v>0</v>
      </c>
      <c r="DE6" s="332">
        <v>0</v>
      </c>
      <c r="DF6" s="332">
        <v>0</v>
      </c>
      <c r="DG6" s="332">
        <v>2</v>
      </c>
      <c r="DH6" s="332">
        <v>0</v>
      </c>
      <c r="DI6" s="332">
        <v>0</v>
      </c>
      <c r="DJ6" s="332">
        <v>0</v>
      </c>
      <c r="DK6" s="332">
        <v>0</v>
      </c>
      <c r="DL6" s="332">
        <v>1300</v>
      </c>
      <c r="DM6" s="332">
        <v>3500</v>
      </c>
      <c r="DN6" s="332">
        <v>35</v>
      </c>
      <c r="DO6" s="332">
        <v>0</v>
      </c>
      <c r="DP6" s="332">
        <v>2</v>
      </c>
      <c r="DQ6" s="332">
        <v>0</v>
      </c>
      <c r="DR6" s="332">
        <v>0</v>
      </c>
      <c r="DS6" s="332">
        <v>2</v>
      </c>
      <c r="DT6" s="332">
        <v>2</v>
      </c>
      <c r="DU6" s="332">
        <v>0</v>
      </c>
      <c r="DV6" s="332">
        <v>1</v>
      </c>
      <c r="DW6" s="332">
        <v>1</v>
      </c>
      <c r="DX6" s="332">
        <v>0</v>
      </c>
      <c r="DY6" s="332">
        <v>2</v>
      </c>
      <c r="DZ6" s="332">
        <v>1</v>
      </c>
      <c r="EA6" s="332">
        <v>0</v>
      </c>
      <c r="EB6" s="332">
        <v>2</v>
      </c>
      <c r="EC6" s="332">
        <v>0</v>
      </c>
      <c r="ED6" s="332">
        <v>1</v>
      </c>
      <c r="EE6" s="332">
        <v>1</v>
      </c>
      <c r="EF6" s="332">
        <v>0</v>
      </c>
      <c r="EG6" s="332">
        <v>1</v>
      </c>
      <c r="EH6" s="332">
        <v>0</v>
      </c>
      <c r="EI6" s="332">
        <v>1</v>
      </c>
      <c r="EJ6" s="332">
        <v>0</v>
      </c>
      <c r="EK6" s="332">
        <v>1</v>
      </c>
      <c r="EL6" s="332">
        <v>0</v>
      </c>
      <c r="EM6" s="332">
        <v>0</v>
      </c>
      <c r="EN6" s="332">
        <v>11</v>
      </c>
      <c r="EO6" s="332">
        <v>0</v>
      </c>
      <c r="EP6" s="332">
        <v>3</v>
      </c>
      <c r="EQ6" s="332">
        <v>4</v>
      </c>
      <c r="ER6" s="332">
        <v>0</v>
      </c>
      <c r="ES6" s="332">
        <v>9</v>
      </c>
      <c r="ET6" s="332">
        <v>39</v>
      </c>
      <c r="EU6" s="332">
        <v>6</v>
      </c>
      <c r="EV6" s="332">
        <v>0</v>
      </c>
      <c r="EW6" s="332">
        <v>0</v>
      </c>
      <c r="EX6" s="332">
        <v>0</v>
      </c>
      <c r="EY6" s="332">
        <v>0</v>
      </c>
      <c r="EZ6" s="332">
        <v>593</v>
      </c>
      <c r="FA6" s="332">
        <v>0</v>
      </c>
      <c r="FB6" s="332">
        <v>260</v>
      </c>
      <c r="FC6" s="332">
        <v>4</v>
      </c>
      <c r="FD6" s="332">
        <v>0</v>
      </c>
      <c r="FE6" s="332">
        <v>778</v>
      </c>
      <c r="FF6" s="332">
        <v>562</v>
      </c>
      <c r="FG6" s="332">
        <v>30000</v>
      </c>
      <c r="FH6" s="332">
        <v>0</v>
      </c>
      <c r="FI6" s="332">
        <v>0</v>
      </c>
      <c r="FJ6" s="332">
        <v>0</v>
      </c>
      <c r="FK6" s="332">
        <v>0</v>
      </c>
      <c r="FL6" s="290">
        <v>5</v>
      </c>
      <c r="FM6" s="290">
        <v>0</v>
      </c>
      <c r="FN6" s="290">
        <v>0</v>
      </c>
      <c r="FO6" s="290">
        <v>0</v>
      </c>
      <c r="FP6" s="290">
        <v>0</v>
      </c>
      <c r="FQ6" s="290">
        <v>0</v>
      </c>
      <c r="FR6" s="290">
        <v>4</v>
      </c>
      <c r="FS6" s="290">
        <v>0</v>
      </c>
      <c r="FT6" s="290">
        <v>2079</v>
      </c>
      <c r="FU6" s="290">
        <v>0</v>
      </c>
      <c r="FV6" s="290">
        <v>0</v>
      </c>
      <c r="FW6" s="290">
        <v>0</v>
      </c>
      <c r="FX6" s="290">
        <v>0</v>
      </c>
      <c r="FY6" s="290">
        <v>3</v>
      </c>
      <c r="GA6" s="290">
        <v>1522</v>
      </c>
      <c r="GB6" s="290">
        <v>22</v>
      </c>
      <c r="GC6" s="290">
        <v>1219</v>
      </c>
      <c r="GD6" s="290">
        <v>185</v>
      </c>
      <c r="GE6" s="291">
        <v>139</v>
      </c>
      <c r="GF6" s="291">
        <v>0</v>
      </c>
      <c r="GG6" s="291">
        <v>0</v>
      </c>
      <c r="GH6" s="291">
        <v>71</v>
      </c>
      <c r="GI6" s="291">
        <v>298</v>
      </c>
      <c r="GJ6" s="291">
        <v>94</v>
      </c>
      <c r="GK6" s="291">
        <v>824</v>
      </c>
      <c r="GL6" s="291">
        <v>0</v>
      </c>
      <c r="GM6" s="290">
        <v>65</v>
      </c>
      <c r="GN6" s="290">
        <v>374700</v>
      </c>
      <c r="GP6" s="9">
        <v>221574</v>
      </c>
      <c r="GQ6" s="9">
        <v>18806</v>
      </c>
      <c r="GR6" s="9">
        <v>54958</v>
      </c>
      <c r="GS6" s="9">
        <v>79362</v>
      </c>
      <c r="GT6" s="12">
        <v>374700</v>
      </c>
      <c r="GU6" s="9">
        <v>1476</v>
      </c>
      <c r="GV6" s="290">
        <f t="shared" si="1"/>
        <v>191115</v>
      </c>
      <c r="GW6" s="290">
        <f t="shared" si="0"/>
        <v>183585</v>
      </c>
    </row>
    <row r="7" spans="1:305" s="290" customFormat="1" ht="14.25" x14ac:dyDescent="0.2">
      <c r="A7" s="290" t="s">
        <v>195</v>
      </c>
      <c r="B7" s="290">
        <v>34</v>
      </c>
      <c r="C7" s="290">
        <v>0</v>
      </c>
      <c r="D7" s="290">
        <v>0</v>
      </c>
      <c r="E7" s="290">
        <v>0</v>
      </c>
      <c r="F7" s="290">
        <v>0</v>
      </c>
      <c r="G7" s="290">
        <v>0</v>
      </c>
      <c r="H7" s="290">
        <v>0</v>
      </c>
      <c r="I7" s="290">
        <v>0</v>
      </c>
      <c r="J7" s="290">
        <v>5343634</v>
      </c>
      <c r="K7" s="290">
        <v>0</v>
      </c>
      <c r="L7" s="290">
        <v>0</v>
      </c>
      <c r="M7" s="290">
        <v>0</v>
      </c>
      <c r="N7" s="290">
        <v>0</v>
      </c>
      <c r="O7" s="290">
        <v>4403</v>
      </c>
      <c r="P7" s="290">
        <v>19901</v>
      </c>
      <c r="Q7" s="290">
        <v>207</v>
      </c>
      <c r="R7" s="290">
        <v>199</v>
      </c>
      <c r="S7" s="290">
        <v>843</v>
      </c>
      <c r="T7" s="290">
        <v>672019</v>
      </c>
      <c r="U7" s="290">
        <v>1331915</v>
      </c>
      <c r="V7" s="290">
        <v>142467</v>
      </c>
      <c r="W7" s="290">
        <v>99613</v>
      </c>
      <c r="X7" s="290">
        <v>56554</v>
      </c>
      <c r="Y7" s="290">
        <v>544161</v>
      </c>
      <c r="Z7" s="290">
        <v>82892</v>
      </c>
      <c r="AA7" s="290">
        <v>1293268</v>
      </c>
      <c r="AB7" s="290">
        <v>1002413</v>
      </c>
      <c r="AC7" s="290">
        <v>1608456</v>
      </c>
      <c r="AD7" s="290">
        <v>527</v>
      </c>
      <c r="AE7" s="290">
        <v>541</v>
      </c>
      <c r="AF7" s="290">
        <v>521</v>
      </c>
      <c r="AG7" s="290">
        <v>524</v>
      </c>
      <c r="AH7" s="290">
        <v>1692</v>
      </c>
      <c r="AI7" s="290">
        <v>849</v>
      </c>
      <c r="AJ7" s="290">
        <v>3435</v>
      </c>
      <c r="AK7" s="290">
        <v>347</v>
      </c>
      <c r="AL7" s="290">
        <v>15</v>
      </c>
      <c r="AM7" s="290">
        <v>490</v>
      </c>
      <c r="AN7" s="290">
        <v>489</v>
      </c>
      <c r="AO7" s="290">
        <v>459</v>
      </c>
      <c r="AP7" s="290">
        <v>8889</v>
      </c>
      <c r="AQ7" s="290">
        <v>8413</v>
      </c>
      <c r="AR7" s="290">
        <v>14324</v>
      </c>
      <c r="AS7" s="290">
        <v>1071</v>
      </c>
      <c r="AT7" s="290">
        <v>0</v>
      </c>
      <c r="AU7" s="290">
        <v>0</v>
      </c>
      <c r="AV7" s="290">
        <v>0</v>
      </c>
      <c r="AW7" s="290">
        <v>6</v>
      </c>
      <c r="AX7" s="290">
        <v>9</v>
      </c>
      <c r="AY7" s="290">
        <v>20</v>
      </c>
      <c r="AZ7" s="290">
        <v>223</v>
      </c>
      <c r="BA7" s="290">
        <v>36</v>
      </c>
      <c r="BB7" s="290">
        <v>0</v>
      </c>
      <c r="BC7" s="290">
        <v>4</v>
      </c>
      <c r="BD7" s="290">
        <v>0</v>
      </c>
      <c r="BE7" s="290">
        <v>0</v>
      </c>
      <c r="BF7" s="290">
        <v>2</v>
      </c>
      <c r="BG7" s="290">
        <v>0</v>
      </c>
      <c r="BH7" s="290">
        <v>8</v>
      </c>
      <c r="BI7" s="290">
        <v>10</v>
      </c>
      <c r="BJ7" s="290">
        <v>1</v>
      </c>
      <c r="BK7" s="290">
        <v>16</v>
      </c>
      <c r="BL7" s="290">
        <v>3</v>
      </c>
      <c r="BM7" s="290">
        <v>3</v>
      </c>
      <c r="BN7" s="290">
        <v>105</v>
      </c>
      <c r="BO7" s="290">
        <v>20</v>
      </c>
      <c r="BP7" s="290">
        <v>1591</v>
      </c>
      <c r="BQ7" s="290">
        <v>48</v>
      </c>
      <c r="BR7" s="290">
        <v>824909</v>
      </c>
      <c r="BS7" s="290">
        <v>528163</v>
      </c>
      <c r="BT7" s="290">
        <v>78324</v>
      </c>
      <c r="BU7" s="290">
        <v>104096</v>
      </c>
      <c r="BV7" s="290">
        <v>10162668.789999999</v>
      </c>
      <c r="BW7" s="290">
        <v>177.80000000000007</v>
      </c>
      <c r="BX7" s="290">
        <v>585.97</v>
      </c>
      <c r="BY7" s="290">
        <v>321</v>
      </c>
      <c r="BZ7" s="290">
        <v>1133.5</v>
      </c>
      <c r="CA7" s="290">
        <v>144</v>
      </c>
      <c r="CB7" s="290">
        <v>396.78</v>
      </c>
      <c r="CC7" s="290">
        <v>1277.3899999999999</v>
      </c>
      <c r="CD7" s="290">
        <v>122</v>
      </c>
      <c r="CE7" s="290">
        <v>19</v>
      </c>
      <c r="CF7" s="290">
        <v>14</v>
      </c>
      <c r="CG7" s="290">
        <v>8</v>
      </c>
      <c r="CH7" s="290">
        <v>1</v>
      </c>
      <c r="CI7" s="290">
        <v>18</v>
      </c>
      <c r="CJ7" s="290">
        <v>1</v>
      </c>
      <c r="CK7" s="290">
        <v>2</v>
      </c>
      <c r="CL7" s="290">
        <v>5</v>
      </c>
      <c r="CM7" s="290">
        <v>11</v>
      </c>
      <c r="CN7" s="290">
        <v>2</v>
      </c>
      <c r="CO7" s="290">
        <v>3</v>
      </c>
      <c r="CP7" s="290">
        <v>1</v>
      </c>
      <c r="CQ7" s="290">
        <v>4</v>
      </c>
      <c r="CR7" s="290">
        <v>0</v>
      </c>
      <c r="CS7" s="290">
        <v>2</v>
      </c>
      <c r="CT7" s="290">
        <v>2</v>
      </c>
      <c r="CU7" s="290">
        <v>2</v>
      </c>
      <c r="CV7" s="290">
        <v>10</v>
      </c>
      <c r="CW7" s="290">
        <v>0</v>
      </c>
      <c r="CX7" s="290">
        <v>1</v>
      </c>
      <c r="CY7" s="290">
        <v>1</v>
      </c>
      <c r="CZ7" s="290">
        <v>4</v>
      </c>
      <c r="DA7" s="290">
        <v>2</v>
      </c>
      <c r="DB7" s="290">
        <v>3</v>
      </c>
      <c r="DC7" s="331">
        <v>0</v>
      </c>
      <c r="DD7" s="331">
        <v>0</v>
      </c>
      <c r="DE7" s="331">
        <v>0</v>
      </c>
      <c r="DF7" s="331">
        <v>0</v>
      </c>
      <c r="DG7" s="331">
        <v>0</v>
      </c>
      <c r="DH7" s="331">
        <v>0</v>
      </c>
      <c r="DI7" s="331">
        <v>0</v>
      </c>
      <c r="DJ7" s="331">
        <v>4</v>
      </c>
      <c r="DK7" s="331">
        <v>2</v>
      </c>
      <c r="DL7" s="331">
        <v>3</v>
      </c>
      <c r="DM7" s="331">
        <v>300</v>
      </c>
      <c r="DN7" s="331">
        <v>267</v>
      </c>
      <c r="DO7" s="331">
        <v>14</v>
      </c>
      <c r="DP7" s="331">
        <v>5</v>
      </c>
      <c r="DQ7" s="331">
        <v>0</v>
      </c>
      <c r="DR7" s="331">
        <v>3</v>
      </c>
      <c r="DS7" s="331">
        <v>3</v>
      </c>
      <c r="DT7" s="331">
        <v>4</v>
      </c>
      <c r="DU7" s="331">
        <v>1</v>
      </c>
      <c r="DV7" s="331">
        <v>2</v>
      </c>
      <c r="DW7" s="331">
        <v>2</v>
      </c>
      <c r="DX7" s="331">
        <v>2</v>
      </c>
      <c r="DY7" s="331">
        <v>3</v>
      </c>
      <c r="DZ7" s="331">
        <v>4</v>
      </c>
      <c r="EA7" s="331">
        <v>2</v>
      </c>
      <c r="EB7" s="331">
        <v>6</v>
      </c>
      <c r="EC7" s="331">
        <v>0</v>
      </c>
      <c r="ED7" s="331">
        <v>4</v>
      </c>
      <c r="EE7" s="331">
        <v>1</v>
      </c>
      <c r="EF7" s="331">
        <v>2</v>
      </c>
      <c r="EG7" s="331">
        <v>3</v>
      </c>
      <c r="EH7" s="331">
        <v>4</v>
      </c>
      <c r="EI7" s="331">
        <v>2</v>
      </c>
      <c r="EJ7" s="331">
        <v>2</v>
      </c>
      <c r="EK7" s="331">
        <v>3</v>
      </c>
      <c r="EL7" s="331">
        <v>2</v>
      </c>
      <c r="EM7" s="331">
        <v>0</v>
      </c>
      <c r="EN7" s="331">
        <v>219</v>
      </c>
      <c r="EO7" s="331">
        <v>14</v>
      </c>
      <c r="EP7" s="331">
        <v>27</v>
      </c>
      <c r="EQ7" s="331">
        <v>11</v>
      </c>
      <c r="ER7" s="331">
        <v>16</v>
      </c>
      <c r="ES7" s="331">
        <v>22</v>
      </c>
      <c r="ET7" s="331">
        <v>129</v>
      </c>
      <c r="EU7" s="331">
        <v>160</v>
      </c>
      <c r="EV7" s="331">
        <v>11</v>
      </c>
      <c r="EW7" s="331">
        <v>141</v>
      </c>
      <c r="EX7" s="331">
        <v>20</v>
      </c>
      <c r="EY7" s="331">
        <v>2</v>
      </c>
      <c r="EZ7" s="331">
        <v>680</v>
      </c>
      <c r="FA7" s="331">
        <v>29</v>
      </c>
      <c r="FB7" s="331">
        <v>146</v>
      </c>
      <c r="FC7" s="331">
        <v>1226</v>
      </c>
      <c r="FD7" s="331">
        <v>80</v>
      </c>
      <c r="FE7" s="331">
        <v>278</v>
      </c>
      <c r="FF7" s="331">
        <v>684</v>
      </c>
      <c r="FG7" s="331">
        <v>21201</v>
      </c>
      <c r="FH7" s="331">
        <v>113</v>
      </c>
      <c r="FI7" s="331">
        <v>5055</v>
      </c>
      <c r="FJ7" s="331">
        <v>92</v>
      </c>
      <c r="FK7" s="331">
        <v>211</v>
      </c>
      <c r="FL7" s="290">
        <v>4</v>
      </c>
      <c r="FM7" s="290">
        <v>116</v>
      </c>
      <c r="FN7" s="290">
        <v>150</v>
      </c>
      <c r="FO7" s="290">
        <v>0</v>
      </c>
      <c r="FP7" s="290">
        <v>0</v>
      </c>
      <c r="FQ7" s="290">
        <v>0</v>
      </c>
      <c r="FR7" s="290">
        <v>0</v>
      </c>
      <c r="FS7" s="290">
        <v>0</v>
      </c>
      <c r="FT7" s="290">
        <v>0</v>
      </c>
      <c r="FU7" s="290">
        <v>1</v>
      </c>
      <c r="FV7" s="290">
        <v>1</v>
      </c>
      <c r="FW7" s="290">
        <v>0</v>
      </c>
      <c r="FX7" s="290">
        <v>1</v>
      </c>
      <c r="FY7" s="290">
        <v>1</v>
      </c>
      <c r="GA7" s="290">
        <v>44691</v>
      </c>
      <c r="GB7" s="290">
        <v>8436</v>
      </c>
      <c r="GC7" s="290">
        <v>34150</v>
      </c>
      <c r="GD7" s="290">
        <v>294</v>
      </c>
      <c r="GE7" s="291">
        <v>542</v>
      </c>
      <c r="GF7" s="291">
        <v>1031</v>
      </c>
      <c r="GG7" s="291">
        <v>1010</v>
      </c>
      <c r="GH7" s="291">
        <v>989</v>
      </c>
      <c r="GI7" s="291">
        <v>10590</v>
      </c>
      <c r="GJ7" s="291">
        <v>9282</v>
      </c>
      <c r="GK7" s="291">
        <v>17982</v>
      </c>
      <c r="GL7" s="291">
        <v>1454</v>
      </c>
      <c r="GM7" s="290">
        <v>116</v>
      </c>
      <c r="GN7" s="290">
        <v>4222889</v>
      </c>
      <c r="GP7" s="9">
        <v>600715</v>
      </c>
      <c r="GQ7" s="9">
        <v>2003934</v>
      </c>
      <c r="GR7" s="9">
        <v>242080</v>
      </c>
      <c r="GS7" s="9">
        <v>1376160</v>
      </c>
      <c r="GT7" s="12">
        <v>4222889</v>
      </c>
      <c r="GU7" s="9">
        <v>24710</v>
      </c>
      <c r="GV7" s="290">
        <f t="shared" si="1"/>
        <v>953932</v>
      </c>
      <c r="GW7" s="290">
        <f t="shared" si="0"/>
        <v>3268957</v>
      </c>
    </row>
    <row r="8" spans="1:305" s="290" customFormat="1" ht="14.25" x14ac:dyDescent="0.2">
      <c r="A8" s="290" t="s">
        <v>196</v>
      </c>
      <c r="B8" s="290">
        <v>5</v>
      </c>
      <c r="C8" s="290">
        <v>0</v>
      </c>
      <c r="D8" s="290">
        <v>0</v>
      </c>
      <c r="E8" s="290">
        <v>0</v>
      </c>
      <c r="F8" s="290">
        <v>0</v>
      </c>
      <c r="G8" s="290">
        <v>0</v>
      </c>
      <c r="H8" s="290">
        <v>0</v>
      </c>
      <c r="I8" s="290">
        <v>0</v>
      </c>
      <c r="J8" s="290">
        <v>441749</v>
      </c>
      <c r="K8" s="290">
        <v>0</v>
      </c>
      <c r="L8" s="290">
        <v>0</v>
      </c>
      <c r="M8" s="290">
        <v>0</v>
      </c>
      <c r="N8" s="290">
        <v>0</v>
      </c>
      <c r="O8" s="290">
        <v>80</v>
      </c>
      <c r="P8" s="290">
        <v>1352</v>
      </c>
      <c r="Q8" s="290">
        <v>6</v>
      </c>
      <c r="R8" s="290">
        <v>50</v>
      </c>
      <c r="S8" s="290">
        <v>1</v>
      </c>
      <c r="T8" s="290">
        <v>2010</v>
      </c>
      <c r="U8" s="290">
        <v>1162</v>
      </c>
      <c r="V8" s="290">
        <v>23123</v>
      </c>
      <c r="W8" s="290">
        <v>57</v>
      </c>
      <c r="X8" s="290">
        <v>0</v>
      </c>
      <c r="Y8" s="290">
        <v>18289</v>
      </c>
      <c r="Z8" s="290">
        <v>4017</v>
      </c>
      <c r="AA8" s="290">
        <v>100</v>
      </c>
      <c r="AB8" s="290">
        <v>0</v>
      </c>
      <c r="AC8" s="290">
        <v>35000</v>
      </c>
      <c r="AD8" s="290">
        <v>0</v>
      </c>
      <c r="AE8" s="290">
        <v>0</v>
      </c>
      <c r="AF8" s="290">
        <v>0</v>
      </c>
      <c r="AG8" s="290">
        <v>0</v>
      </c>
      <c r="AH8" s="290">
        <v>0</v>
      </c>
      <c r="AI8" s="290">
        <v>0</v>
      </c>
      <c r="AJ8" s="290">
        <v>1430</v>
      </c>
      <c r="AK8" s="290">
        <v>0</v>
      </c>
      <c r="AL8" s="290">
        <v>0</v>
      </c>
      <c r="AM8" s="290">
        <v>0</v>
      </c>
      <c r="AN8" s="290">
        <v>0</v>
      </c>
      <c r="AO8" s="290">
        <v>0</v>
      </c>
      <c r="AP8" s="290">
        <v>0</v>
      </c>
      <c r="AQ8" s="290">
        <v>0</v>
      </c>
      <c r="AR8" s="290">
        <v>17642</v>
      </c>
      <c r="AS8" s="290">
        <v>0</v>
      </c>
      <c r="AT8" s="290">
        <v>0</v>
      </c>
      <c r="AU8" s="290">
        <v>0</v>
      </c>
      <c r="AV8" s="290">
        <v>0</v>
      </c>
      <c r="AW8" s="290">
        <v>0</v>
      </c>
      <c r="AX8" s="290">
        <v>0</v>
      </c>
      <c r="AY8" s="290">
        <v>0</v>
      </c>
      <c r="AZ8" s="290">
        <v>18289</v>
      </c>
      <c r="BA8" s="290">
        <v>0</v>
      </c>
      <c r="BB8" s="290">
        <v>0</v>
      </c>
      <c r="BC8" s="290">
        <v>0</v>
      </c>
      <c r="BD8" s="290">
        <v>0</v>
      </c>
      <c r="BE8" s="290">
        <v>0</v>
      </c>
      <c r="BF8" s="290">
        <v>0</v>
      </c>
      <c r="BG8" s="290">
        <v>0</v>
      </c>
      <c r="BH8" s="290">
        <v>0</v>
      </c>
      <c r="BI8" s="290">
        <v>0</v>
      </c>
      <c r="BJ8" s="290">
        <v>0</v>
      </c>
      <c r="BK8" s="290">
        <v>0</v>
      </c>
      <c r="BL8" s="290">
        <v>0</v>
      </c>
      <c r="BM8" s="290">
        <v>0</v>
      </c>
      <c r="BN8" s="290">
        <v>45</v>
      </c>
      <c r="BO8" s="290">
        <v>0</v>
      </c>
      <c r="BP8" s="290">
        <v>50</v>
      </c>
      <c r="BQ8" s="290">
        <v>0</v>
      </c>
      <c r="BR8" s="290">
        <v>8066</v>
      </c>
      <c r="BS8" s="290">
        <v>7161</v>
      </c>
      <c r="BT8" s="290">
        <v>132</v>
      </c>
      <c r="BU8" s="290">
        <v>100</v>
      </c>
      <c r="BV8" s="290">
        <v>17008.52</v>
      </c>
      <c r="BW8" s="290">
        <v>2.46</v>
      </c>
      <c r="BX8" s="290">
        <v>30</v>
      </c>
      <c r="BY8" s="290">
        <v>29</v>
      </c>
      <c r="BZ8" s="290">
        <v>129</v>
      </c>
      <c r="CA8" s="290">
        <v>17</v>
      </c>
      <c r="CB8" s="290">
        <v>75</v>
      </c>
      <c r="CC8" s="290">
        <v>170</v>
      </c>
      <c r="CD8" s="290">
        <v>65</v>
      </c>
      <c r="CE8" s="290">
        <v>2</v>
      </c>
      <c r="CF8" s="290">
        <v>2</v>
      </c>
      <c r="CG8" s="290">
        <v>0</v>
      </c>
      <c r="CH8" s="290">
        <v>0</v>
      </c>
      <c r="CI8" s="290">
        <v>0</v>
      </c>
      <c r="CJ8" s="290">
        <v>0</v>
      </c>
      <c r="CK8" s="290">
        <v>0</v>
      </c>
      <c r="CL8" s="290">
        <v>1</v>
      </c>
      <c r="CM8" s="290">
        <v>3</v>
      </c>
      <c r="CN8" s="290">
        <v>1</v>
      </c>
      <c r="CO8" s="290">
        <v>0</v>
      </c>
      <c r="CP8" s="290">
        <v>0</v>
      </c>
      <c r="CQ8" s="290">
        <v>0</v>
      </c>
      <c r="CR8" s="290">
        <v>0</v>
      </c>
      <c r="CS8" s="290">
        <v>0</v>
      </c>
      <c r="CT8" s="290">
        <v>1</v>
      </c>
      <c r="CU8" s="290">
        <v>1</v>
      </c>
      <c r="CV8" s="290">
        <v>3</v>
      </c>
      <c r="CW8" s="290">
        <v>0</v>
      </c>
      <c r="CX8" s="290">
        <v>0</v>
      </c>
      <c r="CY8" s="290">
        <v>0</v>
      </c>
      <c r="CZ8" s="290">
        <v>0</v>
      </c>
      <c r="DA8" s="290">
        <v>0</v>
      </c>
      <c r="DB8" s="290">
        <v>0</v>
      </c>
      <c r="DC8" s="331">
        <v>0</v>
      </c>
      <c r="DD8" s="331">
        <v>0</v>
      </c>
      <c r="DE8" s="331">
        <v>0</v>
      </c>
      <c r="DF8" s="331">
        <v>0</v>
      </c>
      <c r="DG8" s="331">
        <v>0</v>
      </c>
      <c r="DH8" s="331">
        <v>0</v>
      </c>
      <c r="DI8" s="331">
        <v>0</v>
      </c>
      <c r="DJ8" s="331">
        <v>0</v>
      </c>
      <c r="DK8" s="331">
        <v>0</v>
      </c>
      <c r="DL8" s="331">
        <v>0</v>
      </c>
      <c r="DM8" s="331">
        <v>0</v>
      </c>
      <c r="DN8" s="331">
        <v>0</v>
      </c>
      <c r="DO8" s="331">
        <v>0</v>
      </c>
      <c r="DP8" s="331">
        <v>0</v>
      </c>
      <c r="DQ8" s="331">
        <v>0</v>
      </c>
      <c r="DR8" s="331">
        <v>0</v>
      </c>
      <c r="DS8" s="331">
        <v>0</v>
      </c>
      <c r="DT8" s="331">
        <v>0</v>
      </c>
      <c r="DU8" s="331">
        <v>0</v>
      </c>
      <c r="DV8" s="331">
        <v>0</v>
      </c>
      <c r="DW8" s="331">
        <v>0</v>
      </c>
      <c r="DX8" s="331">
        <v>0</v>
      </c>
      <c r="DY8" s="331">
        <v>0</v>
      </c>
      <c r="DZ8" s="331">
        <v>0</v>
      </c>
      <c r="EA8" s="331">
        <v>0</v>
      </c>
      <c r="EB8" s="331">
        <v>0</v>
      </c>
      <c r="EC8" s="331">
        <v>0</v>
      </c>
      <c r="ED8" s="331">
        <v>0</v>
      </c>
      <c r="EE8" s="331">
        <v>0</v>
      </c>
      <c r="EF8" s="331">
        <v>0</v>
      </c>
      <c r="EG8" s="331">
        <v>0</v>
      </c>
      <c r="EH8" s="331">
        <v>0</v>
      </c>
      <c r="EI8" s="331">
        <v>0</v>
      </c>
      <c r="EJ8" s="331">
        <v>0</v>
      </c>
      <c r="EK8" s="331">
        <v>0</v>
      </c>
      <c r="EL8" s="331">
        <v>0</v>
      </c>
      <c r="EM8" s="331">
        <v>0</v>
      </c>
      <c r="EN8" s="331">
        <v>0</v>
      </c>
      <c r="EO8" s="331">
        <v>0</v>
      </c>
      <c r="EP8" s="331">
        <v>0</v>
      </c>
      <c r="EQ8" s="331">
        <v>0</v>
      </c>
      <c r="ER8" s="331">
        <v>0</v>
      </c>
      <c r="ES8" s="331">
        <v>0</v>
      </c>
      <c r="ET8" s="331">
        <v>0</v>
      </c>
      <c r="EU8" s="331">
        <v>0</v>
      </c>
      <c r="EV8" s="331">
        <v>0</v>
      </c>
      <c r="EW8" s="331">
        <v>0</v>
      </c>
      <c r="EX8" s="331">
        <v>0</v>
      </c>
      <c r="EY8" s="331">
        <v>0</v>
      </c>
      <c r="EZ8" s="331">
        <v>0</v>
      </c>
      <c r="FA8" s="331">
        <v>0</v>
      </c>
      <c r="FB8" s="331">
        <v>0</v>
      </c>
      <c r="FC8" s="331">
        <v>0</v>
      </c>
      <c r="FD8" s="331">
        <v>0</v>
      </c>
      <c r="FE8" s="331">
        <v>0</v>
      </c>
      <c r="FF8" s="331">
        <v>0</v>
      </c>
      <c r="FG8" s="331">
        <v>0</v>
      </c>
      <c r="FH8" s="331">
        <v>0</v>
      </c>
      <c r="FI8" s="331">
        <v>0</v>
      </c>
      <c r="FJ8" s="331">
        <v>0</v>
      </c>
      <c r="FK8" s="331">
        <v>0</v>
      </c>
      <c r="FL8" s="290">
        <v>10</v>
      </c>
      <c r="FM8" s="290">
        <v>10140</v>
      </c>
      <c r="FN8" s="290">
        <v>4110</v>
      </c>
      <c r="FO8" s="290">
        <v>192</v>
      </c>
      <c r="FP8" s="290">
        <v>986</v>
      </c>
      <c r="FQ8" s="290">
        <v>27</v>
      </c>
      <c r="FR8" s="290">
        <v>1</v>
      </c>
      <c r="FS8" s="290">
        <v>10</v>
      </c>
      <c r="FT8" s="290">
        <v>0</v>
      </c>
      <c r="FU8" s="290">
        <v>0</v>
      </c>
      <c r="FV8" s="290">
        <v>0</v>
      </c>
      <c r="FW8" s="290">
        <v>0</v>
      </c>
      <c r="FX8" s="290">
        <v>1</v>
      </c>
      <c r="FY8" s="290">
        <v>1</v>
      </c>
      <c r="GA8" s="290">
        <v>37456</v>
      </c>
      <c r="GB8" s="290">
        <v>1430</v>
      </c>
      <c r="GC8" s="290">
        <v>17642</v>
      </c>
      <c r="GD8" s="290">
        <v>18289</v>
      </c>
      <c r="GE8" s="291">
        <v>0</v>
      </c>
      <c r="GF8" s="291">
        <v>0</v>
      </c>
      <c r="GG8" s="291">
        <v>0</v>
      </c>
      <c r="GH8" s="291">
        <v>0</v>
      </c>
      <c r="GI8" s="291">
        <v>0</v>
      </c>
      <c r="GJ8" s="291">
        <v>0</v>
      </c>
      <c r="GK8" s="291">
        <v>37361</v>
      </c>
      <c r="GL8" s="291">
        <v>0</v>
      </c>
      <c r="GM8" s="290">
        <v>14</v>
      </c>
      <c r="GN8" s="290">
        <v>48758</v>
      </c>
      <c r="GP8" s="9">
        <v>18289</v>
      </c>
      <c r="GQ8" s="9">
        <v>3172</v>
      </c>
      <c r="GR8" s="9">
        <v>23180</v>
      </c>
      <c r="GS8" s="9">
        <v>4117</v>
      </c>
      <c r="GT8" s="12">
        <v>48758</v>
      </c>
      <c r="GU8" s="9">
        <v>1488</v>
      </c>
      <c r="GV8" s="290">
        <f t="shared" si="1"/>
        <v>29150</v>
      </c>
      <c r="GW8" s="290">
        <f t="shared" si="0"/>
        <v>19608</v>
      </c>
    </row>
    <row r="9" spans="1:305" s="290" customFormat="1" ht="14.25" x14ac:dyDescent="0.2">
      <c r="A9" s="290" t="s">
        <v>197</v>
      </c>
      <c r="B9" s="290">
        <v>15</v>
      </c>
      <c r="C9" s="290">
        <v>0</v>
      </c>
      <c r="D9" s="290">
        <v>0</v>
      </c>
      <c r="E9" s="290">
        <v>0</v>
      </c>
      <c r="F9" s="290">
        <v>0</v>
      </c>
      <c r="G9" s="290">
        <v>0</v>
      </c>
      <c r="H9" s="290">
        <v>0</v>
      </c>
      <c r="I9" s="290">
        <v>0</v>
      </c>
      <c r="J9" s="290">
        <v>3123660</v>
      </c>
      <c r="K9" s="290">
        <v>0</v>
      </c>
      <c r="L9" s="290">
        <v>0</v>
      </c>
      <c r="M9" s="290">
        <v>0</v>
      </c>
      <c r="N9" s="290">
        <v>0</v>
      </c>
      <c r="O9" s="290">
        <v>471</v>
      </c>
      <c r="P9" s="290">
        <v>4298</v>
      </c>
      <c r="Q9" s="290">
        <v>310</v>
      </c>
      <c r="R9" s="290">
        <v>39</v>
      </c>
      <c r="S9" s="290">
        <v>120</v>
      </c>
      <c r="T9" s="290">
        <v>68123</v>
      </c>
      <c r="U9" s="290">
        <v>28655</v>
      </c>
      <c r="V9" s="290">
        <v>13572</v>
      </c>
      <c r="W9" s="290">
        <v>25852</v>
      </c>
      <c r="X9" s="290">
        <v>11300</v>
      </c>
      <c r="Y9" s="290">
        <v>30000</v>
      </c>
      <c r="Z9" s="290">
        <v>18286</v>
      </c>
      <c r="AA9" s="290">
        <v>36800</v>
      </c>
      <c r="AB9" s="290">
        <v>1001724</v>
      </c>
      <c r="AC9" s="290">
        <v>624860</v>
      </c>
      <c r="AD9" s="290">
        <v>0</v>
      </c>
      <c r="AE9" s="290">
        <v>2</v>
      </c>
      <c r="AF9" s="290">
        <v>0</v>
      </c>
      <c r="AG9" s="290">
        <v>0</v>
      </c>
      <c r="AH9" s="290">
        <v>8</v>
      </c>
      <c r="AI9" s="290">
        <v>19</v>
      </c>
      <c r="AJ9" s="290">
        <v>489</v>
      </c>
      <c r="AK9" s="290">
        <v>83</v>
      </c>
      <c r="AL9" s="290">
        <v>0</v>
      </c>
      <c r="AM9" s="290">
        <v>18</v>
      </c>
      <c r="AN9" s="290">
        <v>0</v>
      </c>
      <c r="AO9" s="290">
        <v>0</v>
      </c>
      <c r="AP9" s="290">
        <v>0</v>
      </c>
      <c r="AQ9" s="290">
        <v>110</v>
      </c>
      <c r="AR9" s="290">
        <v>4127</v>
      </c>
      <c r="AS9" s="290">
        <v>257</v>
      </c>
      <c r="AT9" s="290">
        <v>4</v>
      </c>
      <c r="AU9" s="290">
        <v>0</v>
      </c>
      <c r="AV9" s="290">
        <v>0</v>
      </c>
      <c r="AW9" s="290">
        <v>0</v>
      </c>
      <c r="AX9" s="290">
        <v>0</v>
      </c>
      <c r="AY9" s="290">
        <v>0</v>
      </c>
      <c r="AZ9" s="290">
        <v>310</v>
      </c>
      <c r="BA9" s="290">
        <v>4</v>
      </c>
      <c r="BB9" s="290">
        <v>0</v>
      </c>
      <c r="BC9" s="290">
        <v>0</v>
      </c>
      <c r="BD9" s="290">
        <v>0</v>
      </c>
      <c r="BE9" s="290">
        <v>60</v>
      </c>
      <c r="BF9" s="290">
        <v>0</v>
      </c>
      <c r="BG9" s="290">
        <v>0</v>
      </c>
      <c r="BH9" s="290">
        <v>0</v>
      </c>
      <c r="BI9" s="290">
        <v>2</v>
      </c>
      <c r="BJ9" s="290">
        <v>0</v>
      </c>
      <c r="BK9" s="290">
        <v>0</v>
      </c>
      <c r="BL9" s="290">
        <v>0</v>
      </c>
      <c r="BM9" s="290">
        <v>0</v>
      </c>
      <c r="BN9" s="290">
        <v>0</v>
      </c>
      <c r="BO9" s="290">
        <v>3</v>
      </c>
      <c r="BP9" s="290">
        <v>38</v>
      </c>
      <c r="BQ9" s="290">
        <v>13</v>
      </c>
      <c r="BR9" s="290">
        <v>81542</v>
      </c>
      <c r="BS9" s="290">
        <v>52236</v>
      </c>
      <c r="BT9" s="290">
        <v>7577</v>
      </c>
      <c r="BU9" s="290">
        <v>2899</v>
      </c>
      <c r="BV9" s="290">
        <v>431413.3</v>
      </c>
      <c r="BW9" s="290">
        <v>100.05999999999999</v>
      </c>
      <c r="BX9" s="290">
        <v>146.53</v>
      </c>
      <c r="BY9" s="290">
        <v>51</v>
      </c>
      <c r="BZ9" s="290">
        <v>280</v>
      </c>
      <c r="CA9" s="290">
        <v>20</v>
      </c>
      <c r="CB9" s="290">
        <v>84.13</v>
      </c>
      <c r="CC9" s="290">
        <v>725.5</v>
      </c>
      <c r="CD9" s="290">
        <v>2</v>
      </c>
      <c r="CE9" s="290">
        <v>10</v>
      </c>
      <c r="CF9" s="290">
        <v>10</v>
      </c>
      <c r="CG9" s="290">
        <v>0</v>
      </c>
      <c r="CH9" s="290">
        <v>0</v>
      </c>
      <c r="CI9" s="290">
        <v>2</v>
      </c>
      <c r="CJ9" s="290">
        <v>1</v>
      </c>
      <c r="CK9" s="290">
        <v>1</v>
      </c>
      <c r="CL9" s="290">
        <v>2</v>
      </c>
      <c r="CM9" s="290">
        <v>12</v>
      </c>
      <c r="CN9" s="290">
        <v>0</v>
      </c>
      <c r="CO9" s="290">
        <v>1</v>
      </c>
      <c r="CP9" s="290">
        <v>0</v>
      </c>
      <c r="CQ9" s="290">
        <v>2</v>
      </c>
      <c r="CR9" s="290">
        <v>0</v>
      </c>
      <c r="CS9" s="290">
        <v>0</v>
      </c>
      <c r="CT9" s="290">
        <v>1</v>
      </c>
      <c r="CU9" s="290">
        <v>1</v>
      </c>
      <c r="CV9" s="290">
        <v>3</v>
      </c>
      <c r="CW9" s="290">
        <v>0</v>
      </c>
      <c r="CX9" s="290">
        <v>0</v>
      </c>
      <c r="CY9" s="290">
        <v>0</v>
      </c>
      <c r="CZ9" s="290">
        <v>2</v>
      </c>
      <c r="DA9" s="290">
        <v>1</v>
      </c>
      <c r="DB9" s="290">
        <v>1</v>
      </c>
      <c r="DC9" s="331">
        <v>0</v>
      </c>
      <c r="DD9" s="331">
        <v>0</v>
      </c>
      <c r="DE9" s="331">
        <v>1</v>
      </c>
      <c r="DF9" s="331">
        <v>0</v>
      </c>
      <c r="DG9" s="331">
        <v>0</v>
      </c>
      <c r="DH9" s="331">
        <v>0</v>
      </c>
      <c r="DI9" s="331">
        <v>0</v>
      </c>
      <c r="DJ9" s="331">
        <v>0</v>
      </c>
      <c r="DK9" s="331">
        <v>0</v>
      </c>
      <c r="DL9" s="331">
        <v>0</v>
      </c>
      <c r="DM9" s="331">
        <v>0</v>
      </c>
      <c r="DN9" s="331">
        <v>0</v>
      </c>
      <c r="DO9" s="331">
        <v>186</v>
      </c>
      <c r="DP9" s="331">
        <v>1</v>
      </c>
      <c r="DQ9" s="331">
        <v>0</v>
      </c>
      <c r="DR9" s="331">
        <v>1</v>
      </c>
      <c r="DS9" s="331">
        <v>0</v>
      </c>
      <c r="DT9" s="331">
        <v>1</v>
      </c>
      <c r="DU9" s="331">
        <v>0</v>
      </c>
      <c r="DV9" s="331">
        <v>1</v>
      </c>
      <c r="DW9" s="331">
        <v>0</v>
      </c>
      <c r="DX9" s="331">
        <v>1</v>
      </c>
      <c r="DY9" s="331">
        <v>0</v>
      </c>
      <c r="DZ9" s="331">
        <v>1</v>
      </c>
      <c r="EA9" s="331">
        <v>0</v>
      </c>
      <c r="EB9" s="331">
        <v>1</v>
      </c>
      <c r="EC9" s="331">
        <v>0</v>
      </c>
      <c r="ED9" s="331">
        <v>0</v>
      </c>
      <c r="EE9" s="331">
        <v>1</v>
      </c>
      <c r="EF9" s="331">
        <v>1</v>
      </c>
      <c r="EG9" s="331">
        <v>0</v>
      </c>
      <c r="EH9" s="331">
        <v>1</v>
      </c>
      <c r="EI9" s="331">
        <v>0</v>
      </c>
      <c r="EJ9" s="331">
        <v>0</v>
      </c>
      <c r="EK9" s="331">
        <v>1</v>
      </c>
      <c r="EL9" s="331">
        <v>0</v>
      </c>
      <c r="EM9" s="331">
        <v>0</v>
      </c>
      <c r="EN9" s="331">
        <v>3</v>
      </c>
      <c r="EO9" s="331">
        <v>3</v>
      </c>
      <c r="EP9" s="331">
        <v>3</v>
      </c>
      <c r="EQ9" s="331">
        <v>3</v>
      </c>
      <c r="ER9" s="331">
        <v>5</v>
      </c>
      <c r="ES9" s="331">
        <v>27</v>
      </c>
      <c r="ET9" s="331">
        <v>7</v>
      </c>
      <c r="EU9" s="331">
        <v>0</v>
      </c>
      <c r="EV9" s="331">
        <v>3</v>
      </c>
      <c r="EW9" s="331">
        <v>5</v>
      </c>
      <c r="EX9" s="331">
        <v>0</v>
      </c>
      <c r="EY9" s="331">
        <v>0</v>
      </c>
      <c r="EZ9" s="331">
        <v>186</v>
      </c>
      <c r="FA9" s="331">
        <v>186</v>
      </c>
      <c r="FB9" s="331">
        <v>186</v>
      </c>
      <c r="FC9" s="331">
        <v>186</v>
      </c>
      <c r="FD9" s="331">
        <v>186</v>
      </c>
      <c r="FE9" s="331">
        <v>63</v>
      </c>
      <c r="FF9" s="331">
        <v>72</v>
      </c>
      <c r="FG9" s="331">
        <v>0</v>
      </c>
      <c r="FH9" s="331">
        <v>60</v>
      </c>
      <c r="FI9" s="331">
        <v>5</v>
      </c>
      <c r="FJ9" s="331">
        <v>0</v>
      </c>
      <c r="FK9" s="331">
        <v>0</v>
      </c>
      <c r="FL9" s="290">
        <v>0</v>
      </c>
      <c r="FM9" s="290">
        <v>0</v>
      </c>
      <c r="FN9" s="290">
        <v>0</v>
      </c>
      <c r="FO9" s="290">
        <v>0</v>
      </c>
      <c r="FP9" s="290">
        <v>0</v>
      </c>
      <c r="FQ9" s="290">
        <v>0</v>
      </c>
      <c r="FR9" s="290">
        <v>0</v>
      </c>
      <c r="FS9" s="290">
        <v>0</v>
      </c>
      <c r="FT9" s="290">
        <v>0</v>
      </c>
      <c r="FU9" s="290">
        <v>0</v>
      </c>
      <c r="FV9" s="290">
        <v>0</v>
      </c>
      <c r="FW9" s="290">
        <v>0</v>
      </c>
      <c r="FX9" s="290">
        <v>0</v>
      </c>
      <c r="FY9" s="290">
        <v>0</v>
      </c>
      <c r="GA9" s="290">
        <v>5547</v>
      </c>
      <c r="GB9" s="290">
        <v>601</v>
      </c>
      <c r="GC9" s="290">
        <v>4512</v>
      </c>
      <c r="GD9" s="290">
        <v>318</v>
      </c>
      <c r="GE9" s="291">
        <v>4</v>
      </c>
      <c r="GF9" s="291">
        <v>20</v>
      </c>
      <c r="GG9" s="291">
        <v>0</v>
      </c>
      <c r="GH9" s="291">
        <v>0</v>
      </c>
      <c r="GI9" s="291">
        <v>8</v>
      </c>
      <c r="GJ9" s="291">
        <v>129</v>
      </c>
      <c r="GK9" s="291">
        <v>4926</v>
      </c>
      <c r="GL9" s="291">
        <v>344</v>
      </c>
      <c r="GM9" s="290">
        <v>50</v>
      </c>
      <c r="GN9" s="290">
        <v>232588</v>
      </c>
      <c r="GP9" s="9">
        <v>41300</v>
      </c>
      <c r="GQ9" s="9">
        <v>96778</v>
      </c>
      <c r="GR9" s="9">
        <v>39424</v>
      </c>
      <c r="GS9" s="9">
        <v>55086</v>
      </c>
      <c r="GT9" s="12">
        <v>232588</v>
      </c>
      <c r="GU9" s="9">
        <v>5118</v>
      </c>
      <c r="GV9" s="290">
        <f t="shared" si="1"/>
        <v>111281</v>
      </c>
      <c r="GW9" s="290">
        <f t="shared" si="0"/>
        <v>121307</v>
      </c>
    </row>
    <row r="10" spans="1:305" s="290" customFormat="1" ht="14.25" x14ac:dyDescent="0.2">
      <c r="A10" s="290" t="s">
        <v>198</v>
      </c>
      <c r="B10" s="290">
        <v>13</v>
      </c>
      <c r="C10" s="290">
        <v>0</v>
      </c>
      <c r="D10" s="290">
        <v>0</v>
      </c>
      <c r="E10" s="290">
        <v>0</v>
      </c>
      <c r="F10" s="290">
        <v>0</v>
      </c>
      <c r="G10" s="290">
        <v>0</v>
      </c>
      <c r="H10" s="290">
        <v>0</v>
      </c>
      <c r="I10" s="290">
        <v>0</v>
      </c>
      <c r="J10" s="290">
        <v>281273</v>
      </c>
      <c r="K10" s="290">
        <v>0</v>
      </c>
      <c r="L10" s="290">
        <v>0</v>
      </c>
      <c r="M10" s="290">
        <v>0</v>
      </c>
      <c r="N10" s="290">
        <v>0</v>
      </c>
      <c r="O10" s="290">
        <v>702</v>
      </c>
      <c r="P10" s="290">
        <v>3735</v>
      </c>
      <c r="Q10" s="290">
        <v>29</v>
      </c>
      <c r="R10" s="290">
        <v>40</v>
      </c>
      <c r="S10" s="290">
        <v>757</v>
      </c>
      <c r="T10" s="290">
        <v>26716</v>
      </c>
      <c r="U10" s="290">
        <v>369489</v>
      </c>
      <c r="V10" s="290">
        <v>23406</v>
      </c>
      <c r="W10" s="290">
        <v>13529</v>
      </c>
      <c r="X10" s="290">
        <v>45720</v>
      </c>
      <c r="Y10" s="290">
        <v>2000</v>
      </c>
      <c r="Z10" s="290">
        <v>6843</v>
      </c>
      <c r="AA10" s="290">
        <v>170633</v>
      </c>
      <c r="AB10" s="290">
        <v>619291</v>
      </c>
      <c r="AC10" s="290">
        <v>110500</v>
      </c>
      <c r="AD10" s="290">
        <v>0</v>
      </c>
      <c r="AE10" s="290">
        <v>0</v>
      </c>
      <c r="AF10" s="290">
        <v>0</v>
      </c>
      <c r="AG10" s="290">
        <v>6</v>
      </c>
      <c r="AH10" s="290">
        <v>110</v>
      </c>
      <c r="AI10" s="290">
        <v>34</v>
      </c>
      <c r="AJ10" s="290">
        <v>629</v>
      </c>
      <c r="AK10" s="290">
        <v>188</v>
      </c>
      <c r="AL10" s="290">
        <v>0</v>
      </c>
      <c r="AM10" s="290">
        <v>0</v>
      </c>
      <c r="AN10" s="290">
        <v>0</v>
      </c>
      <c r="AO10" s="290">
        <v>213</v>
      </c>
      <c r="AP10" s="290">
        <v>206</v>
      </c>
      <c r="AQ10" s="290">
        <v>206</v>
      </c>
      <c r="AR10" s="290">
        <v>2833</v>
      </c>
      <c r="AS10" s="290">
        <v>100</v>
      </c>
      <c r="AT10" s="290">
        <v>0</v>
      </c>
      <c r="AU10" s="290">
        <v>0</v>
      </c>
      <c r="AV10" s="290">
        <v>0</v>
      </c>
      <c r="AW10" s="290">
        <v>0</v>
      </c>
      <c r="AX10" s="290">
        <v>0</v>
      </c>
      <c r="AY10" s="290">
        <v>0</v>
      </c>
      <c r="AZ10" s="290">
        <v>11</v>
      </c>
      <c r="BA10" s="290">
        <v>6</v>
      </c>
      <c r="BB10" s="290">
        <v>0</v>
      </c>
      <c r="BC10" s="290">
        <v>0</v>
      </c>
      <c r="BD10" s="290">
        <v>0</v>
      </c>
      <c r="BE10" s="290">
        <v>0</v>
      </c>
      <c r="BF10" s="290">
        <v>0</v>
      </c>
      <c r="BG10" s="290">
        <v>0</v>
      </c>
      <c r="BH10" s="290">
        <v>0</v>
      </c>
      <c r="BI10" s="290">
        <v>0</v>
      </c>
      <c r="BJ10" s="290">
        <v>0</v>
      </c>
      <c r="BK10" s="290">
        <v>0</v>
      </c>
      <c r="BL10" s="290">
        <v>0</v>
      </c>
      <c r="BM10" s="290">
        <v>1</v>
      </c>
      <c r="BN10" s="290">
        <v>4</v>
      </c>
      <c r="BO10" s="290">
        <v>4</v>
      </c>
      <c r="BP10" s="290">
        <v>39</v>
      </c>
      <c r="BQ10" s="290">
        <v>10</v>
      </c>
      <c r="BR10" s="290">
        <v>29731</v>
      </c>
      <c r="BS10" s="290">
        <v>24879</v>
      </c>
      <c r="BT10" s="290">
        <v>1215</v>
      </c>
      <c r="BU10" s="290">
        <v>834</v>
      </c>
      <c r="BV10" s="290">
        <v>274317</v>
      </c>
      <c r="BW10" s="290">
        <v>37</v>
      </c>
      <c r="BX10" s="290">
        <v>94.17</v>
      </c>
      <c r="BY10" s="290">
        <v>60.17</v>
      </c>
      <c r="BZ10" s="290">
        <v>353.74</v>
      </c>
      <c r="CA10" s="290">
        <v>7</v>
      </c>
      <c r="CB10" s="290">
        <v>263.39999999999998</v>
      </c>
      <c r="CC10" s="290">
        <v>503.96</v>
      </c>
      <c r="CD10" s="290">
        <v>7</v>
      </c>
      <c r="CE10" s="290">
        <v>9</v>
      </c>
      <c r="CF10" s="290">
        <v>4</v>
      </c>
      <c r="CG10" s="290">
        <v>0</v>
      </c>
      <c r="CH10" s="290">
        <v>0</v>
      </c>
      <c r="CI10" s="290">
        <v>3</v>
      </c>
      <c r="CJ10" s="290">
        <v>0</v>
      </c>
      <c r="CK10" s="290">
        <v>3</v>
      </c>
      <c r="CL10" s="290">
        <v>2</v>
      </c>
      <c r="CM10" s="290">
        <v>8</v>
      </c>
      <c r="CN10" s="290">
        <v>0</v>
      </c>
      <c r="CO10" s="290">
        <v>0</v>
      </c>
      <c r="CP10" s="290">
        <v>0</v>
      </c>
      <c r="CQ10" s="290">
        <v>2</v>
      </c>
      <c r="CR10" s="290">
        <v>0</v>
      </c>
      <c r="CS10" s="290">
        <v>0</v>
      </c>
      <c r="CT10" s="290">
        <v>0</v>
      </c>
      <c r="CU10" s="290">
        <v>0</v>
      </c>
      <c r="CV10" s="290">
        <v>7</v>
      </c>
      <c r="CW10" s="290">
        <v>2</v>
      </c>
      <c r="CX10" s="290">
        <v>0</v>
      </c>
      <c r="CY10" s="290">
        <v>0</v>
      </c>
      <c r="CZ10" s="290">
        <v>3</v>
      </c>
      <c r="DA10" s="290">
        <v>1</v>
      </c>
      <c r="DB10" s="290">
        <v>0</v>
      </c>
      <c r="DC10" s="331">
        <v>2</v>
      </c>
      <c r="DD10" s="331">
        <v>1</v>
      </c>
      <c r="DE10" s="331">
        <v>2</v>
      </c>
      <c r="DF10" s="331">
        <v>0</v>
      </c>
      <c r="DG10" s="331">
        <v>0</v>
      </c>
      <c r="DH10" s="331">
        <v>0</v>
      </c>
      <c r="DI10" s="331">
        <v>0</v>
      </c>
      <c r="DJ10" s="331">
        <v>0</v>
      </c>
      <c r="DK10" s="331">
        <v>0</v>
      </c>
      <c r="DL10" s="331">
        <v>0</v>
      </c>
      <c r="DM10" s="331">
        <v>0</v>
      </c>
      <c r="DN10" s="331">
        <v>0</v>
      </c>
      <c r="DO10" s="331">
        <v>600</v>
      </c>
      <c r="DP10" s="331">
        <v>2</v>
      </c>
      <c r="DQ10" s="331">
        <v>0</v>
      </c>
      <c r="DR10" s="331">
        <v>0</v>
      </c>
      <c r="DS10" s="331">
        <v>0</v>
      </c>
      <c r="DT10" s="331">
        <v>0</v>
      </c>
      <c r="DU10" s="331">
        <v>0</v>
      </c>
      <c r="DV10" s="331">
        <v>1</v>
      </c>
      <c r="DW10" s="331">
        <v>0</v>
      </c>
      <c r="DX10" s="331">
        <v>1</v>
      </c>
      <c r="DY10" s="331">
        <v>0</v>
      </c>
      <c r="DZ10" s="331">
        <v>2</v>
      </c>
      <c r="EA10" s="331">
        <v>0</v>
      </c>
      <c r="EB10" s="331">
        <v>2</v>
      </c>
      <c r="EC10" s="331">
        <v>0</v>
      </c>
      <c r="ED10" s="331">
        <v>1</v>
      </c>
      <c r="EE10" s="331">
        <v>0</v>
      </c>
      <c r="EF10" s="331">
        <v>2</v>
      </c>
      <c r="EG10" s="331">
        <v>0</v>
      </c>
      <c r="EH10" s="331">
        <v>0</v>
      </c>
      <c r="EI10" s="331">
        <v>1</v>
      </c>
      <c r="EJ10" s="331">
        <v>0</v>
      </c>
      <c r="EK10" s="331">
        <v>0</v>
      </c>
      <c r="EL10" s="331">
        <v>0</v>
      </c>
      <c r="EM10" s="331">
        <v>0</v>
      </c>
      <c r="EN10" s="331">
        <v>500</v>
      </c>
      <c r="EO10" s="331">
        <v>0</v>
      </c>
      <c r="EP10" s="331">
        <v>0</v>
      </c>
      <c r="EQ10" s="331">
        <v>1</v>
      </c>
      <c r="ER10" s="331">
        <v>9</v>
      </c>
      <c r="ES10" s="331">
        <v>82</v>
      </c>
      <c r="ET10" s="331">
        <v>10</v>
      </c>
      <c r="EU10" s="331">
        <v>3</v>
      </c>
      <c r="EV10" s="331">
        <v>22</v>
      </c>
      <c r="EW10" s="331">
        <v>0</v>
      </c>
      <c r="EX10" s="331">
        <v>0</v>
      </c>
      <c r="EY10" s="331">
        <v>0</v>
      </c>
      <c r="EZ10" s="331">
        <v>500</v>
      </c>
      <c r="FA10" s="331">
        <v>0</v>
      </c>
      <c r="FB10" s="331">
        <v>0</v>
      </c>
      <c r="FC10" s="331">
        <v>22</v>
      </c>
      <c r="FD10" s="331">
        <v>163868</v>
      </c>
      <c r="FE10" s="331">
        <v>1600</v>
      </c>
      <c r="FF10" s="331">
        <v>500</v>
      </c>
      <c r="FG10" s="331">
        <v>0</v>
      </c>
      <c r="FH10" s="331">
        <v>357</v>
      </c>
      <c r="FI10" s="331">
        <v>0</v>
      </c>
      <c r="FJ10" s="331">
        <v>0</v>
      </c>
      <c r="FK10" s="331">
        <v>0</v>
      </c>
      <c r="FL10" s="290">
        <v>2</v>
      </c>
      <c r="FM10" s="290">
        <v>0</v>
      </c>
      <c r="FN10" s="290">
        <v>0</v>
      </c>
      <c r="FO10" s="290">
        <v>6</v>
      </c>
      <c r="FP10" s="290">
        <v>0</v>
      </c>
      <c r="FQ10" s="290">
        <v>0</v>
      </c>
      <c r="FR10" s="290">
        <v>0</v>
      </c>
      <c r="FS10" s="290">
        <v>0</v>
      </c>
      <c r="FT10" s="290">
        <v>0</v>
      </c>
      <c r="FU10" s="290">
        <v>0</v>
      </c>
      <c r="FV10" s="290">
        <v>0</v>
      </c>
      <c r="FW10" s="290">
        <v>0</v>
      </c>
      <c r="FX10" s="290">
        <v>0</v>
      </c>
      <c r="FY10" s="290">
        <v>1</v>
      </c>
      <c r="GA10" s="290">
        <v>4600</v>
      </c>
      <c r="GB10" s="290">
        <v>967</v>
      </c>
      <c r="GC10" s="290">
        <v>3558</v>
      </c>
      <c r="GD10" s="290">
        <v>17</v>
      </c>
      <c r="GE10" s="291">
        <v>0</v>
      </c>
      <c r="GF10" s="291">
        <v>0</v>
      </c>
      <c r="GG10" s="291">
        <v>0</v>
      </c>
      <c r="GH10" s="291">
        <v>219</v>
      </c>
      <c r="GI10" s="291">
        <v>316</v>
      </c>
      <c r="GJ10" s="291">
        <v>240</v>
      </c>
      <c r="GK10" s="291">
        <v>3473</v>
      </c>
      <c r="GL10" s="291">
        <v>294</v>
      </c>
      <c r="GM10" s="290">
        <v>44</v>
      </c>
      <c r="GN10" s="290">
        <v>658336</v>
      </c>
      <c r="GP10" s="9">
        <v>47720</v>
      </c>
      <c r="GQ10" s="9">
        <v>396205</v>
      </c>
      <c r="GR10" s="9">
        <v>36935</v>
      </c>
      <c r="GS10" s="9">
        <v>177476</v>
      </c>
      <c r="GT10" s="12">
        <v>658336</v>
      </c>
      <c r="GU10" s="9">
        <v>4506</v>
      </c>
      <c r="GV10" s="290">
        <f t="shared" si="1"/>
        <v>102685</v>
      </c>
      <c r="GW10" s="290">
        <f t="shared" si="0"/>
        <v>555651</v>
      </c>
    </row>
    <row r="11" spans="1:305" s="290" customFormat="1" ht="14.25" x14ac:dyDescent="0.2">
      <c r="A11" s="290" t="s">
        <v>199</v>
      </c>
      <c r="B11" s="290">
        <v>5</v>
      </c>
      <c r="C11" s="290">
        <v>0</v>
      </c>
      <c r="D11" s="290">
        <v>0</v>
      </c>
      <c r="E11" s="290">
        <v>0</v>
      </c>
      <c r="F11" s="290">
        <v>0</v>
      </c>
      <c r="G11" s="290">
        <v>0</v>
      </c>
      <c r="H11" s="290">
        <v>0</v>
      </c>
      <c r="I11" s="290">
        <v>0</v>
      </c>
      <c r="J11" s="290">
        <v>341053</v>
      </c>
      <c r="K11" s="290">
        <v>0</v>
      </c>
      <c r="L11" s="290">
        <v>0</v>
      </c>
      <c r="M11" s="290">
        <v>0</v>
      </c>
      <c r="N11" s="290">
        <v>0</v>
      </c>
      <c r="O11" s="290">
        <v>126</v>
      </c>
      <c r="P11" s="290">
        <v>1999</v>
      </c>
      <c r="Q11" s="290">
        <v>5</v>
      </c>
      <c r="R11" s="290">
        <v>19</v>
      </c>
      <c r="S11" s="290">
        <v>8</v>
      </c>
      <c r="T11" s="290">
        <v>4709</v>
      </c>
      <c r="U11" s="290">
        <v>4686</v>
      </c>
      <c r="V11" s="290">
        <v>14250</v>
      </c>
      <c r="W11" s="290">
        <v>1060</v>
      </c>
      <c r="X11" s="290">
        <v>730</v>
      </c>
      <c r="Y11" s="290">
        <v>8550</v>
      </c>
      <c r="Z11" s="290">
        <v>1525</v>
      </c>
      <c r="AA11" s="290">
        <v>1600</v>
      </c>
      <c r="AB11" s="290">
        <v>7462</v>
      </c>
      <c r="AC11" s="290">
        <v>760000</v>
      </c>
      <c r="AD11" s="290">
        <v>0</v>
      </c>
      <c r="AE11" s="290">
        <v>0</v>
      </c>
      <c r="AF11" s="290">
        <v>0</v>
      </c>
      <c r="AG11" s="290">
        <v>4</v>
      </c>
      <c r="AH11" s="290">
        <v>0</v>
      </c>
      <c r="AI11" s="290">
        <v>4</v>
      </c>
      <c r="AJ11" s="290">
        <v>100</v>
      </c>
      <c r="AK11" s="290">
        <v>74</v>
      </c>
      <c r="AL11" s="290">
        <v>0</v>
      </c>
      <c r="AM11" s="290">
        <v>0</v>
      </c>
      <c r="AN11" s="290">
        <v>0</v>
      </c>
      <c r="AO11" s="290">
        <v>4</v>
      </c>
      <c r="AP11" s="290">
        <v>0</v>
      </c>
      <c r="AQ11" s="290">
        <v>4</v>
      </c>
      <c r="AR11" s="290">
        <v>178</v>
      </c>
      <c r="AS11" s="290">
        <v>0</v>
      </c>
      <c r="AT11" s="290">
        <v>0</v>
      </c>
      <c r="AU11" s="290">
        <v>0</v>
      </c>
      <c r="AV11" s="290">
        <v>0</v>
      </c>
      <c r="AW11" s="290">
        <v>0</v>
      </c>
      <c r="AX11" s="290">
        <v>0</v>
      </c>
      <c r="AY11" s="290">
        <v>0</v>
      </c>
      <c r="AZ11" s="290">
        <v>5</v>
      </c>
      <c r="BA11" s="290">
        <v>5</v>
      </c>
      <c r="BB11" s="290">
        <v>1</v>
      </c>
      <c r="BC11" s="290">
        <v>0</v>
      </c>
      <c r="BD11" s="290">
        <v>0</v>
      </c>
      <c r="BE11" s="290">
        <v>0</v>
      </c>
      <c r="BF11" s="290">
        <v>0</v>
      </c>
      <c r="BG11" s="290">
        <v>0</v>
      </c>
      <c r="BH11" s="290">
        <v>2</v>
      </c>
      <c r="BI11" s="290">
        <v>1</v>
      </c>
      <c r="BJ11" s="290">
        <v>0</v>
      </c>
      <c r="BK11" s="290">
        <v>0</v>
      </c>
      <c r="BL11" s="290">
        <v>0</v>
      </c>
      <c r="BM11" s="290">
        <v>0</v>
      </c>
      <c r="BN11" s="290">
        <v>0</v>
      </c>
      <c r="BO11" s="290">
        <v>0</v>
      </c>
      <c r="BP11" s="290">
        <v>106</v>
      </c>
      <c r="BQ11" s="290">
        <v>105</v>
      </c>
      <c r="BR11" s="290">
        <v>2780</v>
      </c>
      <c r="BS11" s="290">
        <v>1705</v>
      </c>
      <c r="BT11" s="290">
        <v>378</v>
      </c>
      <c r="BU11" s="290">
        <v>293</v>
      </c>
      <c r="BV11" s="290">
        <v>7791.6</v>
      </c>
      <c r="BW11" s="290">
        <v>10.780000000000001</v>
      </c>
      <c r="BX11" s="290">
        <v>39.6</v>
      </c>
      <c r="BY11" s="290">
        <v>30</v>
      </c>
      <c r="BZ11" s="290">
        <v>160</v>
      </c>
      <c r="CA11" s="290">
        <v>0</v>
      </c>
      <c r="CB11" s="290">
        <v>46.4</v>
      </c>
      <c r="CC11" s="290">
        <v>221</v>
      </c>
      <c r="CD11" s="290">
        <v>0</v>
      </c>
      <c r="CE11" s="290">
        <v>2</v>
      </c>
      <c r="CF11" s="290">
        <v>3</v>
      </c>
      <c r="CG11" s="290">
        <v>0</v>
      </c>
      <c r="CH11" s="290">
        <v>0</v>
      </c>
      <c r="CI11" s="290">
        <v>2</v>
      </c>
      <c r="CJ11" s="290">
        <v>0</v>
      </c>
      <c r="CK11" s="290">
        <v>0</v>
      </c>
      <c r="CL11" s="290">
        <v>1</v>
      </c>
      <c r="CM11" s="290">
        <v>4</v>
      </c>
      <c r="CN11" s="290">
        <v>0</v>
      </c>
      <c r="CO11" s="290">
        <v>0</v>
      </c>
      <c r="CP11" s="290">
        <v>0</v>
      </c>
      <c r="CQ11" s="290">
        <v>1</v>
      </c>
      <c r="CR11" s="290">
        <v>0</v>
      </c>
      <c r="CS11" s="290">
        <v>0</v>
      </c>
      <c r="CT11" s="290">
        <v>0</v>
      </c>
      <c r="CU11" s="290">
        <v>0</v>
      </c>
      <c r="CV11" s="290">
        <v>1</v>
      </c>
      <c r="CW11" s="290">
        <v>0</v>
      </c>
      <c r="CX11" s="290">
        <v>1</v>
      </c>
      <c r="CY11" s="290">
        <v>0</v>
      </c>
      <c r="CZ11" s="290">
        <v>1</v>
      </c>
      <c r="DA11" s="290">
        <v>0</v>
      </c>
      <c r="DB11" s="290">
        <v>0</v>
      </c>
      <c r="DC11" s="331">
        <v>1</v>
      </c>
      <c r="DD11" s="331">
        <v>0</v>
      </c>
      <c r="DE11" s="331">
        <v>0</v>
      </c>
      <c r="DF11" s="331">
        <v>0</v>
      </c>
      <c r="DG11" s="331">
        <v>0</v>
      </c>
      <c r="DH11" s="331">
        <v>0</v>
      </c>
      <c r="DI11" s="331">
        <v>0</v>
      </c>
      <c r="DJ11" s="331">
        <v>0</v>
      </c>
      <c r="DK11" s="331">
        <v>0</v>
      </c>
      <c r="DL11" s="331">
        <v>66</v>
      </c>
      <c r="DM11" s="331">
        <v>0</v>
      </c>
      <c r="DN11" s="331">
        <v>36</v>
      </c>
      <c r="DO11" s="331">
        <v>4</v>
      </c>
      <c r="DP11" s="331">
        <v>1</v>
      </c>
      <c r="DQ11" s="331">
        <v>0</v>
      </c>
      <c r="DR11" s="331">
        <v>1</v>
      </c>
      <c r="DS11" s="331">
        <v>0</v>
      </c>
      <c r="DT11" s="331">
        <v>0</v>
      </c>
      <c r="DU11" s="331">
        <v>1</v>
      </c>
      <c r="DV11" s="331">
        <v>0</v>
      </c>
      <c r="DW11" s="331">
        <v>1</v>
      </c>
      <c r="DX11" s="331">
        <v>1</v>
      </c>
      <c r="DY11" s="331">
        <v>0</v>
      </c>
      <c r="DZ11" s="331">
        <v>0</v>
      </c>
      <c r="EA11" s="331">
        <v>1</v>
      </c>
      <c r="EB11" s="331">
        <v>1</v>
      </c>
      <c r="EC11" s="331">
        <v>0</v>
      </c>
      <c r="ED11" s="331">
        <v>0</v>
      </c>
      <c r="EE11" s="331">
        <v>1</v>
      </c>
      <c r="EF11" s="331">
        <v>1</v>
      </c>
      <c r="EG11" s="331">
        <v>0</v>
      </c>
      <c r="EH11" s="331">
        <v>0</v>
      </c>
      <c r="EI11" s="331">
        <v>1</v>
      </c>
      <c r="EJ11" s="331">
        <v>1</v>
      </c>
      <c r="EK11" s="331">
        <v>0</v>
      </c>
      <c r="EL11" s="331">
        <v>1</v>
      </c>
      <c r="EM11" s="331">
        <v>0</v>
      </c>
      <c r="EN11" s="331">
        <v>1644</v>
      </c>
      <c r="EO11" s="331">
        <v>10</v>
      </c>
      <c r="EP11" s="331">
        <v>0</v>
      </c>
      <c r="EQ11" s="331">
        <v>0</v>
      </c>
      <c r="ER11" s="331">
        <v>2</v>
      </c>
      <c r="ES11" s="331">
        <v>0</v>
      </c>
      <c r="ET11" s="331">
        <v>3</v>
      </c>
      <c r="EU11" s="331">
        <v>0</v>
      </c>
      <c r="EV11" s="331">
        <v>443</v>
      </c>
      <c r="EW11" s="331">
        <v>0</v>
      </c>
      <c r="EX11" s="331">
        <v>15</v>
      </c>
      <c r="EY11" s="331">
        <v>1509</v>
      </c>
      <c r="EZ11" s="331">
        <v>411</v>
      </c>
      <c r="FA11" s="331">
        <v>10</v>
      </c>
      <c r="FB11" s="331">
        <v>0</v>
      </c>
      <c r="FC11" s="331">
        <v>0</v>
      </c>
      <c r="FD11" s="331">
        <v>1</v>
      </c>
      <c r="FE11" s="331">
        <v>0</v>
      </c>
      <c r="FF11" s="331">
        <v>80</v>
      </c>
      <c r="FG11" s="331">
        <v>0</v>
      </c>
      <c r="FH11" s="331">
        <v>36</v>
      </c>
      <c r="FI11" s="331">
        <v>0</v>
      </c>
      <c r="FJ11" s="331">
        <v>9</v>
      </c>
      <c r="FK11" s="331">
        <v>9078</v>
      </c>
      <c r="FL11" s="290">
        <v>0</v>
      </c>
      <c r="FM11" s="290">
        <v>0</v>
      </c>
      <c r="FN11" s="290">
        <v>0</v>
      </c>
      <c r="FO11" s="290">
        <v>0</v>
      </c>
      <c r="FP11" s="290">
        <v>0</v>
      </c>
      <c r="FQ11" s="290">
        <v>0</v>
      </c>
      <c r="FR11" s="290">
        <v>0</v>
      </c>
      <c r="FS11" s="290">
        <v>0</v>
      </c>
      <c r="FT11" s="290">
        <v>0</v>
      </c>
      <c r="FU11" s="290">
        <v>0</v>
      </c>
      <c r="FV11" s="290">
        <v>0</v>
      </c>
      <c r="FW11" s="290">
        <v>0</v>
      </c>
      <c r="FX11" s="290">
        <v>0</v>
      </c>
      <c r="FY11" s="290">
        <v>1</v>
      </c>
      <c r="GA11" s="290">
        <v>593</v>
      </c>
      <c r="GB11" s="290">
        <v>182</v>
      </c>
      <c r="GC11" s="290">
        <v>186</v>
      </c>
      <c r="GD11" s="290">
        <v>10</v>
      </c>
      <c r="GE11" s="291">
        <v>0</v>
      </c>
      <c r="GF11" s="291">
        <v>0</v>
      </c>
      <c r="GG11" s="291">
        <v>0</v>
      </c>
      <c r="GH11" s="291">
        <v>8</v>
      </c>
      <c r="GI11" s="291">
        <v>0</v>
      </c>
      <c r="GJ11" s="291">
        <v>8</v>
      </c>
      <c r="GK11" s="291">
        <v>283</v>
      </c>
      <c r="GL11" s="291">
        <v>79</v>
      </c>
      <c r="GM11" s="290">
        <v>16</v>
      </c>
      <c r="GN11" s="290">
        <v>37110</v>
      </c>
      <c r="GP11" s="9">
        <v>9280</v>
      </c>
      <c r="GQ11" s="9">
        <v>9395</v>
      </c>
      <c r="GR11" s="9">
        <v>15310</v>
      </c>
      <c r="GS11" s="9">
        <v>3125</v>
      </c>
      <c r="GT11" s="12">
        <v>37110</v>
      </c>
      <c r="GU11" s="9">
        <v>2149</v>
      </c>
      <c r="GV11" s="290">
        <f t="shared" si="1"/>
        <v>21214</v>
      </c>
      <c r="GW11" s="290">
        <f t="shared" si="0"/>
        <v>15896</v>
      </c>
    </row>
    <row r="12" spans="1:305" s="290" customFormat="1" ht="14.25" x14ac:dyDescent="0.2">
      <c r="A12" s="290" t="s">
        <v>200</v>
      </c>
      <c r="B12" s="290">
        <v>16</v>
      </c>
      <c r="C12" s="290">
        <v>0</v>
      </c>
      <c r="D12" s="290">
        <v>0</v>
      </c>
      <c r="E12" s="290">
        <v>0</v>
      </c>
      <c r="F12" s="290">
        <v>0</v>
      </c>
      <c r="G12" s="290">
        <v>0</v>
      </c>
      <c r="H12" s="290">
        <v>0</v>
      </c>
      <c r="I12" s="290">
        <v>0</v>
      </c>
      <c r="J12" s="290">
        <v>2134746</v>
      </c>
      <c r="K12" s="290">
        <v>0</v>
      </c>
      <c r="L12" s="290">
        <v>0</v>
      </c>
      <c r="M12" s="290">
        <v>0</v>
      </c>
      <c r="N12" s="290">
        <v>0</v>
      </c>
      <c r="O12" s="290">
        <v>1622</v>
      </c>
      <c r="P12" s="290">
        <v>6462</v>
      </c>
      <c r="Q12" s="290">
        <v>19</v>
      </c>
      <c r="R12" s="290">
        <v>52</v>
      </c>
      <c r="S12" s="290">
        <v>4</v>
      </c>
      <c r="T12" s="290">
        <v>171653</v>
      </c>
      <c r="U12" s="290">
        <v>27035</v>
      </c>
      <c r="V12" s="290">
        <v>32744</v>
      </c>
      <c r="W12" s="290">
        <v>10813</v>
      </c>
      <c r="X12" s="290">
        <v>2159</v>
      </c>
      <c r="Y12" s="290">
        <v>0</v>
      </c>
      <c r="Z12" s="290">
        <v>961</v>
      </c>
      <c r="AA12" s="290">
        <v>56648</v>
      </c>
      <c r="AB12" s="290">
        <v>0</v>
      </c>
      <c r="AC12" s="290">
        <v>30000</v>
      </c>
      <c r="AD12" s="290">
        <v>33</v>
      </c>
      <c r="AE12" s="290">
        <v>15</v>
      </c>
      <c r="AF12" s="290">
        <v>0</v>
      </c>
      <c r="AG12" s="290">
        <v>13</v>
      </c>
      <c r="AH12" s="290">
        <v>558</v>
      </c>
      <c r="AI12" s="290">
        <v>0</v>
      </c>
      <c r="AJ12" s="290">
        <v>1365</v>
      </c>
      <c r="AK12" s="290">
        <v>191</v>
      </c>
      <c r="AL12" s="290">
        <v>7462</v>
      </c>
      <c r="AM12" s="290">
        <v>7</v>
      </c>
      <c r="AN12" s="290">
        <v>0</v>
      </c>
      <c r="AO12" s="290">
        <v>0</v>
      </c>
      <c r="AP12" s="290">
        <v>47</v>
      </c>
      <c r="AQ12" s="290">
        <v>0</v>
      </c>
      <c r="AR12" s="290">
        <v>4780</v>
      </c>
      <c r="AS12" s="290">
        <v>76</v>
      </c>
      <c r="AT12" s="290">
        <v>0</v>
      </c>
      <c r="AU12" s="290">
        <v>0</v>
      </c>
      <c r="AV12" s="290">
        <v>0</v>
      </c>
      <c r="AW12" s="290">
        <v>0</v>
      </c>
      <c r="AX12" s="290">
        <v>0</v>
      </c>
      <c r="AY12" s="290">
        <v>0</v>
      </c>
      <c r="AZ12" s="290">
        <v>19</v>
      </c>
      <c r="BA12" s="290">
        <v>0</v>
      </c>
      <c r="BB12" s="290">
        <v>0</v>
      </c>
      <c r="BC12" s="290">
        <v>0</v>
      </c>
      <c r="BD12" s="290">
        <v>0</v>
      </c>
      <c r="BE12" s="290">
        <v>0</v>
      </c>
      <c r="BF12" s="290">
        <v>0</v>
      </c>
      <c r="BG12" s="290">
        <v>0</v>
      </c>
      <c r="BH12" s="290">
        <v>0</v>
      </c>
      <c r="BI12" s="290">
        <v>0</v>
      </c>
      <c r="BJ12" s="290">
        <v>0</v>
      </c>
      <c r="BK12" s="290">
        <v>1</v>
      </c>
      <c r="BL12" s="290">
        <v>0</v>
      </c>
      <c r="BM12" s="290">
        <v>0</v>
      </c>
      <c r="BN12" s="290">
        <v>3</v>
      </c>
      <c r="BO12" s="290">
        <v>1</v>
      </c>
      <c r="BP12" s="290">
        <v>122</v>
      </c>
      <c r="BQ12" s="290">
        <v>36</v>
      </c>
      <c r="BR12" s="290">
        <v>188679</v>
      </c>
      <c r="BS12" s="290">
        <v>114340</v>
      </c>
      <c r="BT12" s="290">
        <v>12430</v>
      </c>
      <c r="BU12" s="290">
        <v>6833</v>
      </c>
      <c r="BV12" s="290">
        <v>1632007.9</v>
      </c>
      <c r="BW12" s="290">
        <v>67.03</v>
      </c>
      <c r="BX12" s="290">
        <v>224.7</v>
      </c>
      <c r="BY12" s="290">
        <v>167.6</v>
      </c>
      <c r="BZ12" s="290">
        <v>583.5</v>
      </c>
      <c r="CA12" s="290">
        <v>98</v>
      </c>
      <c r="CB12" s="290">
        <v>197</v>
      </c>
      <c r="CC12" s="290">
        <v>871</v>
      </c>
      <c r="CD12" s="290">
        <v>100</v>
      </c>
      <c r="CE12" s="290">
        <v>8</v>
      </c>
      <c r="CF12" s="290">
        <v>11</v>
      </c>
      <c r="CG12" s="290">
        <v>4</v>
      </c>
      <c r="CH12" s="290">
        <v>1</v>
      </c>
      <c r="CI12" s="290">
        <v>6</v>
      </c>
      <c r="CJ12" s="290">
        <v>2</v>
      </c>
      <c r="CK12" s="290">
        <v>0</v>
      </c>
      <c r="CL12" s="290">
        <v>1</v>
      </c>
      <c r="CM12" s="290">
        <v>11</v>
      </c>
      <c r="CN12" s="290">
        <v>3</v>
      </c>
      <c r="CO12" s="290">
        <v>0</v>
      </c>
      <c r="CP12" s="290">
        <v>0</v>
      </c>
      <c r="CQ12" s="290">
        <v>1</v>
      </c>
      <c r="CR12" s="290">
        <v>0</v>
      </c>
      <c r="CS12" s="290">
        <v>0</v>
      </c>
      <c r="CT12" s="290">
        <v>3</v>
      </c>
      <c r="CU12" s="290">
        <v>1</v>
      </c>
      <c r="CV12" s="290">
        <v>5</v>
      </c>
      <c r="CW12" s="290">
        <v>2</v>
      </c>
      <c r="CX12" s="290">
        <v>0</v>
      </c>
      <c r="CY12" s="290">
        <v>1</v>
      </c>
      <c r="CZ12" s="290">
        <v>1</v>
      </c>
      <c r="DA12" s="290">
        <v>0</v>
      </c>
      <c r="DB12" s="290">
        <v>2</v>
      </c>
      <c r="DC12" s="331">
        <v>0</v>
      </c>
      <c r="DD12" s="331">
        <v>0</v>
      </c>
      <c r="DE12" s="331">
        <v>0</v>
      </c>
      <c r="DF12" s="331">
        <v>0</v>
      </c>
      <c r="DG12" s="331">
        <v>0</v>
      </c>
      <c r="DH12" s="331">
        <v>0</v>
      </c>
      <c r="DI12" s="331">
        <v>0</v>
      </c>
      <c r="DJ12" s="331">
        <v>0</v>
      </c>
      <c r="DK12" s="331">
        <v>0</v>
      </c>
      <c r="DL12" s="331">
        <v>0</v>
      </c>
      <c r="DM12" s="331">
        <v>0</v>
      </c>
      <c r="DN12" s="331">
        <v>0</v>
      </c>
      <c r="DO12" s="331">
        <v>0</v>
      </c>
      <c r="DP12" s="331">
        <v>0</v>
      </c>
      <c r="DQ12" s="331">
        <v>0</v>
      </c>
      <c r="DR12" s="331">
        <v>0</v>
      </c>
      <c r="DS12" s="331">
        <v>0</v>
      </c>
      <c r="DT12" s="331">
        <v>0</v>
      </c>
      <c r="DU12" s="331">
        <v>0</v>
      </c>
      <c r="DV12" s="331">
        <v>0</v>
      </c>
      <c r="DW12" s="331">
        <v>0</v>
      </c>
      <c r="DX12" s="331">
        <v>0</v>
      </c>
      <c r="DY12" s="331">
        <v>0</v>
      </c>
      <c r="DZ12" s="331">
        <v>0</v>
      </c>
      <c r="EA12" s="331">
        <v>0</v>
      </c>
      <c r="EB12" s="331">
        <v>0</v>
      </c>
      <c r="EC12" s="331">
        <v>0</v>
      </c>
      <c r="ED12" s="331">
        <v>0</v>
      </c>
      <c r="EE12" s="331">
        <v>0</v>
      </c>
      <c r="EF12" s="331">
        <v>0</v>
      </c>
      <c r="EG12" s="331">
        <v>0</v>
      </c>
      <c r="EH12" s="331">
        <v>0</v>
      </c>
      <c r="EI12" s="331">
        <v>0</v>
      </c>
      <c r="EJ12" s="331">
        <v>0</v>
      </c>
      <c r="EK12" s="331">
        <v>0</v>
      </c>
      <c r="EL12" s="331">
        <v>0</v>
      </c>
      <c r="EM12" s="331">
        <v>0</v>
      </c>
      <c r="EN12" s="331">
        <v>0</v>
      </c>
      <c r="EO12" s="331">
        <v>0</v>
      </c>
      <c r="EP12" s="331">
        <v>0</v>
      </c>
      <c r="EQ12" s="331">
        <v>0</v>
      </c>
      <c r="ER12" s="331">
        <v>0</v>
      </c>
      <c r="ES12" s="331">
        <v>0</v>
      </c>
      <c r="ET12" s="331">
        <v>0</v>
      </c>
      <c r="EU12" s="331">
        <v>0</v>
      </c>
      <c r="EV12" s="331">
        <v>0</v>
      </c>
      <c r="EW12" s="331">
        <v>0</v>
      </c>
      <c r="EX12" s="331">
        <v>0</v>
      </c>
      <c r="EY12" s="331">
        <v>0</v>
      </c>
      <c r="EZ12" s="331">
        <v>0</v>
      </c>
      <c r="FA12" s="331">
        <v>0</v>
      </c>
      <c r="FB12" s="331">
        <v>0</v>
      </c>
      <c r="FC12" s="331">
        <v>0</v>
      </c>
      <c r="FD12" s="331">
        <v>0</v>
      </c>
      <c r="FE12" s="331">
        <v>0</v>
      </c>
      <c r="FF12" s="331">
        <v>0</v>
      </c>
      <c r="FG12" s="331">
        <v>0</v>
      </c>
      <c r="FH12" s="331">
        <v>0</v>
      </c>
      <c r="FI12" s="331">
        <v>0</v>
      </c>
      <c r="FJ12" s="331">
        <v>0</v>
      </c>
      <c r="FK12" s="331">
        <v>0</v>
      </c>
      <c r="FL12" s="290">
        <v>0</v>
      </c>
      <c r="FM12" s="290">
        <v>0</v>
      </c>
      <c r="FN12" s="290">
        <v>0</v>
      </c>
      <c r="FO12" s="290">
        <v>0</v>
      </c>
      <c r="FP12" s="290">
        <v>0</v>
      </c>
      <c r="FQ12" s="290">
        <v>0</v>
      </c>
      <c r="FR12" s="290">
        <v>0</v>
      </c>
      <c r="FS12" s="290">
        <v>0</v>
      </c>
      <c r="FT12" s="290">
        <v>0</v>
      </c>
      <c r="FU12" s="290">
        <v>0</v>
      </c>
      <c r="FV12" s="290">
        <v>0</v>
      </c>
      <c r="FW12" s="290">
        <v>0</v>
      </c>
      <c r="FX12" s="290">
        <v>0</v>
      </c>
      <c r="FY12" s="290">
        <v>0</v>
      </c>
      <c r="GA12" s="290">
        <v>14729</v>
      </c>
      <c r="GB12" s="290">
        <v>2175</v>
      </c>
      <c r="GC12" s="290">
        <v>12372</v>
      </c>
      <c r="GD12" s="290">
        <v>19</v>
      </c>
      <c r="GE12" s="291">
        <v>7495</v>
      </c>
      <c r="GF12" s="291">
        <v>22</v>
      </c>
      <c r="GG12" s="291">
        <v>0</v>
      </c>
      <c r="GH12" s="291">
        <v>13</v>
      </c>
      <c r="GI12" s="291">
        <v>605</v>
      </c>
      <c r="GJ12" s="291">
        <v>0</v>
      </c>
      <c r="GK12" s="291">
        <v>6164</v>
      </c>
      <c r="GL12" s="291">
        <v>267</v>
      </c>
      <c r="GM12" s="290">
        <v>63</v>
      </c>
      <c r="GN12" s="290">
        <v>302013</v>
      </c>
      <c r="GP12" s="9">
        <v>2159</v>
      </c>
      <c r="GQ12" s="9">
        <v>198688</v>
      </c>
      <c r="GR12" s="9">
        <v>43557</v>
      </c>
      <c r="GS12" s="9">
        <v>57609</v>
      </c>
      <c r="GT12" s="12">
        <v>302013</v>
      </c>
      <c r="GU12" s="9">
        <v>8155</v>
      </c>
      <c r="GV12" s="290">
        <f t="shared" si="1"/>
        <v>207517</v>
      </c>
      <c r="GW12" s="290">
        <f t="shared" si="0"/>
        <v>94496</v>
      </c>
    </row>
    <row r="13" spans="1:305" s="290" customFormat="1" ht="14.25" x14ac:dyDescent="0.2">
      <c r="A13" s="290" t="s">
        <v>180</v>
      </c>
      <c r="B13" s="290">
        <v>72</v>
      </c>
      <c r="C13" s="290">
        <v>0</v>
      </c>
      <c r="D13" s="290">
        <v>0</v>
      </c>
      <c r="E13" s="290">
        <v>0</v>
      </c>
      <c r="F13" s="290">
        <v>0</v>
      </c>
      <c r="G13" s="290">
        <v>0</v>
      </c>
      <c r="H13" s="290">
        <v>0</v>
      </c>
      <c r="I13" s="290">
        <v>0</v>
      </c>
      <c r="J13" s="290">
        <v>10530016</v>
      </c>
      <c r="K13" s="290">
        <v>0</v>
      </c>
      <c r="L13" s="290">
        <v>0</v>
      </c>
      <c r="M13" s="290">
        <v>0</v>
      </c>
      <c r="N13" s="290">
        <v>0</v>
      </c>
      <c r="O13" s="290">
        <v>5660</v>
      </c>
      <c r="P13" s="290">
        <v>28212</v>
      </c>
      <c r="Q13" s="290">
        <v>284</v>
      </c>
      <c r="R13" s="290">
        <v>334</v>
      </c>
      <c r="S13" s="290">
        <v>952</v>
      </c>
      <c r="T13" s="290">
        <v>774949</v>
      </c>
      <c r="U13" s="290">
        <v>782771</v>
      </c>
      <c r="V13" s="290">
        <v>178149</v>
      </c>
      <c r="W13" s="290">
        <v>94806</v>
      </c>
      <c r="X13" s="290">
        <v>123090</v>
      </c>
      <c r="Y13" s="290">
        <v>507141</v>
      </c>
      <c r="Z13" s="290">
        <v>96272</v>
      </c>
      <c r="AA13" s="290">
        <v>1343968</v>
      </c>
      <c r="AB13" s="290">
        <v>2005318</v>
      </c>
      <c r="AC13" s="290">
        <v>2034710</v>
      </c>
      <c r="AD13" s="290">
        <v>539</v>
      </c>
      <c r="AE13" s="290">
        <v>534</v>
      </c>
      <c r="AF13" s="290">
        <v>500</v>
      </c>
      <c r="AG13" s="290">
        <v>536</v>
      </c>
      <c r="AH13" s="290">
        <v>1766</v>
      </c>
      <c r="AI13" s="290">
        <v>524</v>
      </c>
      <c r="AJ13" s="290">
        <v>4393</v>
      </c>
      <c r="AK13" s="290">
        <v>358</v>
      </c>
      <c r="AL13" s="290">
        <v>7478</v>
      </c>
      <c r="AM13" s="290">
        <v>467</v>
      </c>
      <c r="AN13" s="290">
        <v>459</v>
      </c>
      <c r="AO13" s="290">
        <v>714</v>
      </c>
      <c r="AP13" s="290">
        <v>7873</v>
      </c>
      <c r="AQ13" s="290">
        <v>8192</v>
      </c>
      <c r="AR13" s="290">
        <v>19460</v>
      </c>
      <c r="AS13" s="290">
        <v>1095</v>
      </c>
      <c r="AT13" s="290">
        <v>6</v>
      </c>
      <c r="AU13" s="290">
        <v>0</v>
      </c>
      <c r="AV13" s="290">
        <v>0</v>
      </c>
      <c r="AW13" s="290">
        <v>39</v>
      </c>
      <c r="AX13" s="290">
        <v>21</v>
      </c>
      <c r="AY13" s="290">
        <v>18</v>
      </c>
      <c r="AZ13" s="290">
        <v>259</v>
      </c>
      <c r="BA13" s="290">
        <v>35</v>
      </c>
      <c r="BB13" s="290">
        <v>1</v>
      </c>
      <c r="BC13" s="290">
        <v>5</v>
      </c>
      <c r="BD13" s="290">
        <v>3</v>
      </c>
      <c r="BE13" s="290">
        <v>62</v>
      </c>
      <c r="BF13" s="290">
        <v>0</v>
      </c>
      <c r="BG13" s="290">
        <v>0</v>
      </c>
      <c r="BH13" s="290">
        <v>23</v>
      </c>
      <c r="BI13" s="290">
        <v>1</v>
      </c>
      <c r="BJ13" s="290">
        <v>3</v>
      </c>
      <c r="BK13" s="290">
        <v>16</v>
      </c>
      <c r="BL13" s="290">
        <v>3</v>
      </c>
      <c r="BM13" s="290">
        <v>4</v>
      </c>
      <c r="BN13" s="290">
        <v>129</v>
      </c>
      <c r="BO13" s="290">
        <v>8</v>
      </c>
      <c r="BP13" s="290">
        <v>1097</v>
      </c>
      <c r="BQ13" s="290">
        <v>161</v>
      </c>
      <c r="BR13" s="290">
        <v>878807</v>
      </c>
      <c r="BS13" s="290">
        <v>571316</v>
      </c>
      <c r="BT13" s="290">
        <v>73062</v>
      </c>
      <c r="BU13" s="290">
        <v>103290</v>
      </c>
      <c r="BV13" s="290">
        <v>9930682.5099999998</v>
      </c>
      <c r="BW13" s="290">
        <v>250.83000000000004</v>
      </c>
      <c r="BX13" s="290">
        <v>829.98000000000013</v>
      </c>
      <c r="BY13" s="290">
        <v>533.37</v>
      </c>
      <c r="BZ13" s="290">
        <v>2159.5</v>
      </c>
      <c r="CA13" s="290">
        <v>283.72000000000003</v>
      </c>
      <c r="CB13" s="290">
        <v>799.83999999999992</v>
      </c>
      <c r="CC13" s="290">
        <v>2595.06</v>
      </c>
      <c r="CD13" s="290">
        <v>240.06</v>
      </c>
      <c r="CE13" s="290">
        <v>44</v>
      </c>
      <c r="CF13" s="290">
        <v>32</v>
      </c>
      <c r="CG13" s="290">
        <v>10</v>
      </c>
      <c r="CH13" s="290">
        <v>0</v>
      </c>
      <c r="CI13" s="290">
        <v>21</v>
      </c>
      <c r="CJ13" s="290">
        <v>4</v>
      </c>
      <c r="CK13" s="290">
        <v>4</v>
      </c>
      <c r="CL13" s="290">
        <v>9</v>
      </c>
      <c r="CM13" s="290">
        <v>37</v>
      </c>
      <c r="CN13" s="290">
        <v>4</v>
      </c>
      <c r="CO13" s="290">
        <v>3</v>
      </c>
      <c r="CP13" s="290">
        <v>3</v>
      </c>
      <c r="CQ13" s="290">
        <v>7</v>
      </c>
      <c r="CR13" s="290">
        <v>0</v>
      </c>
      <c r="CS13" s="290">
        <v>2</v>
      </c>
      <c r="CT13" s="290">
        <v>7</v>
      </c>
      <c r="CU13" s="290">
        <v>4</v>
      </c>
      <c r="CV13" s="290">
        <v>22</v>
      </c>
      <c r="CW13" s="290">
        <v>4</v>
      </c>
      <c r="CX13" s="290">
        <v>0</v>
      </c>
      <c r="CY13" s="290">
        <v>2</v>
      </c>
      <c r="CZ13" s="290">
        <v>14</v>
      </c>
      <c r="DA13" s="290">
        <v>4</v>
      </c>
      <c r="DB13" s="290">
        <v>5</v>
      </c>
      <c r="DC13" s="331">
        <v>2</v>
      </c>
      <c r="DD13" s="331">
        <v>1</v>
      </c>
      <c r="DE13" s="331">
        <v>1</v>
      </c>
      <c r="DF13" s="331">
        <v>0</v>
      </c>
      <c r="DG13" s="331">
        <v>1</v>
      </c>
      <c r="DH13" s="331">
        <v>0</v>
      </c>
      <c r="DI13" s="331">
        <v>0</v>
      </c>
      <c r="DJ13" s="331">
        <v>2</v>
      </c>
      <c r="DK13" s="331">
        <v>2</v>
      </c>
      <c r="DL13" s="331">
        <v>69</v>
      </c>
      <c r="DM13" s="331">
        <v>300</v>
      </c>
      <c r="DN13" s="331">
        <v>303</v>
      </c>
      <c r="DO13" s="331">
        <v>618</v>
      </c>
      <c r="DP13" s="331">
        <v>7</v>
      </c>
      <c r="DQ13" s="331">
        <v>0</v>
      </c>
      <c r="DR13" s="331">
        <v>2</v>
      </c>
      <c r="DS13" s="331">
        <v>4</v>
      </c>
      <c r="DT13" s="331">
        <v>4</v>
      </c>
      <c r="DU13" s="331">
        <v>2</v>
      </c>
      <c r="DV13" s="331">
        <v>3</v>
      </c>
      <c r="DW13" s="331">
        <v>3</v>
      </c>
      <c r="DX13" s="331">
        <v>3</v>
      </c>
      <c r="DY13" s="331">
        <v>3</v>
      </c>
      <c r="DZ13" s="331">
        <v>5</v>
      </c>
      <c r="EA13" s="331">
        <v>2</v>
      </c>
      <c r="EB13" s="331">
        <v>7</v>
      </c>
      <c r="EC13" s="331">
        <v>0</v>
      </c>
      <c r="ED13" s="331">
        <v>3</v>
      </c>
      <c r="EE13" s="331">
        <v>3</v>
      </c>
      <c r="EF13" s="331">
        <v>4</v>
      </c>
      <c r="EG13" s="331">
        <v>3</v>
      </c>
      <c r="EH13" s="331">
        <v>2</v>
      </c>
      <c r="EI13" s="331">
        <v>4</v>
      </c>
      <c r="EJ13" s="331">
        <v>3</v>
      </c>
      <c r="EK13" s="331">
        <v>3</v>
      </c>
      <c r="EL13" s="331">
        <v>2</v>
      </c>
      <c r="EM13" s="331">
        <v>0</v>
      </c>
      <c r="EN13" s="331">
        <v>2309</v>
      </c>
      <c r="EO13" s="331">
        <v>11</v>
      </c>
      <c r="EP13" s="331">
        <v>24</v>
      </c>
      <c r="EQ13" s="331">
        <v>15</v>
      </c>
      <c r="ER13" s="331">
        <v>18</v>
      </c>
      <c r="ES13" s="331">
        <v>111</v>
      </c>
      <c r="ET13" s="331">
        <v>143</v>
      </c>
      <c r="EU13" s="331">
        <v>10</v>
      </c>
      <c r="EV13" s="331">
        <v>469</v>
      </c>
      <c r="EW13" s="331">
        <v>137</v>
      </c>
      <c r="EX13" s="331">
        <v>35</v>
      </c>
      <c r="EY13" s="331">
        <v>1510</v>
      </c>
      <c r="EZ13" s="331">
        <v>1333</v>
      </c>
      <c r="FA13" s="331">
        <v>17</v>
      </c>
      <c r="FB13" s="331">
        <v>356</v>
      </c>
      <c r="FC13" s="331">
        <v>1229</v>
      </c>
      <c r="FD13" s="331">
        <v>81</v>
      </c>
      <c r="FE13" s="331">
        <v>2656</v>
      </c>
      <c r="FF13" s="331">
        <v>1278</v>
      </c>
      <c r="FG13" s="331">
        <v>3426</v>
      </c>
      <c r="FH13" s="331">
        <v>499</v>
      </c>
      <c r="FI13" s="331">
        <v>5022</v>
      </c>
      <c r="FJ13" s="331">
        <v>101</v>
      </c>
      <c r="FK13" s="331">
        <v>9079</v>
      </c>
      <c r="FL13" s="290">
        <v>12</v>
      </c>
      <c r="FM13" s="290">
        <v>3916</v>
      </c>
      <c r="FN13" s="290">
        <v>4000</v>
      </c>
      <c r="FO13" s="290">
        <v>6</v>
      </c>
      <c r="FP13" s="290">
        <v>0</v>
      </c>
      <c r="FQ13" s="290">
        <v>0</v>
      </c>
      <c r="FR13" s="290">
        <v>4</v>
      </c>
      <c r="FS13" s="290">
        <v>0</v>
      </c>
      <c r="FT13" s="290">
        <v>2079</v>
      </c>
      <c r="FU13" s="290">
        <v>0</v>
      </c>
      <c r="FV13" s="290">
        <v>1</v>
      </c>
      <c r="FW13" s="290">
        <v>0</v>
      </c>
      <c r="FX13" s="290">
        <v>2</v>
      </c>
      <c r="FY13" s="290">
        <v>4</v>
      </c>
      <c r="GA13" s="290">
        <v>56782</v>
      </c>
      <c r="GB13" s="290">
        <v>9150</v>
      </c>
      <c r="GC13" s="290">
        <v>45738</v>
      </c>
      <c r="GD13" s="290">
        <v>378</v>
      </c>
      <c r="GE13" s="291">
        <v>8023</v>
      </c>
      <c r="GF13" s="291">
        <v>1001</v>
      </c>
      <c r="GG13" s="291">
        <v>959</v>
      </c>
      <c r="GH13" s="291">
        <v>1289</v>
      </c>
      <c r="GI13" s="291">
        <v>9660</v>
      </c>
      <c r="GJ13" s="291">
        <v>8734</v>
      </c>
      <c r="GK13" s="291">
        <v>24112</v>
      </c>
      <c r="GL13" s="291">
        <v>1488</v>
      </c>
      <c r="GM13" s="290">
        <v>242</v>
      </c>
      <c r="GN13" s="290">
        <v>3901146</v>
      </c>
      <c r="GP13" s="9">
        <v>630231</v>
      </c>
      <c r="GQ13" s="9">
        <v>1557720</v>
      </c>
      <c r="GR13" s="9">
        <v>272955</v>
      </c>
      <c r="GS13" s="9">
        <v>1440240</v>
      </c>
      <c r="GT13" s="12">
        <v>3901146</v>
      </c>
      <c r="GU13" s="9">
        <v>34490</v>
      </c>
      <c r="GV13" s="290">
        <f t="shared" si="1"/>
        <v>1172460</v>
      </c>
      <c r="GW13" s="290">
        <f t="shared" si="0"/>
        <v>2728686</v>
      </c>
    </row>
    <row r="14" spans="1:305" s="290" customFormat="1" ht="14.25" x14ac:dyDescent="0.2">
      <c r="A14" s="290" t="s">
        <v>182</v>
      </c>
      <c r="B14" s="290">
        <v>14</v>
      </c>
      <c r="C14" s="290">
        <v>0</v>
      </c>
      <c r="D14" s="290">
        <v>0</v>
      </c>
      <c r="E14" s="290">
        <v>0</v>
      </c>
      <c r="F14" s="290">
        <v>0</v>
      </c>
      <c r="G14" s="290">
        <v>0</v>
      </c>
      <c r="H14" s="290">
        <v>0</v>
      </c>
      <c r="I14" s="290">
        <v>0</v>
      </c>
      <c r="J14" s="290">
        <v>1672888</v>
      </c>
      <c r="K14" s="290">
        <v>0</v>
      </c>
      <c r="L14" s="290">
        <v>0</v>
      </c>
      <c r="M14" s="290">
        <v>0</v>
      </c>
      <c r="N14" s="290">
        <v>0</v>
      </c>
      <c r="O14" s="290">
        <v>963</v>
      </c>
      <c r="P14" s="290">
        <v>5634</v>
      </c>
      <c r="Q14" s="290">
        <v>365</v>
      </c>
      <c r="R14" s="290">
        <v>64</v>
      </c>
      <c r="S14" s="290">
        <v>263</v>
      </c>
      <c r="T14" s="290">
        <v>149254</v>
      </c>
      <c r="U14" s="290">
        <v>623807</v>
      </c>
      <c r="V14" s="290">
        <v>48843</v>
      </c>
      <c r="W14" s="290">
        <v>55903</v>
      </c>
      <c r="X14" s="290">
        <v>17948</v>
      </c>
      <c r="Y14" s="290">
        <v>99009</v>
      </c>
      <c r="Z14" s="290">
        <v>17855</v>
      </c>
      <c r="AA14" s="290">
        <v>137098</v>
      </c>
      <c r="AB14" s="290">
        <v>18658</v>
      </c>
      <c r="AC14" s="290">
        <v>237206</v>
      </c>
      <c r="AD14" s="290">
        <v>20</v>
      </c>
      <c r="AE14" s="290">
        <v>22</v>
      </c>
      <c r="AF14" s="290">
        <v>21</v>
      </c>
      <c r="AG14" s="290">
        <v>10</v>
      </c>
      <c r="AH14" s="290">
        <v>526</v>
      </c>
      <c r="AI14" s="290">
        <v>382</v>
      </c>
      <c r="AJ14" s="290">
        <v>2305</v>
      </c>
      <c r="AK14" s="290">
        <v>270</v>
      </c>
      <c r="AL14" s="290">
        <v>132</v>
      </c>
      <c r="AM14" s="290">
        <v>30</v>
      </c>
      <c r="AN14" s="290">
        <v>30</v>
      </c>
      <c r="AO14" s="290">
        <v>0</v>
      </c>
      <c r="AP14" s="290">
        <v>1450</v>
      </c>
      <c r="AQ14" s="290">
        <v>626</v>
      </c>
      <c r="AR14" s="290">
        <v>20535</v>
      </c>
      <c r="AS14" s="290">
        <v>44</v>
      </c>
      <c r="AT14" s="290">
        <v>4</v>
      </c>
      <c r="AU14" s="290">
        <v>0</v>
      </c>
      <c r="AV14" s="290">
        <v>0</v>
      </c>
      <c r="AW14" s="290">
        <v>0</v>
      </c>
      <c r="AX14" s="290">
        <v>12</v>
      </c>
      <c r="AY14" s="290">
        <v>11</v>
      </c>
      <c r="AZ14" s="290">
        <v>18650</v>
      </c>
      <c r="BA14" s="290">
        <v>10</v>
      </c>
      <c r="BB14" s="290">
        <v>0</v>
      </c>
      <c r="BC14" s="290">
        <v>0</v>
      </c>
      <c r="BD14" s="290">
        <v>0</v>
      </c>
      <c r="BE14" s="290">
        <v>0</v>
      </c>
      <c r="BF14" s="290">
        <v>2</v>
      </c>
      <c r="BG14" s="290">
        <v>0</v>
      </c>
      <c r="BH14" s="290">
        <v>2</v>
      </c>
      <c r="BI14" s="290">
        <v>6</v>
      </c>
      <c r="BJ14" s="290">
        <v>0</v>
      </c>
      <c r="BK14" s="290">
        <v>1</v>
      </c>
      <c r="BL14" s="290">
        <v>0</v>
      </c>
      <c r="BM14" s="290">
        <v>0</v>
      </c>
      <c r="BN14" s="290">
        <v>28</v>
      </c>
      <c r="BO14" s="290">
        <v>21</v>
      </c>
      <c r="BP14" s="290">
        <v>797</v>
      </c>
      <c r="BQ14" s="290">
        <v>32</v>
      </c>
      <c r="BR14" s="290">
        <v>222696</v>
      </c>
      <c r="BS14" s="290">
        <v>129137</v>
      </c>
      <c r="BT14" s="290">
        <v>26473</v>
      </c>
      <c r="BU14" s="290">
        <v>9351</v>
      </c>
      <c r="BV14" s="290">
        <v>2264446.6</v>
      </c>
      <c r="BW14" s="290">
        <v>83.799999999999983</v>
      </c>
      <c r="BX14" s="290">
        <v>133.32999999999998</v>
      </c>
      <c r="BY14" s="290">
        <v>79.8</v>
      </c>
      <c r="BZ14" s="290">
        <v>597.12</v>
      </c>
      <c r="CA14" s="290">
        <v>90</v>
      </c>
      <c r="CB14" s="290">
        <v>236</v>
      </c>
      <c r="CC14" s="290">
        <v>553.37</v>
      </c>
      <c r="CD14" s="290">
        <v>77</v>
      </c>
      <c r="CE14" s="290">
        <v>8</v>
      </c>
      <c r="CF14" s="290">
        <v>8</v>
      </c>
      <c r="CG14" s="290">
        <v>4</v>
      </c>
      <c r="CH14" s="290">
        <v>1</v>
      </c>
      <c r="CI14" s="290">
        <v>6</v>
      </c>
      <c r="CJ14" s="290">
        <v>1</v>
      </c>
      <c r="CK14" s="290">
        <v>2</v>
      </c>
      <c r="CL14" s="290">
        <v>3</v>
      </c>
      <c r="CM14" s="290">
        <v>8</v>
      </c>
      <c r="CN14" s="290">
        <v>2</v>
      </c>
      <c r="CO14" s="290">
        <v>0</v>
      </c>
      <c r="CP14" s="290">
        <v>0</v>
      </c>
      <c r="CQ14" s="290">
        <v>2</v>
      </c>
      <c r="CR14" s="290">
        <v>0</v>
      </c>
      <c r="CS14" s="290">
        <v>0</v>
      </c>
      <c r="CT14" s="290">
        <v>2</v>
      </c>
      <c r="CU14" s="290">
        <v>1</v>
      </c>
      <c r="CV14" s="290">
        <v>5</v>
      </c>
      <c r="CW14" s="290">
        <v>0</v>
      </c>
      <c r="CX14" s="290">
        <v>1</v>
      </c>
      <c r="CY14" s="290">
        <v>0</v>
      </c>
      <c r="CZ14" s="290">
        <v>0</v>
      </c>
      <c r="DA14" s="290">
        <v>1</v>
      </c>
      <c r="DB14" s="290">
        <v>1</v>
      </c>
      <c r="DC14" s="331">
        <v>0</v>
      </c>
      <c r="DD14" s="331">
        <v>0</v>
      </c>
      <c r="DE14" s="331">
        <v>0</v>
      </c>
      <c r="DF14" s="331">
        <v>0</v>
      </c>
      <c r="DG14" s="331">
        <v>0</v>
      </c>
      <c r="DH14" s="331">
        <v>0</v>
      </c>
      <c r="DI14" s="331">
        <v>0</v>
      </c>
      <c r="DJ14" s="331">
        <v>1</v>
      </c>
      <c r="DK14" s="331">
        <v>0</v>
      </c>
      <c r="DL14" s="331">
        <v>0</v>
      </c>
      <c r="DM14" s="331">
        <v>0</v>
      </c>
      <c r="DN14" s="331">
        <v>0</v>
      </c>
      <c r="DO14" s="331">
        <v>0</v>
      </c>
      <c r="DP14" s="331">
        <v>1</v>
      </c>
      <c r="DQ14" s="331">
        <v>0</v>
      </c>
      <c r="DR14" s="331">
        <v>1</v>
      </c>
      <c r="DS14" s="331">
        <v>0</v>
      </c>
      <c r="DT14" s="331">
        <v>1</v>
      </c>
      <c r="DU14" s="331">
        <v>0</v>
      </c>
      <c r="DV14" s="331">
        <v>0</v>
      </c>
      <c r="DW14" s="331">
        <v>0</v>
      </c>
      <c r="DX14" s="331">
        <v>0</v>
      </c>
      <c r="DY14" s="331">
        <v>1</v>
      </c>
      <c r="DZ14" s="331">
        <v>0</v>
      </c>
      <c r="EA14" s="331">
        <v>1</v>
      </c>
      <c r="EB14" s="331">
        <v>1</v>
      </c>
      <c r="EC14" s="331">
        <v>0</v>
      </c>
      <c r="ED14" s="331">
        <v>1</v>
      </c>
      <c r="EE14" s="331">
        <v>0</v>
      </c>
      <c r="EF14" s="331">
        <v>0</v>
      </c>
      <c r="EG14" s="331">
        <v>1</v>
      </c>
      <c r="EH14" s="331">
        <v>1</v>
      </c>
      <c r="EI14" s="331">
        <v>0</v>
      </c>
      <c r="EJ14" s="331">
        <v>0</v>
      </c>
      <c r="EK14" s="331">
        <v>1</v>
      </c>
      <c r="EL14" s="331">
        <v>1</v>
      </c>
      <c r="EM14" s="331">
        <v>0</v>
      </c>
      <c r="EN14" s="331">
        <v>62</v>
      </c>
      <c r="EO14" s="331">
        <v>1</v>
      </c>
      <c r="EP14" s="331">
        <v>5</v>
      </c>
      <c r="EQ14" s="331">
        <v>0</v>
      </c>
      <c r="ER14" s="331">
        <v>0</v>
      </c>
      <c r="ES14" s="331">
        <v>0</v>
      </c>
      <c r="ET14" s="331">
        <v>1</v>
      </c>
      <c r="EU14" s="331">
        <v>150</v>
      </c>
      <c r="EV14" s="331">
        <v>0</v>
      </c>
      <c r="EW14" s="331">
        <v>1</v>
      </c>
      <c r="EX14" s="331">
        <v>0</v>
      </c>
      <c r="EY14" s="331">
        <v>1</v>
      </c>
      <c r="EZ14" s="331">
        <v>401</v>
      </c>
      <c r="FA14" s="331">
        <v>10</v>
      </c>
      <c r="FB14" s="331">
        <v>20</v>
      </c>
      <c r="FC14" s="331">
        <v>1</v>
      </c>
      <c r="FD14" s="331">
        <v>0</v>
      </c>
      <c r="FE14" s="331">
        <v>0</v>
      </c>
      <c r="FF14" s="331">
        <v>45</v>
      </c>
      <c r="FG14" s="331">
        <v>17775</v>
      </c>
      <c r="FH14" s="331">
        <v>0</v>
      </c>
      <c r="FI14" s="331">
        <v>30</v>
      </c>
      <c r="FJ14" s="331">
        <v>0</v>
      </c>
      <c r="FK14" s="331">
        <v>210</v>
      </c>
      <c r="FL14" s="290">
        <v>4</v>
      </c>
      <c r="FM14" s="290">
        <v>540</v>
      </c>
      <c r="FN14" s="290">
        <v>260</v>
      </c>
      <c r="FO14" s="290">
        <v>190</v>
      </c>
      <c r="FP14" s="290">
        <v>346</v>
      </c>
      <c r="FQ14" s="290">
        <v>27</v>
      </c>
      <c r="FR14" s="290">
        <v>0</v>
      </c>
      <c r="FS14" s="290">
        <v>0</v>
      </c>
      <c r="FT14" s="290">
        <v>0</v>
      </c>
      <c r="FU14" s="290">
        <v>1</v>
      </c>
      <c r="FV14" s="290">
        <v>0</v>
      </c>
      <c r="FW14" s="290">
        <v>0</v>
      </c>
      <c r="FX14" s="290">
        <v>0</v>
      </c>
      <c r="FY14" s="290">
        <v>2</v>
      </c>
      <c r="GA14" s="290">
        <v>45979</v>
      </c>
      <c r="GB14" s="290">
        <v>3556</v>
      </c>
      <c r="GC14" s="290">
        <v>22847</v>
      </c>
      <c r="GD14" s="290">
        <v>18687</v>
      </c>
      <c r="GE14" s="291">
        <v>156</v>
      </c>
      <c r="GF14" s="291">
        <v>52</v>
      </c>
      <c r="GG14" s="291">
        <v>51</v>
      </c>
      <c r="GH14" s="291">
        <v>10</v>
      </c>
      <c r="GI14" s="291">
        <v>1988</v>
      </c>
      <c r="GJ14" s="291">
        <v>1019</v>
      </c>
      <c r="GK14" s="291">
        <v>41490</v>
      </c>
      <c r="GL14" s="291">
        <v>324</v>
      </c>
      <c r="GM14" s="290">
        <v>56</v>
      </c>
      <c r="GN14" s="290">
        <v>1149717</v>
      </c>
      <c r="GP14" s="9">
        <v>116957</v>
      </c>
      <c r="GQ14" s="9">
        <v>773061</v>
      </c>
      <c r="GR14" s="9">
        <v>104746</v>
      </c>
      <c r="GS14" s="9">
        <v>154953</v>
      </c>
      <c r="GT14" s="12">
        <v>1149717</v>
      </c>
      <c r="GU14" s="9">
        <v>7026</v>
      </c>
      <c r="GV14" s="290">
        <f t="shared" si="1"/>
        <v>233900</v>
      </c>
      <c r="GW14" s="290">
        <f t="shared" si="0"/>
        <v>915817</v>
      </c>
    </row>
    <row r="15" spans="1:305" x14ac:dyDescent="0.25">
      <c r="A15" s="4" t="s">
        <v>759</v>
      </c>
      <c r="B15" s="290">
        <v>18</v>
      </c>
      <c r="J15" s="290">
        <v>1094898</v>
      </c>
      <c r="O15" s="290">
        <v>815</v>
      </c>
      <c r="P15" s="290">
        <v>4983</v>
      </c>
      <c r="Q15" s="290">
        <v>40</v>
      </c>
      <c r="R15" s="290">
        <v>54</v>
      </c>
      <c r="S15" s="290">
        <v>30</v>
      </c>
      <c r="T15" s="290">
        <v>28822</v>
      </c>
      <c r="U15" s="290">
        <v>359800</v>
      </c>
      <c r="V15" s="290">
        <v>31899</v>
      </c>
      <c r="W15" s="290">
        <v>27731</v>
      </c>
      <c r="X15" s="290">
        <v>69873</v>
      </c>
      <c r="Y15" s="290">
        <v>77838</v>
      </c>
      <c r="Z15" s="290">
        <v>8234</v>
      </c>
      <c r="AA15" s="290">
        <v>149508</v>
      </c>
      <c r="AB15" s="290">
        <v>0</v>
      </c>
      <c r="AC15" s="290">
        <v>918400</v>
      </c>
      <c r="AD15" s="290">
        <v>1</v>
      </c>
      <c r="AE15" s="290">
        <v>2</v>
      </c>
      <c r="AF15" s="290">
        <v>0</v>
      </c>
      <c r="AG15" s="290">
        <v>1</v>
      </c>
      <c r="AH15" s="290">
        <v>76</v>
      </c>
      <c r="AI15" s="290">
        <v>0</v>
      </c>
      <c r="AJ15" s="290">
        <v>751</v>
      </c>
      <c r="AK15" s="290">
        <v>255</v>
      </c>
      <c r="AL15" s="290">
        <v>0</v>
      </c>
      <c r="AM15" s="290">
        <v>18</v>
      </c>
      <c r="AN15" s="290">
        <v>0</v>
      </c>
      <c r="AO15" s="290">
        <v>0</v>
      </c>
      <c r="AP15" s="290">
        <v>83</v>
      </c>
      <c r="AQ15" s="290">
        <v>0</v>
      </c>
      <c r="AR15" s="290">
        <v>4573</v>
      </c>
      <c r="AS15" s="290">
        <v>365</v>
      </c>
      <c r="AT15" s="290">
        <v>0</v>
      </c>
      <c r="AU15" s="290">
        <v>0</v>
      </c>
      <c r="AV15" s="290">
        <v>0</v>
      </c>
      <c r="AW15" s="290">
        <v>0</v>
      </c>
      <c r="AX15" s="290">
        <v>10</v>
      </c>
      <c r="AY15" s="290">
        <v>0</v>
      </c>
      <c r="AZ15" s="290">
        <v>45</v>
      </c>
      <c r="BA15" s="290">
        <v>6</v>
      </c>
      <c r="BB15" s="290">
        <v>0</v>
      </c>
      <c r="BC15" s="290">
        <v>0</v>
      </c>
      <c r="BD15" s="290">
        <v>0</v>
      </c>
      <c r="BE15" s="290">
        <v>0</v>
      </c>
      <c r="BF15" s="290">
        <v>0</v>
      </c>
      <c r="BG15" s="290">
        <v>0</v>
      </c>
      <c r="BH15" s="290">
        <v>0</v>
      </c>
      <c r="BI15" s="290">
        <v>6</v>
      </c>
      <c r="BJ15" s="290">
        <v>0</v>
      </c>
      <c r="BK15" s="290">
        <v>0</v>
      </c>
      <c r="BL15" s="290">
        <v>0</v>
      </c>
      <c r="BM15" s="290">
        <v>0</v>
      </c>
      <c r="BN15" s="290">
        <v>0</v>
      </c>
      <c r="BO15" s="290">
        <v>0</v>
      </c>
      <c r="BP15" s="290">
        <v>124</v>
      </c>
      <c r="BQ15" s="290">
        <v>19</v>
      </c>
      <c r="BR15" s="290">
        <v>35206</v>
      </c>
      <c r="BS15" s="290">
        <v>27806</v>
      </c>
      <c r="BT15" s="290">
        <v>1853</v>
      </c>
      <c r="BU15" s="290">
        <v>2384</v>
      </c>
      <c r="BV15" s="290">
        <v>330078</v>
      </c>
      <c r="BW15" s="290">
        <v>65.5</v>
      </c>
      <c r="BX15" s="290">
        <v>283</v>
      </c>
      <c r="BY15" s="290">
        <v>95.47</v>
      </c>
      <c r="BZ15" s="290">
        <v>364.24</v>
      </c>
      <c r="CA15" s="290">
        <v>7</v>
      </c>
      <c r="CB15" s="290">
        <v>300.93</v>
      </c>
      <c r="CC15" s="290">
        <v>1022.46</v>
      </c>
      <c r="CD15" s="290">
        <v>7</v>
      </c>
      <c r="CE15" s="290">
        <v>8</v>
      </c>
      <c r="CF15" s="290">
        <v>8</v>
      </c>
      <c r="CG15" s="290">
        <v>0</v>
      </c>
      <c r="CH15" s="290">
        <v>1</v>
      </c>
      <c r="CI15" s="290">
        <v>8</v>
      </c>
      <c r="CJ15" s="290">
        <v>0</v>
      </c>
      <c r="CK15" s="290">
        <v>3</v>
      </c>
      <c r="CL15" s="290">
        <v>1</v>
      </c>
      <c r="CM15" s="290">
        <v>11</v>
      </c>
      <c r="CN15" s="290">
        <v>0</v>
      </c>
      <c r="CO15" s="290">
        <v>3</v>
      </c>
      <c r="CP15" s="290">
        <v>1</v>
      </c>
      <c r="CQ15" s="290">
        <v>1</v>
      </c>
      <c r="CR15" s="290">
        <v>0</v>
      </c>
      <c r="CS15" s="290">
        <v>1</v>
      </c>
      <c r="CT15" s="290">
        <v>1</v>
      </c>
      <c r="CU15" s="290">
        <v>2</v>
      </c>
      <c r="CV15" s="290">
        <v>5</v>
      </c>
      <c r="CW15" s="290">
        <v>2</v>
      </c>
      <c r="CX15" s="290">
        <v>1</v>
      </c>
      <c r="CY15" s="290">
        <v>0</v>
      </c>
      <c r="CZ15" s="290">
        <v>1</v>
      </c>
      <c r="DA15" s="290">
        <v>0</v>
      </c>
      <c r="DB15" s="290">
        <v>0</v>
      </c>
      <c r="DC15" s="331">
        <v>0</v>
      </c>
      <c r="DD15" s="331">
        <v>0</v>
      </c>
      <c r="DE15" s="331">
        <v>0</v>
      </c>
      <c r="DF15" s="331">
        <v>0</v>
      </c>
      <c r="DG15" s="331">
        <v>0</v>
      </c>
      <c r="DH15" s="331">
        <v>0</v>
      </c>
      <c r="DI15" s="331">
        <v>0</v>
      </c>
      <c r="DJ15" s="331">
        <v>0</v>
      </c>
      <c r="DK15" s="331">
        <v>0</v>
      </c>
      <c r="DL15" s="331">
        <v>0</v>
      </c>
      <c r="DM15" s="331">
        <v>0</v>
      </c>
      <c r="DN15" s="331">
        <v>0</v>
      </c>
      <c r="DO15" s="331">
        <v>0</v>
      </c>
      <c r="DP15" s="331">
        <v>0</v>
      </c>
      <c r="DQ15" s="331">
        <v>0</v>
      </c>
      <c r="DR15" s="331">
        <v>0</v>
      </c>
      <c r="DS15" s="331">
        <v>0</v>
      </c>
      <c r="DT15" s="331">
        <v>0</v>
      </c>
      <c r="DU15" s="331">
        <v>0</v>
      </c>
      <c r="DV15" s="331">
        <v>0</v>
      </c>
      <c r="DW15" s="331">
        <v>0</v>
      </c>
      <c r="DX15" s="331">
        <v>0</v>
      </c>
      <c r="DY15" s="331">
        <v>0</v>
      </c>
      <c r="DZ15" s="331">
        <v>0</v>
      </c>
      <c r="EA15" s="331">
        <v>0</v>
      </c>
      <c r="EB15" s="331">
        <v>0</v>
      </c>
      <c r="EC15" s="331">
        <v>0</v>
      </c>
      <c r="ED15" s="331">
        <v>0</v>
      </c>
      <c r="EE15" s="331">
        <v>0</v>
      </c>
      <c r="EF15" s="331">
        <v>0</v>
      </c>
      <c r="EG15" s="331">
        <v>0</v>
      </c>
      <c r="EH15" s="331">
        <v>0</v>
      </c>
      <c r="EI15" s="331">
        <v>0</v>
      </c>
      <c r="EJ15" s="331">
        <v>0</v>
      </c>
      <c r="EK15" s="331">
        <v>0</v>
      </c>
      <c r="EL15" s="331">
        <v>0</v>
      </c>
      <c r="EM15" s="331">
        <v>0</v>
      </c>
      <c r="EN15" s="331">
        <v>0</v>
      </c>
      <c r="EO15" s="331">
        <v>0</v>
      </c>
      <c r="EP15" s="331">
        <v>0</v>
      </c>
      <c r="EQ15" s="331">
        <v>0</v>
      </c>
      <c r="ER15" s="331">
        <v>0</v>
      </c>
      <c r="ES15" s="331">
        <v>0</v>
      </c>
      <c r="ET15" s="331">
        <v>0</v>
      </c>
      <c r="EU15" s="331">
        <v>0</v>
      </c>
      <c r="EV15" s="331">
        <v>0</v>
      </c>
      <c r="EW15" s="331">
        <v>0</v>
      </c>
      <c r="EX15" s="331">
        <v>0</v>
      </c>
      <c r="EY15" s="331">
        <v>0</v>
      </c>
      <c r="EZ15" s="331">
        <v>0</v>
      </c>
      <c r="FA15" s="331">
        <v>0</v>
      </c>
      <c r="FB15" s="331">
        <v>0</v>
      </c>
      <c r="FC15" s="331">
        <v>0</v>
      </c>
      <c r="FD15" s="331">
        <v>0</v>
      </c>
      <c r="FE15" s="331">
        <v>0</v>
      </c>
      <c r="FF15" s="331">
        <v>0</v>
      </c>
      <c r="FG15" s="331">
        <v>0</v>
      </c>
      <c r="FH15" s="331">
        <v>0</v>
      </c>
      <c r="FI15" s="331">
        <v>0</v>
      </c>
      <c r="FJ15" s="331">
        <v>0</v>
      </c>
      <c r="FK15" s="331">
        <v>0</v>
      </c>
      <c r="FL15" s="290">
        <v>0</v>
      </c>
      <c r="FM15" s="290">
        <v>0</v>
      </c>
      <c r="FN15" s="290">
        <v>0</v>
      </c>
      <c r="FO15" s="290">
        <v>0</v>
      </c>
      <c r="FP15" s="290">
        <v>0</v>
      </c>
      <c r="FQ15" s="290">
        <v>0</v>
      </c>
      <c r="FR15" s="290">
        <v>0</v>
      </c>
      <c r="FS15" s="290">
        <v>0</v>
      </c>
      <c r="FT15" s="290">
        <v>0</v>
      </c>
      <c r="FU15" s="290">
        <v>0</v>
      </c>
      <c r="FV15" s="290">
        <v>0</v>
      </c>
      <c r="FW15" s="290">
        <v>0</v>
      </c>
      <c r="FX15" s="290">
        <v>0</v>
      </c>
      <c r="FY15" s="290">
        <v>1</v>
      </c>
      <c r="FZ15" s="290"/>
      <c r="GA15" s="290">
        <v>6335</v>
      </c>
      <c r="GB15" s="290">
        <v>1086</v>
      </c>
      <c r="GC15" s="290">
        <v>5039</v>
      </c>
      <c r="GD15" s="290">
        <v>61</v>
      </c>
      <c r="GE15" s="290">
        <v>1</v>
      </c>
      <c r="GF15" s="290">
        <v>20</v>
      </c>
      <c r="GG15" s="290">
        <v>0</v>
      </c>
      <c r="GH15" s="290">
        <v>1</v>
      </c>
      <c r="GI15" s="290">
        <v>169</v>
      </c>
      <c r="GJ15" s="290">
        <v>0</v>
      </c>
      <c r="GK15" s="290">
        <v>5369</v>
      </c>
      <c r="GL15" s="290">
        <v>626</v>
      </c>
      <c r="GM15" s="290">
        <v>58</v>
      </c>
      <c r="GN15" s="290">
        <v>753705</v>
      </c>
      <c r="GP15" s="9">
        <v>147711</v>
      </c>
      <c r="GQ15" s="9">
        <v>388622</v>
      </c>
      <c r="GR15" s="9">
        <v>59630</v>
      </c>
      <c r="GS15" s="9">
        <v>157742</v>
      </c>
      <c r="GT15" s="12">
        <v>753705</v>
      </c>
      <c r="GU15" s="9">
        <v>5892</v>
      </c>
      <c r="GV15" s="290">
        <f t="shared" si="1"/>
        <v>138828</v>
      </c>
      <c r="GW15" s="290">
        <f t="shared" si="0"/>
        <v>614877</v>
      </c>
    </row>
    <row r="16" spans="1:305" s="290" customFormat="1" ht="14.25" x14ac:dyDescent="0.2">
      <c r="A16" s="290" t="s">
        <v>188</v>
      </c>
      <c r="B16" s="290">
        <v>5</v>
      </c>
      <c r="C16" s="290">
        <v>0</v>
      </c>
      <c r="D16" s="290">
        <v>0</v>
      </c>
      <c r="E16" s="290">
        <v>0</v>
      </c>
      <c r="F16" s="290">
        <v>0</v>
      </c>
      <c r="G16" s="290">
        <v>0</v>
      </c>
      <c r="H16" s="290">
        <v>0</v>
      </c>
      <c r="I16" s="290">
        <v>0</v>
      </c>
      <c r="J16" s="290">
        <v>243390</v>
      </c>
      <c r="K16" s="290">
        <v>0</v>
      </c>
      <c r="L16" s="290">
        <v>0</v>
      </c>
      <c r="M16" s="290">
        <v>0</v>
      </c>
      <c r="N16" s="290">
        <v>0</v>
      </c>
      <c r="O16" s="290">
        <v>47</v>
      </c>
      <c r="P16" s="290">
        <v>116</v>
      </c>
      <c r="Q16" s="290">
        <v>31</v>
      </c>
      <c r="R16" s="290">
        <v>0</v>
      </c>
      <c r="S16" s="290">
        <v>514</v>
      </c>
      <c r="T16" s="290">
        <v>7575</v>
      </c>
      <c r="U16" s="290">
        <v>0</v>
      </c>
      <c r="V16" s="290">
        <v>18013</v>
      </c>
      <c r="W16" s="290">
        <v>100</v>
      </c>
      <c r="X16" s="290">
        <v>46118</v>
      </c>
      <c r="Y16" s="290">
        <v>20</v>
      </c>
      <c r="Z16" s="290">
        <v>0</v>
      </c>
      <c r="AA16" s="290">
        <v>0</v>
      </c>
      <c r="AB16" s="290">
        <v>608095</v>
      </c>
      <c r="AC16" s="290">
        <v>125000</v>
      </c>
      <c r="AD16" s="290">
        <v>0</v>
      </c>
      <c r="AE16" s="290">
        <v>0</v>
      </c>
      <c r="AF16" s="290">
        <v>0</v>
      </c>
      <c r="AG16" s="290">
        <v>0</v>
      </c>
      <c r="AH16" s="290">
        <v>0</v>
      </c>
      <c r="AI16" s="290">
        <v>0</v>
      </c>
      <c r="AJ16" s="290">
        <v>21</v>
      </c>
      <c r="AK16" s="290">
        <v>0</v>
      </c>
      <c r="AL16" s="290">
        <v>0</v>
      </c>
      <c r="AM16" s="290">
        <v>0</v>
      </c>
      <c r="AN16" s="290">
        <v>0</v>
      </c>
      <c r="AO16" s="290">
        <v>0</v>
      </c>
      <c r="AP16" s="290">
        <v>0</v>
      </c>
      <c r="AQ16" s="290">
        <v>0</v>
      </c>
      <c r="AR16" s="290">
        <v>15</v>
      </c>
      <c r="AS16" s="290">
        <v>0</v>
      </c>
      <c r="AT16" s="290">
        <v>0</v>
      </c>
      <c r="AU16" s="290">
        <v>0</v>
      </c>
      <c r="AV16" s="290">
        <v>0</v>
      </c>
      <c r="AW16" s="290">
        <v>0</v>
      </c>
      <c r="AX16" s="290">
        <v>0</v>
      </c>
      <c r="AY16" s="290">
        <v>0</v>
      </c>
      <c r="AZ16" s="290">
        <v>6</v>
      </c>
      <c r="BA16" s="290">
        <v>0</v>
      </c>
      <c r="BB16" s="290">
        <v>0</v>
      </c>
      <c r="BC16" s="290">
        <v>0</v>
      </c>
      <c r="BD16" s="290">
        <v>0</v>
      </c>
      <c r="BE16" s="290">
        <v>0</v>
      </c>
      <c r="BF16" s="290">
        <v>0</v>
      </c>
      <c r="BG16" s="290">
        <v>0</v>
      </c>
      <c r="BH16" s="290">
        <v>0</v>
      </c>
      <c r="BI16" s="290">
        <v>0</v>
      </c>
      <c r="BJ16" s="290">
        <v>0</v>
      </c>
      <c r="BK16" s="290">
        <v>0</v>
      </c>
      <c r="BL16" s="290">
        <v>0</v>
      </c>
      <c r="BM16" s="290">
        <v>0</v>
      </c>
      <c r="BN16" s="290">
        <v>0</v>
      </c>
      <c r="BO16" s="290">
        <v>0</v>
      </c>
      <c r="BP16" s="290">
        <v>0</v>
      </c>
      <c r="BQ16" s="290">
        <v>0</v>
      </c>
      <c r="BR16" s="290">
        <v>615</v>
      </c>
      <c r="BS16" s="290">
        <v>320</v>
      </c>
      <c r="BT16" s="290">
        <v>145</v>
      </c>
      <c r="BU16" s="290">
        <v>30</v>
      </c>
      <c r="BV16" s="290">
        <v>0</v>
      </c>
      <c r="BW16" s="290">
        <v>0</v>
      </c>
      <c r="BX16" s="290">
        <v>0</v>
      </c>
      <c r="BY16" s="290">
        <v>0</v>
      </c>
      <c r="BZ16" s="290">
        <v>10</v>
      </c>
      <c r="CA16" s="290">
        <v>0</v>
      </c>
      <c r="CB16" s="290">
        <v>0</v>
      </c>
      <c r="CC16" s="290">
        <v>95</v>
      </c>
      <c r="CD16" s="290">
        <v>0</v>
      </c>
      <c r="CE16" s="290">
        <v>1</v>
      </c>
      <c r="CF16" s="290">
        <v>2</v>
      </c>
      <c r="CG16" s="290">
        <v>0</v>
      </c>
      <c r="CH16" s="290">
        <v>0</v>
      </c>
      <c r="CI16" s="290">
        <v>0</v>
      </c>
      <c r="CJ16" s="290">
        <v>0</v>
      </c>
      <c r="CK16" s="290">
        <v>0</v>
      </c>
      <c r="CL16" s="290">
        <v>0</v>
      </c>
      <c r="CM16" s="290">
        <v>3</v>
      </c>
      <c r="CN16" s="290">
        <v>0</v>
      </c>
      <c r="CO16" s="290">
        <v>0</v>
      </c>
      <c r="CP16" s="290">
        <v>0</v>
      </c>
      <c r="CQ16" s="290">
        <v>0</v>
      </c>
      <c r="CR16" s="290">
        <v>0</v>
      </c>
      <c r="CS16" s="290">
        <v>0</v>
      </c>
      <c r="CT16" s="290">
        <v>0</v>
      </c>
      <c r="CU16" s="290">
        <v>0</v>
      </c>
      <c r="CV16" s="290">
        <v>3</v>
      </c>
      <c r="CW16" s="290">
        <v>0</v>
      </c>
      <c r="CX16" s="290">
        <v>0</v>
      </c>
      <c r="CY16" s="290">
        <v>0</v>
      </c>
      <c r="CZ16" s="290">
        <v>2</v>
      </c>
      <c r="DA16" s="290">
        <v>1</v>
      </c>
      <c r="DB16" s="290">
        <v>0</v>
      </c>
      <c r="DC16" s="331">
        <v>1</v>
      </c>
      <c r="DD16" s="331">
        <v>0</v>
      </c>
      <c r="DE16" s="331">
        <v>2</v>
      </c>
      <c r="DF16" s="331">
        <v>0</v>
      </c>
      <c r="DG16" s="331">
        <v>1</v>
      </c>
      <c r="DH16" s="331">
        <v>0</v>
      </c>
      <c r="DI16" s="331">
        <v>0</v>
      </c>
      <c r="DJ16" s="331">
        <v>1</v>
      </c>
      <c r="DK16" s="331">
        <v>0</v>
      </c>
      <c r="DL16" s="331">
        <v>1300</v>
      </c>
      <c r="DM16" s="331">
        <v>3500</v>
      </c>
      <c r="DN16" s="331">
        <v>35</v>
      </c>
      <c r="DO16" s="331">
        <v>186</v>
      </c>
      <c r="DP16" s="331">
        <v>3</v>
      </c>
      <c r="DQ16" s="331">
        <v>0</v>
      </c>
      <c r="DR16" s="331">
        <v>2</v>
      </c>
      <c r="DS16" s="331">
        <v>1</v>
      </c>
      <c r="DT16" s="331">
        <v>2</v>
      </c>
      <c r="DU16" s="331">
        <v>0</v>
      </c>
      <c r="DV16" s="331">
        <v>2</v>
      </c>
      <c r="DW16" s="331">
        <v>1</v>
      </c>
      <c r="DX16" s="331">
        <v>2</v>
      </c>
      <c r="DY16" s="331">
        <v>1</v>
      </c>
      <c r="DZ16" s="331">
        <v>3</v>
      </c>
      <c r="EA16" s="331">
        <v>0</v>
      </c>
      <c r="EB16" s="331">
        <v>4</v>
      </c>
      <c r="EC16" s="331">
        <v>0</v>
      </c>
      <c r="ED16" s="331">
        <v>2</v>
      </c>
      <c r="EE16" s="331">
        <v>1</v>
      </c>
      <c r="EF16" s="331">
        <v>2</v>
      </c>
      <c r="EG16" s="331">
        <v>0</v>
      </c>
      <c r="EH16" s="331">
        <v>2</v>
      </c>
      <c r="EI16" s="331">
        <v>1</v>
      </c>
      <c r="EJ16" s="331">
        <v>0</v>
      </c>
      <c r="EK16" s="331">
        <v>1</v>
      </c>
      <c r="EL16" s="331">
        <v>0</v>
      </c>
      <c r="EM16" s="331">
        <v>0</v>
      </c>
      <c r="EN16" s="331">
        <v>6</v>
      </c>
      <c r="EO16" s="331">
        <v>15</v>
      </c>
      <c r="EP16" s="331">
        <v>4</v>
      </c>
      <c r="EQ16" s="331">
        <v>4</v>
      </c>
      <c r="ER16" s="331">
        <v>14</v>
      </c>
      <c r="ES16" s="331">
        <v>29</v>
      </c>
      <c r="ET16" s="331">
        <v>44</v>
      </c>
      <c r="EU16" s="331">
        <v>9</v>
      </c>
      <c r="EV16" s="331">
        <v>10</v>
      </c>
      <c r="EW16" s="331">
        <v>8</v>
      </c>
      <c r="EX16" s="331">
        <v>0</v>
      </c>
      <c r="EY16" s="331">
        <v>0</v>
      </c>
      <c r="EZ16" s="331">
        <v>636</v>
      </c>
      <c r="FA16" s="331">
        <v>198</v>
      </c>
      <c r="FB16" s="331">
        <v>216</v>
      </c>
      <c r="FC16" s="331">
        <v>208</v>
      </c>
      <c r="FD16" s="331">
        <v>164054</v>
      </c>
      <c r="FE16" s="331">
        <v>63</v>
      </c>
      <c r="FF16" s="331">
        <v>575</v>
      </c>
      <c r="FG16" s="331">
        <v>30000</v>
      </c>
      <c r="FH16" s="331">
        <v>67</v>
      </c>
      <c r="FI16" s="331">
        <v>8</v>
      </c>
      <c r="FJ16" s="331">
        <v>0</v>
      </c>
      <c r="FK16" s="331">
        <v>0</v>
      </c>
      <c r="FL16" s="290">
        <v>5</v>
      </c>
      <c r="FM16" s="290">
        <v>5800</v>
      </c>
      <c r="FN16" s="290">
        <v>0</v>
      </c>
      <c r="FO16" s="290">
        <v>2</v>
      </c>
      <c r="FP16" s="290">
        <v>640</v>
      </c>
      <c r="FQ16" s="290">
        <v>0</v>
      </c>
      <c r="FR16" s="290">
        <v>1</v>
      </c>
      <c r="FS16" s="290">
        <v>10</v>
      </c>
      <c r="FT16" s="290">
        <v>0</v>
      </c>
      <c r="FU16" s="290">
        <v>0</v>
      </c>
      <c r="FV16" s="290">
        <v>0</v>
      </c>
      <c r="FW16" s="290">
        <v>0</v>
      </c>
      <c r="FX16" s="290">
        <v>0</v>
      </c>
      <c r="FY16" s="290">
        <v>0</v>
      </c>
      <c r="GA16" s="290">
        <v>42</v>
      </c>
      <c r="GB16" s="290">
        <v>21</v>
      </c>
      <c r="GC16" s="290">
        <v>15</v>
      </c>
      <c r="GD16" s="290">
        <v>6</v>
      </c>
      <c r="GE16" s="291">
        <v>0</v>
      </c>
      <c r="GF16" s="291">
        <v>0</v>
      </c>
      <c r="GG16" s="291">
        <v>0</v>
      </c>
      <c r="GH16" s="291">
        <v>0</v>
      </c>
      <c r="GI16" s="291">
        <v>0</v>
      </c>
      <c r="GJ16" s="291">
        <v>0</v>
      </c>
      <c r="GK16" s="291">
        <v>42</v>
      </c>
      <c r="GL16" s="291">
        <v>0</v>
      </c>
      <c r="GM16" s="290">
        <v>12</v>
      </c>
      <c r="GN16" s="290">
        <v>71826</v>
      </c>
      <c r="GP16" s="9">
        <v>46138</v>
      </c>
      <c r="GQ16" s="9">
        <v>7575</v>
      </c>
      <c r="GR16" s="9">
        <v>18113</v>
      </c>
      <c r="GS16" s="9">
        <v>0</v>
      </c>
      <c r="GT16" s="12">
        <v>71826</v>
      </c>
      <c r="GU16" s="9">
        <v>194</v>
      </c>
      <c r="GV16" s="290">
        <f t="shared" si="1"/>
        <v>71706</v>
      </c>
      <c r="GW16" s="290">
        <f t="shared" si="0"/>
        <v>120</v>
      </c>
    </row>
    <row r="17" spans="1:205" s="290" customFormat="1" ht="14.25" x14ac:dyDescent="0.2">
      <c r="A17" s="290" t="s">
        <v>187</v>
      </c>
      <c r="B17" s="290">
        <v>1</v>
      </c>
      <c r="C17" s="290">
        <v>0</v>
      </c>
      <c r="D17" s="290">
        <v>0</v>
      </c>
      <c r="E17" s="290">
        <v>0</v>
      </c>
      <c r="F17" s="290">
        <v>0</v>
      </c>
      <c r="G17" s="290">
        <v>0</v>
      </c>
      <c r="H17" s="290">
        <v>0</v>
      </c>
      <c r="I17" s="290">
        <v>0</v>
      </c>
      <c r="J17" s="290">
        <v>38204</v>
      </c>
      <c r="K17" s="290">
        <v>0</v>
      </c>
      <c r="L17" s="290">
        <v>0</v>
      </c>
      <c r="M17" s="290">
        <v>0</v>
      </c>
      <c r="N17" s="290">
        <v>0</v>
      </c>
      <c r="O17" s="290">
        <v>18</v>
      </c>
      <c r="P17" s="290">
        <v>3381</v>
      </c>
      <c r="Q17" s="290">
        <v>0</v>
      </c>
      <c r="R17" s="290">
        <v>0</v>
      </c>
      <c r="S17" s="290">
        <v>1</v>
      </c>
      <c r="T17" s="290">
        <v>1047</v>
      </c>
      <c r="U17" s="290">
        <v>650</v>
      </c>
      <c r="V17" s="290">
        <v>5403</v>
      </c>
      <c r="W17" s="290">
        <v>0</v>
      </c>
      <c r="X17" s="290">
        <v>0</v>
      </c>
      <c r="Y17" s="290">
        <v>0</v>
      </c>
      <c r="Z17" s="290">
        <v>0</v>
      </c>
      <c r="AA17" s="290">
        <v>0</v>
      </c>
      <c r="AB17" s="290">
        <v>0</v>
      </c>
      <c r="AC17" s="290">
        <v>20000</v>
      </c>
      <c r="AD17" s="290">
        <v>0</v>
      </c>
      <c r="AE17" s="290">
        <v>0</v>
      </c>
      <c r="AF17" s="290">
        <v>0</v>
      </c>
      <c r="AG17" s="290">
        <v>0</v>
      </c>
      <c r="AH17" s="290">
        <v>0</v>
      </c>
      <c r="AI17" s="290">
        <v>0</v>
      </c>
      <c r="AJ17" s="290">
        <v>10</v>
      </c>
      <c r="AK17" s="290">
        <v>0</v>
      </c>
      <c r="AL17" s="290">
        <v>0</v>
      </c>
      <c r="AM17" s="290">
        <v>0</v>
      </c>
      <c r="AN17" s="290">
        <v>0</v>
      </c>
      <c r="AO17" s="290">
        <v>0</v>
      </c>
      <c r="AP17" s="290">
        <v>0</v>
      </c>
      <c r="AQ17" s="290">
        <v>0</v>
      </c>
      <c r="AR17" s="290">
        <v>3381</v>
      </c>
      <c r="AS17" s="290">
        <v>0</v>
      </c>
      <c r="AT17" s="290">
        <v>0</v>
      </c>
      <c r="AU17" s="290">
        <v>0</v>
      </c>
      <c r="AV17" s="290">
        <v>0</v>
      </c>
      <c r="AW17" s="290">
        <v>0</v>
      </c>
      <c r="AX17" s="290">
        <v>0</v>
      </c>
      <c r="AY17" s="290">
        <v>0</v>
      </c>
      <c r="AZ17" s="290">
        <v>0</v>
      </c>
      <c r="BA17" s="290">
        <v>0</v>
      </c>
      <c r="BB17" s="290">
        <v>0</v>
      </c>
      <c r="BC17" s="290">
        <v>0</v>
      </c>
      <c r="BD17" s="290">
        <v>0</v>
      </c>
      <c r="BE17" s="290">
        <v>0</v>
      </c>
      <c r="BF17" s="290">
        <v>0</v>
      </c>
      <c r="BG17" s="290">
        <v>0</v>
      </c>
      <c r="BH17" s="290">
        <v>0</v>
      </c>
      <c r="BI17" s="290">
        <v>0</v>
      </c>
      <c r="BJ17" s="290">
        <v>0</v>
      </c>
      <c r="BK17" s="290">
        <v>0</v>
      </c>
      <c r="BL17" s="290">
        <v>0</v>
      </c>
      <c r="BM17" s="290">
        <v>0</v>
      </c>
      <c r="BN17" s="290">
        <v>0</v>
      </c>
      <c r="BO17" s="290">
        <v>0</v>
      </c>
      <c r="BP17" s="290">
        <v>0</v>
      </c>
      <c r="BQ17" s="290">
        <v>0</v>
      </c>
      <c r="BR17" s="290">
        <v>810</v>
      </c>
      <c r="BS17" s="290">
        <v>482</v>
      </c>
      <c r="BT17" s="290">
        <v>245</v>
      </c>
      <c r="BU17" s="290">
        <v>0</v>
      </c>
      <c r="BV17" s="290">
        <v>2566</v>
      </c>
      <c r="BW17" s="290">
        <v>5.32</v>
      </c>
      <c r="BX17" s="290">
        <v>10.53</v>
      </c>
      <c r="BY17" s="290">
        <v>0</v>
      </c>
      <c r="BZ17" s="290">
        <v>0</v>
      </c>
      <c r="CA17" s="290">
        <v>0</v>
      </c>
      <c r="CB17" s="290">
        <v>7.13</v>
      </c>
      <c r="CC17" s="290">
        <v>46.5</v>
      </c>
      <c r="CD17" s="290">
        <v>0</v>
      </c>
      <c r="CE17" s="290">
        <v>0</v>
      </c>
      <c r="CF17" s="290">
        <v>0</v>
      </c>
      <c r="CG17" s="290">
        <v>0</v>
      </c>
      <c r="CH17" s="290">
        <v>0</v>
      </c>
      <c r="CI17" s="290">
        <v>0</v>
      </c>
      <c r="CJ17" s="290">
        <v>0</v>
      </c>
      <c r="CK17" s="290">
        <v>0</v>
      </c>
      <c r="CL17" s="290">
        <v>0</v>
      </c>
      <c r="CM17" s="290">
        <v>1</v>
      </c>
      <c r="CN17" s="290">
        <v>0</v>
      </c>
      <c r="CO17" s="290">
        <v>0</v>
      </c>
      <c r="CP17" s="290">
        <v>0</v>
      </c>
      <c r="CQ17" s="290">
        <v>1</v>
      </c>
      <c r="CR17" s="290">
        <v>0</v>
      </c>
      <c r="CS17" s="290">
        <v>0</v>
      </c>
      <c r="CT17" s="290">
        <v>0</v>
      </c>
      <c r="CU17" s="290">
        <v>0</v>
      </c>
      <c r="CV17" s="290">
        <v>0</v>
      </c>
      <c r="CW17" s="290">
        <v>0</v>
      </c>
      <c r="CX17" s="290">
        <v>0</v>
      </c>
      <c r="CY17" s="290">
        <v>0</v>
      </c>
      <c r="CZ17" s="290">
        <v>0</v>
      </c>
      <c r="DA17" s="290">
        <v>0</v>
      </c>
      <c r="DB17" s="290">
        <v>0</v>
      </c>
      <c r="DC17" s="331">
        <v>0</v>
      </c>
      <c r="DD17" s="331">
        <v>0</v>
      </c>
      <c r="DE17" s="331">
        <v>0</v>
      </c>
      <c r="DF17" s="331">
        <v>0</v>
      </c>
      <c r="DG17" s="331">
        <v>0</v>
      </c>
      <c r="DH17" s="331">
        <v>0</v>
      </c>
      <c r="DI17" s="331">
        <v>0</v>
      </c>
      <c r="DJ17" s="331">
        <v>0</v>
      </c>
      <c r="DK17" s="331">
        <v>0</v>
      </c>
      <c r="DL17" s="331">
        <v>0</v>
      </c>
      <c r="DM17" s="331">
        <v>0</v>
      </c>
      <c r="DN17" s="331">
        <v>0</v>
      </c>
      <c r="DO17" s="331">
        <v>0</v>
      </c>
      <c r="DP17" s="331">
        <v>0</v>
      </c>
      <c r="DQ17" s="331">
        <v>0</v>
      </c>
      <c r="DR17" s="331">
        <v>0</v>
      </c>
      <c r="DS17" s="331">
        <v>0</v>
      </c>
      <c r="DT17" s="331">
        <v>0</v>
      </c>
      <c r="DU17" s="331">
        <v>0</v>
      </c>
      <c r="DV17" s="331">
        <v>0</v>
      </c>
      <c r="DW17" s="331">
        <v>0</v>
      </c>
      <c r="DX17" s="331">
        <v>0</v>
      </c>
      <c r="DY17" s="331">
        <v>0</v>
      </c>
      <c r="DZ17" s="331">
        <v>0</v>
      </c>
      <c r="EA17" s="331">
        <v>0</v>
      </c>
      <c r="EB17" s="331">
        <v>0</v>
      </c>
      <c r="EC17" s="331">
        <v>0</v>
      </c>
      <c r="ED17" s="331">
        <v>0</v>
      </c>
      <c r="EE17" s="331">
        <v>0</v>
      </c>
      <c r="EF17" s="331">
        <v>0</v>
      </c>
      <c r="EG17" s="331">
        <v>0</v>
      </c>
      <c r="EH17" s="331">
        <v>0</v>
      </c>
      <c r="EI17" s="331">
        <v>0</v>
      </c>
      <c r="EJ17" s="331">
        <v>0</v>
      </c>
      <c r="EK17" s="331">
        <v>0</v>
      </c>
      <c r="EL17" s="331">
        <v>0</v>
      </c>
      <c r="EM17" s="331">
        <v>0</v>
      </c>
      <c r="EN17" s="331">
        <v>0</v>
      </c>
      <c r="EO17" s="331">
        <v>0</v>
      </c>
      <c r="EP17" s="331">
        <v>0</v>
      </c>
      <c r="EQ17" s="331">
        <v>0</v>
      </c>
      <c r="ER17" s="331">
        <v>0</v>
      </c>
      <c r="ES17" s="331">
        <v>0</v>
      </c>
      <c r="ET17" s="331">
        <v>0</v>
      </c>
      <c r="EU17" s="331">
        <v>0</v>
      </c>
      <c r="EV17" s="331">
        <v>0</v>
      </c>
      <c r="EW17" s="331">
        <v>0</v>
      </c>
      <c r="EX17" s="331">
        <v>0</v>
      </c>
      <c r="EY17" s="331">
        <v>0</v>
      </c>
      <c r="EZ17" s="331">
        <v>0</v>
      </c>
      <c r="FA17" s="331">
        <v>0</v>
      </c>
      <c r="FB17" s="331">
        <v>0</v>
      </c>
      <c r="FC17" s="331">
        <v>0</v>
      </c>
      <c r="FD17" s="331">
        <v>0</v>
      </c>
      <c r="FE17" s="331">
        <v>0</v>
      </c>
      <c r="FF17" s="331">
        <v>0</v>
      </c>
      <c r="FG17" s="331">
        <v>0</v>
      </c>
      <c r="FH17" s="331">
        <v>0</v>
      </c>
      <c r="FI17" s="331">
        <v>0</v>
      </c>
      <c r="FJ17" s="331">
        <v>0</v>
      </c>
      <c r="FK17" s="331">
        <v>0</v>
      </c>
      <c r="FL17" s="290">
        <v>0</v>
      </c>
      <c r="FM17" s="290">
        <v>0</v>
      </c>
      <c r="FN17" s="290">
        <v>0</v>
      </c>
      <c r="FO17" s="290">
        <v>0</v>
      </c>
      <c r="FP17" s="290">
        <v>0</v>
      </c>
      <c r="FQ17" s="290">
        <v>0</v>
      </c>
      <c r="FR17" s="290">
        <v>0</v>
      </c>
      <c r="FS17" s="290">
        <v>0</v>
      </c>
      <c r="FT17" s="290">
        <v>0</v>
      </c>
      <c r="FU17" s="290">
        <v>0</v>
      </c>
      <c r="FV17" s="290">
        <v>0</v>
      </c>
      <c r="FW17" s="290">
        <v>0</v>
      </c>
      <c r="FX17" s="290">
        <v>0</v>
      </c>
      <c r="FY17" s="290">
        <v>0</v>
      </c>
      <c r="GA17" s="290">
        <v>3391</v>
      </c>
      <c r="GB17" s="290">
        <v>10</v>
      </c>
      <c r="GC17" s="290">
        <v>3381</v>
      </c>
      <c r="GD17" s="290">
        <v>0</v>
      </c>
      <c r="GE17" s="291">
        <v>0</v>
      </c>
      <c r="GF17" s="291">
        <v>0</v>
      </c>
      <c r="GG17" s="291">
        <v>0</v>
      </c>
      <c r="GH17" s="291">
        <v>0</v>
      </c>
      <c r="GI17" s="291">
        <v>0</v>
      </c>
      <c r="GJ17" s="291">
        <v>0</v>
      </c>
      <c r="GK17" s="291">
        <v>3391</v>
      </c>
      <c r="GL17" s="291">
        <v>0</v>
      </c>
      <c r="GM17" s="290">
        <v>2</v>
      </c>
      <c r="GN17" s="290">
        <v>7100</v>
      </c>
      <c r="GP17" s="9">
        <v>0</v>
      </c>
      <c r="GQ17" s="9">
        <v>1697</v>
      </c>
      <c r="GR17" s="9">
        <v>5403</v>
      </c>
      <c r="GS17" s="9">
        <v>0</v>
      </c>
      <c r="GT17" s="12">
        <v>7100</v>
      </c>
      <c r="GU17" s="9">
        <v>3399</v>
      </c>
      <c r="GV17" s="290">
        <f t="shared" si="1"/>
        <v>6450</v>
      </c>
      <c r="GW17" s="290">
        <f t="shared" si="0"/>
        <v>650</v>
      </c>
    </row>
    <row r="18" spans="1:205" s="290" customFormat="1" ht="14.25" x14ac:dyDescent="0.2">
      <c r="A18" s="290" t="s">
        <v>181</v>
      </c>
      <c r="B18" s="290">
        <v>5</v>
      </c>
      <c r="C18" s="290">
        <v>0</v>
      </c>
      <c r="D18" s="290">
        <v>0</v>
      </c>
      <c r="E18" s="290">
        <v>0</v>
      </c>
      <c r="F18" s="290">
        <v>0</v>
      </c>
      <c r="G18" s="290">
        <v>0</v>
      </c>
      <c r="H18" s="290">
        <v>0</v>
      </c>
      <c r="I18" s="290">
        <v>0</v>
      </c>
      <c r="J18" s="290">
        <v>204170</v>
      </c>
      <c r="K18" s="290">
        <v>0</v>
      </c>
      <c r="L18" s="290">
        <v>0</v>
      </c>
      <c r="M18" s="290">
        <v>0</v>
      </c>
      <c r="N18" s="290">
        <v>0</v>
      </c>
      <c r="O18" s="290">
        <v>460</v>
      </c>
      <c r="P18" s="290">
        <v>179</v>
      </c>
      <c r="Q18" s="290">
        <v>10</v>
      </c>
      <c r="R18" s="290">
        <v>30</v>
      </c>
      <c r="S18" s="290">
        <v>4</v>
      </c>
      <c r="T18" s="290">
        <v>0</v>
      </c>
      <c r="U18" s="290">
        <v>312979</v>
      </c>
      <c r="V18" s="290">
        <v>6018</v>
      </c>
      <c r="W18" s="290">
        <v>2559</v>
      </c>
      <c r="X18" s="290">
        <v>17595</v>
      </c>
      <c r="Y18" s="290">
        <v>0</v>
      </c>
      <c r="Z18" s="290">
        <v>0</v>
      </c>
      <c r="AA18" s="290">
        <v>128498</v>
      </c>
      <c r="AB18" s="290">
        <v>0</v>
      </c>
      <c r="AC18" s="290">
        <v>106200</v>
      </c>
      <c r="AD18" s="290">
        <v>0</v>
      </c>
      <c r="AE18" s="290">
        <v>0</v>
      </c>
      <c r="AF18" s="290">
        <v>0</v>
      </c>
      <c r="AG18" s="290">
        <v>0</v>
      </c>
      <c r="AH18" s="290">
        <v>0</v>
      </c>
      <c r="AI18" s="290">
        <v>0</v>
      </c>
      <c r="AJ18" s="290">
        <v>452</v>
      </c>
      <c r="AK18" s="290">
        <v>112</v>
      </c>
      <c r="AL18" s="290">
        <v>0</v>
      </c>
      <c r="AM18" s="290">
        <v>0</v>
      </c>
      <c r="AN18" s="290">
        <v>0</v>
      </c>
      <c r="AO18" s="290">
        <v>0</v>
      </c>
      <c r="AP18" s="290">
        <v>83</v>
      </c>
      <c r="AQ18" s="290">
        <v>0</v>
      </c>
      <c r="AR18" s="290">
        <v>600</v>
      </c>
      <c r="AS18" s="290">
        <v>100</v>
      </c>
      <c r="AT18" s="290">
        <v>0</v>
      </c>
      <c r="AU18" s="290">
        <v>0</v>
      </c>
      <c r="AV18" s="290">
        <v>0</v>
      </c>
      <c r="AW18" s="290">
        <v>0</v>
      </c>
      <c r="AX18" s="290">
        <v>10</v>
      </c>
      <c r="AY18" s="290">
        <v>0</v>
      </c>
      <c r="AZ18" s="290">
        <v>16</v>
      </c>
      <c r="BA18" s="290">
        <v>6</v>
      </c>
      <c r="BB18" s="290">
        <v>0</v>
      </c>
      <c r="BC18" s="290">
        <v>0</v>
      </c>
      <c r="BD18" s="290">
        <v>0</v>
      </c>
      <c r="BE18" s="290">
        <v>0</v>
      </c>
      <c r="BF18" s="290">
        <v>0</v>
      </c>
      <c r="BG18" s="290">
        <v>0</v>
      </c>
      <c r="BH18" s="290">
        <v>0</v>
      </c>
      <c r="BI18" s="290">
        <v>0</v>
      </c>
      <c r="BJ18" s="290">
        <v>0</v>
      </c>
      <c r="BK18" s="290">
        <v>0</v>
      </c>
      <c r="BL18" s="290">
        <v>0</v>
      </c>
      <c r="BM18" s="290">
        <v>0</v>
      </c>
      <c r="BN18" s="290">
        <v>0</v>
      </c>
      <c r="BO18" s="290">
        <v>0</v>
      </c>
      <c r="BP18" s="290">
        <v>30</v>
      </c>
      <c r="BQ18" s="290">
        <v>10</v>
      </c>
      <c r="BR18" s="290">
        <v>6150</v>
      </c>
      <c r="BS18" s="290">
        <v>4515</v>
      </c>
      <c r="BT18" s="290">
        <v>225</v>
      </c>
      <c r="BU18" s="290">
        <v>1000</v>
      </c>
      <c r="BV18" s="290">
        <v>6478</v>
      </c>
      <c r="BW18" s="290">
        <v>9.25</v>
      </c>
      <c r="BX18" s="290">
        <v>101.17</v>
      </c>
      <c r="BY18" s="290">
        <v>45.17</v>
      </c>
      <c r="BZ18" s="290">
        <v>148.74</v>
      </c>
      <c r="CA18" s="290">
        <v>2</v>
      </c>
      <c r="CB18" s="290">
        <v>113.4</v>
      </c>
      <c r="CC18" s="290">
        <v>404.96</v>
      </c>
      <c r="CD18" s="290">
        <v>2</v>
      </c>
      <c r="CE18" s="290">
        <v>3</v>
      </c>
      <c r="CF18" s="290">
        <v>2</v>
      </c>
      <c r="CG18" s="290">
        <v>0</v>
      </c>
      <c r="CH18" s="290">
        <v>0</v>
      </c>
      <c r="CI18" s="290">
        <v>3</v>
      </c>
      <c r="CJ18" s="290">
        <v>0</v>
      </c>
      <c r="CK18" s="290">
        <v>1</v>
      </c>
      <c r="CL18" s="290">
        <v>0</v>
      </c>
      <c r="CM18" s="290">
        <v>3</v>
      </c>
      <c r="CN18" s="290">
        <v>0</v>
      </c>
      <c r="CO18" s="290">
        <v>1</v>
      </c>
      <c r="CP18" s="290">
        <v>1</v>
      </c>
      <c r="CQ18" s="290">
        <v>0</v>
      </c>
      <c r="CR18" s="290">
        <v>0</v>
      </c>
      <c r="CS18" s="290">
        <v>0</v>
      </c>
      <c r="CT18" s="290">
        <v>0</v>
      </c>
      <c r="CU18" s="290">
        <v>0</v>
      </c>
      <c r="CV18" s="290">
        <v>3</v>
      </c>
      <c r="CW18" s="290">
        <v>0</v>
      </c>
      <c r="CX18" s="290">
        <v>0</v>
      </c>
      <c r="CY18" s="290">
        <v>0</v>
      </c>
      <c r="CZ18" s="290">
        <v>1</v>
      </c>
      <c r="DA18" s="290">
        <v>0</v>
      </c>
      <c r="DB18" s="290">
        <v>0</v>
      </c>
      <c r="DC18" s="331">
        <v>0</v>
      </c>
      <c r="DD18" s="331">
        <v>0</v>
      </c>
      <c r="DE18" s="331">
        <v>0</v>
      </c>
      <c r="DF18" s="331">
        <v>0</v>
      </c>
      <c r="DG18" s="331">
        <v>0</v>
      </c>
      <c r="DH18" s="331">
        <v>0</v>
      </c>
      <c r="DI18" s="331">
        <v>0</v>
      </c>
      <c r="DJ18" s="331">
        <v>0</v>
      </c>
      <c r="DK18" s="331">
        <v>0</v>
      </c>
      <c r="DL18" s="331">
        <v>0</v>
      </c>
      <c r="DM18" s="331">
        <v>0</v>
      </c>
      <c r="DN18" s="331">
        <v>0</v>
      </c>
      <c r="DO18" s="331">
        <v>0</v>
      </c>
      <c r="DP18" s="331">
        <v>0</v>
      </c>
      <c r="DQ18" s="331">
        <v>0</v>
      </c>
      <c r="DR18" s="331">
        <v>0</v>
      </c>
      <c r="DS18" s="331">
        <v>0</v>
      </c>
      <c r="DT18" s="331">
        <v>0</v>
      </c>
      <c r="DU18" s="331">
        <v>0</v>
      </c>
      <c r="DV18" s="331">
        <v>0</v>
      </c>
      <c r="DW18" s="331">
        <v>0</v>
      </c>
      <c r="DX18" s="331">
        <v>0</v>
      </c>
      <c r="DY18" s="331">
        <v>0</v>
      </c>
      <c r="DZ18" s="331">
        <v>0</v>
      </c>
      <c r="EA18" s="331">
        <v>0</v>
      </c>
      <c r="EB18" s="331">
        <v>0</v>
      </c>
      <c r="EC18" s="331">
        <v>0</v>
      </c>
      <c r="ED18" s="331">
        <v>0</v>
      </c>
      <c r="EE18" s="331">
        <v>0</v>
      </c>
      <c r="EF18" s="331">
        <v>0</v>
      </c>
      <c r="EG18" s="331">
        <v>0</v>
      </c>
      <c r="EH18" s="331">
        <v>0</v>
      </c>
      <c r="EI18" s="331">
        <v>0</v>
      </c>
      <c r="EJ18" s="331">
        <v>0</v>
      </c>
      <c r="EK18" s="331">
        <v>0</v>
      </c>
      <c r="EL18" s="331">
        <v>0</v>
      </c>
      <c r="EM18" s="331">
        <v>0</v>
      </c>
      <c r="EN18" s="331">
        <v>0</v>
      </c>
      <c r="EO18" s="331">
        <v>0</v>
      </c>
      <c r="EP18" s="331">
        <v>0</v>
      </c>
      <c r="EQ18" s="331">
        <v>0</v>
      </c>
      <c r="ER18" s="331">
        <v>0</v>
      </c>
      <c r="ES18" s="331">
        <v>0</v>
      </c>
      <c r="ET18" s="331">
        <v>0</v>
      </c>
      <c r="EU18" s="331">
        <v>0</v>
      </c>
      <c r="EV18" s="331">
        <v>0</v>
      </c>
      <c r="EW18" s="331">
        <v>0</v>
      </c>
      <c r="EX18" s="331">
        <v>0</v>
      </c>
      <c r="EY18" s="331">
        <v>0</v>
      </c>
      <c r="EZ18" s="331">
        <v>0</v>
      </c>
      <c r="FA18" s="331">
        <v>0</v>
      </c>
      <c r="FB18" s="331">
        <v>0</v>
      </c>
      <c r="FC18" s="331">
        <v>0</v>
      </c>
      <c r="FD18" s="331">
        <v>0</v>
      </c>
      <c r="FE18" s="331">
        <v>0</v>
      </c>
      <c r="FF18" s="331">
        <v>0</v>
      </c>
      <c r="FG18" s="331">
        <v>0</v>
      </c>
      <c r="FH18" s="331">
        <v>0</v>
      </c>
      <c r="FI18" s="331">
        <v>0</v>
      </c>
      <c r="FJ18" s="331">
        <v>0</v>
      </c>
      <c r="FK18" s="331">
        <v>0</v>
      </c>
      <c r="FL18" s="290">
        <v>0</v>
      </c>
      <c r="FM18" s="290">
        <v>0</v>
      </c>
      <c r="FN18" s="290">
        <v>0</v>
      </c>
      <c r="FO18" s="290">
        <v>0</v>
      </c>
      <c r="FP18" s="290">
        <v>0</v>
      </c>
      <c r="FQ18" s="290">
        <v>0</v>
      </c>
      <c r="FR18" s="290">
        <v>0</v>
      </c>
      <c r="FS18" s="290">
        <v>0</v>
      </c>
      <c r="FT18" s="290">
        <v>0</v>
      </c>
      <c r="FU18" s="290">
        <v>0</v>
      </c>
      <c r="FV18" s="290">
        <v>0</v>
      </c>
      <c r="FW18" s="290">
        <v>0</v>
      </c>
      <c r="FX18" s="290">
        <v>0</v>
      </c>
      <c r="FY18" s="290">
        <v>0</v>
      </c>
      <c r="GA18" s="290">
        <v>1419</v>
      </c>
      <c r="GB18" s="290">
        <v>564</v>
      </c>
      <c r="GC18" s="290">
        <v>783</v>
      </c>
      <c r="GD18" s="290">
        <v>32</v>
      </c>
      <c r="GE18" s="291">
        <v>0</v>
      </c>
      <c r="GF18" s="291">
        <v>0</v>
      </c>
      <c r="GG18" s="291">
        <v>0</v>
      </c>
      <c r="GH18" s="291">
        <v>0</v>
      </c>
      <c r="GI18" s="291">
        <v>93</v>
      </c>
      <c r="GJ18" s="291">
        <v>0</v>
      </c>
      <c r="GK18" s="291">
        <v>1068</v>
      </c>
      <c r="GL18" s="291">
        <v>218</v>
      </c>
      <c r="GM18" s="290">
        <v>18</v>
      </c>
      <c r="GN18" s="290">
        <v>467649</v>
      </c>
      <c r="GP18" s="9">
        <v>17595</v>
      </c>
      <c r="GQ18" s="9">
        <v>312979</v>
      </c>
      <c r="GR18" s="9">
        <v>8577</v>
      </c>
      <c r="GS18" s="9">
        <v>128498</v>
      </c>
      <c r="GT18" s="12">
        <v>467649</v>
      </c>
      <c r="GU18" s="9">
        <v>679</v>
      </c>
      <c r="GV18" s="290">
        <f t="shared" si="1"/>
        <v>23613</v>
      </c>
      <c r="GW18" s="290">
        <f t="shared" si="0"/>
        <v>444036</v>
      </c>
    </row>
    <row r="19" spans="1:205" s="290" customFormat="1" ht="14.25" x14ac:dyDescent="0.2">
      <c r="A19" s="290" t="s">
        <v>183</v>
      </c>
      <c r="B19" s="290">
        <v>4</v>
      </c>
      <c r="C19" s="290">
        <v>0</v>
      </c>
      <c r="D19" s="290">
        <v>0</v>
      </c>
      <c r="E19" s="290">
        <v>0</v>
      </c>
      <c r="F19" s="290">
        <v>0</v>
      </c>
      <c r="G19" s="290">
        <v>0</v>
      </c>
      <c r="H19" s="290">
        <v>0</v>
      </c>
      <c r="I19" s="290">
        <v>0</v>
      </c>
      <c r="J19" s="290">
        <v>255485</v>
      </c>
      <c r="K19" s="290">
        <v>0</v>
      </c>
      <c r="L19" s="290">
        <v>0</v>
      </c>
      <c r="M19" s="290">
        <v>0</v>
      </c>
      <c r="N19" s="290">
        <v>0</v>
      </c>
      <c r="O19" s="290">
        <v>90</v>
      </c>
      <c r="P19" s="290">
        <v>285</v>
      </c>
      <c r="Q19" s="290">
        <v>3</v>
      </c>
      <c r="R19" s="290">
        <v>8</v>
      </c>
      <c r="S19" s="290">
        <v>23</v>
      </c>
      <c r="T19" s="290">
        <v>1745</v>
      </c>
      <c r="U19" s="290">
        <v>10435</v>
      </c>
      <c r="V19" s="290">
        <v>943</v>
      </c>
      <c r="W19" s="290">
        <v>25172</v>
      </c>
      <c r="X19" s="290">
        <v>0</v>
      </c>
      <c r="Y19" s="290">
        <v>5180</v>
      </c>
      <c r="Z19" s="290">
        <v>0</v>
      </c>
      <c r="AA19" s="290">
        <v>2000</v>
      </c>
      <c r="AB19" s="290">
        <v>0</v>
      </c>
      <c r="AC19" s="290">
        <v>791200</v>
      </c>
      <c r="AD19" s="290">
        <v>0</v>
      </c>
      <c r="AE19" s="290">
        <v>2</v>
      </c>
      <c r="AF19" s="290">
        <v>0</v>
      </c>
      <c r="AG19" s="290">
        <v>0</v>
      </c>
      <c r="AH19" s="290">
        <v>0</v>
      </c>
      <c r="AI19" s="290">
        <v>0</v>
      </c>
      <c r="AJ19" s="290">
        <v>55</v>
      </c>
      <c r="AK19" s="290">
        <v>60</v>
      </c>
      <c r="AL19" s="290">
        <v>0</v>
      </c>
      <c r="AM19" s="290">
        <v>18</v>
      </c>
      <c r="AN19" s="290">
        <v>0</v>
      </c>
      <c r="AO19" s="290">
        <v>0</v>
      </c>
      <c r="AP19" s="290">
        <v>0</v>
      </c>
      <c r="AQ19" s="290">
        <v>0</v>
      </c>
      <c r="AR19" s="290">
        <v>79</v>
      </c>
      <c r="AS19" s="290">
        <v>265</v>
      </c>
      <c r="AT19" s="290">
        <v>0</v>
      </c>
      <c r="AU19" s="290">
        <v>0</v>
      </c>
      <c r="AV19" s="290">
        <v>0</v>
      </c>
      <c r="AW19" s="290">
        <v>0</v>
      </c>
      <c r="AX19" s="290">
        <v>0</v>
      </c>
      <c r="AY19" s="290">
        <v>0</v>
      </c>
      <c r="AZ19" s="290">
        <v>2</v>
      </c>
      <c r="BA19" s="290">
        <v>0</v>
      </c>
      <c r="BB19" s="290">
        <v>0</v>
      </c>
      <c r="BC19" s="290">
        <v>0</v>
      </c>
      <c r="BD19" s="290">
        <v>0</v>
      </c>
      <c r="BE19" s="290">
        <v>0</v>
      </c>
      <c r="BF19" s="290">
        <v>0</v>
      </c>
      <c r="BG19" s="290">
        <v>0</v>
      </c>
      <c r="BH19" s="290">
        <v>0</v>
      </c>
      <c r="BI19" s="290">
        <v>4</v>
      </c>
      <c r="BJ19" s="290">
        <v>0</v>
      </c>
      <c r="BK19" s="290">
        <v>0</v>
      </c>
      <c r="BL19" s="290">
        <v>0</v>
      </c>
      <c r="BM19" s="290">
        <v>0</v>
      </c>
      <c r="BN19" s="290">
        <v>0</v>
      </c>
      <c r="BO19" s="290">
        <v>0</v>
      </c>
      <c r="BP19" s="290">
        <v>5</v>
      </c>
      <c r="BQ19" s="290">
        <v>8</v>
      </c>
      <c r="BR19" s="290">
        <v>8350</v>
      </c>
      <c r="BS19" s="290">
        <v>6620</v>
      </c>
      <c r="BT19" s="290">
        <v>355</v>
      </c>
      <c r="BU19" s="290">
        <v>1180</v>
      </c>
      <c r="BV19" s="290">
        <v>54715</v>
      </c>
      <c r="BW19" s="290">
        <v>10.379999999999999</v>
      </c>
      <c r="BX19" s="290">
        <v>135</v>
      </c>
      <c r="BY19" s="290">
        <v>38</v>
      </c>
      <c r="BZ19" s="290">
        <v>162</v>
      </c>
      <c r="CA19" s="290">
        <v>0</v>
      </c>
      <c r="CB19" s="290">
        <v>56</v>
      </c>
      <c r="CC19" s="290">
        <v>273</v>
      </c>
      <c r="CD19" s="290">
        <v>0</v>
      </c>
      <c r="CE19" s="290">
        <v>1</v>
      </c>
      <c r="CF19" s="290">
        <v>1</v>
      </c>
      <c r="CG19" s="290">
        <v>0</v>
      </c>
      <c r="CH19" s="290">
        <v>1</v>
      </c>
      <c r="CI19" s="290">
        <v>3</v>
      </c>
      <c r="CJ19" s="290">
        <v>0</v>
      </c>
      <c r="CK19" s="290">
        <v>0</v>
      </c>
      <c r="CL19" s="290">
        <v>0</v>
      </c>
      <c r="CM19" s="290">
        <v>1</v>
      </c>
      <c r="CN19" s="290">
        <v>0</v>
      </c>
      <c r="CO19" s="290">
        <v>2</v>
      </c>
      <c r="CP19" s="290">
        <v>0</v>
      </c>
      <c r="CQ19" s="290">
        <v>0</v>
      </c>
      <c r="CR19" s="290">
        <v>0</v>
      </c>
      <c r="CS19" s="290">
        <v>1</v>
      </c>
      <c r="CT19" s="290">
        <v>1</v>
      </c>
      <c r="CU19" s="290">
        <v>1</v>
      </c>
      <c r="CV19" s="290">
        <v>0</v>
      </c>
      <c r="CW19" s="290">
        <v>0</v>
      </c>
      <c r="CX19" s="290">
        <v>0</v>
      </c>
      <c r="CY19" s="290">
        <v>0</v>
      </c>
      <c r="CZ19" s="290">
        <v>0</v>
      </c>
      <c r="DA19" s="290">
        <v>0</v>
      </c>
      <c r="DB19" s="290">
        <v>0</v>
      </c>
      <c r="DC19" s="331">
        <v>0</v>
      </c>
      <c r="DD19" s="331">
        <v>0</v>
      </c>
      <c r="DE19" s="331">
        <v>0</v>
      </c>
      <c r="DF19" s="331">
        <v>0</v>
      </c>
      <c r="DG19" s="331">
        <v>0</v>
      </c>
      <c r="DH19" s="331">
        <v>0</v>
      </c>
      <c r="DI19" s="331">
        <v>0</v>
      </c>
      <c r="DJ19" s="331">
        <v>0</v>
      </c>
      <c r="DK19" s="331">
        <v>0</v>
      </c>
      <c r="DL19" s="331">
        <v>0</v>
      </c>
      <c r="DM19" s="331">
        <v>0</v>
      </c>
      <c r="DN19" s="331">
        <v>0</v>
      </c>
      <c r="DO19" s="331">
        <v>0</v>
      </c>
      <c r="DP19" s="331">
        <v>0</v>
      </c>
      <c r="DQ19" s="331">
        <v>0</v>
      </c>
      <c r="DR19" s="331">
        <v>0</v>
      </c>
      <c r="DS19" s="331">
        <v>0</v>
      </c>
      <c r="DT19" s="331">
        <v>0</v>
      </c>
      <c r="DU19" s="331">
        <v>0</v>
      </c>
      <c r="DV19" s="331">
        <v>0</v>
      </c>
      <c r="DW19" s="331">
        <v>0</v>
      </c>
      <c r="DX19" s="331">
        <v>0</v>
      </c>
      <c r="DY19" s="331">
        <v>0</v>
      </c>
      <c r="DZ19" s="331">
        <v>0</v>
      </c>
      <c r="EA19" s="331">
        <v>0</v>
      </c>
      <c r="EB19" s="331">
        <v>0</v>
      </c>
      <c r="EC19" s="331">
        <v>0</v>
      </c>
      <c r="ED19" s="331">
        <v>0</v>
      </c>
      <c r="EE19" s="331">
        <v>0</v>
      </c>
      <c r="EF19" s="331">
        <v>0</v>
      </c>
      <c r="EG19" s="331">
        <v>0</v>
      </c>
      <c r="EH19" s="331">
        <v>0</v>
      </c>
      <c r="EI19" s="331">
        <v>0</v>
      </c>
      <c r="EJ19" s="331">
        <v>0</v>
      </c>
      <c r="EK19" s="331">
        <v>0</v>
      </c>
      <c r="EL19" s="331">
        <v>0</v>
      </c>
      <c r="EM19" s="331">
        <v>0</v>
      </c>
      <c r="EN19" s="331">
        <v>0</v>
      </c>
      <c r="EO19" s="331">
        <v>0</v>
      </c>
      <c r="EP19" s="331">
        <v>0</v>
      </c>
      <c r="EQ19" s="331">
        <v>0</v>
      </c>
      <c r="ER19" s="331">
        <v>0</v>
      </c>
      <c r="ES19" s="331">
        <v>0</v>
      </c>
      <c r="ET19" s="331">
        <v>0</v>
      </c>
      <c r="EU19" s="331">
        <v>0</v>
      </c>
      <c r="EV19" s="331">
        <v>0</v>
      </c>
      <c r="EW19" s="331">
        <v>0</v>
      </c>
      <c r="EX19" s="331">
        <v>0</v>
      </c>
      <c r="EY19" s="331">
        <v>0</v>
      </c>
      <c r="EZ19" s="331">
        <v>0</v>
      </c>
      <c r="FA19" s="331">
        <v>0</v>
      </c>
      <c r="FB19" s="331">
        <v>0</v>
      </c>
      <c r="FC19" s="331">
        <v>0</v>
      </c>
      <c r="FD19" s="331">
        <v>0</v>
      </c>
      <c r="FE19" s="331">
        <v>0</v>
      </c>
      <c r="FF19" s="331">
        <v>0</v>
      </c>
      <c r="FG19" s="331">
        <v>0</v>
      </c>
      <c r="FH19" s="331">
        <v>0</v>
      </c>
      <c r="FI19" s="331">
        <v>0</v>
      </c>
      <c r="FJ19" s="331">
        <v>0</v>
      </c>
      <c r="FK19" s="331">
        <v>0</v>
      </c>
      <c r="FL19" s="290">
        <v>0</v>
      </c>
      <c r="FM19" s="290">
        <v>0</v>
      </c>
      <c r="FN19" s="290">
        <v>0</v>
      </c>
      <c r="FO19" s="290">
        <v>0</v>
      </c>
      <c r="FP19" s="290">
        <v>0</v>
      </c>
      <c r="FQ19" s="290">
        <v>0</v>
      </c>
      <c r="FR19" s="290">
        <v>0</v>
      </c>
      <c r="FS19" s="290">
        <v>0</v>
      </c>
      <c r="FT19" s="290">
        <v>0</v>
      </c>
      <c r="FU19" s="290">
        <v>0</v>
      </c>
      <c r="FV19" s="290">
        <v>0</v>
      </c>
      <c r="FW19" s="290">
        <v>0</v>
      </c>
      <c r="FX19" s="290">
        <v>0</v>
      </c>
      <c r="FY19" s="290">
        <v>0</v>
      </c>
      <c r="GA19" s="290">
        <v>498</v>
      </c>
      <c r="GB19" s="290">
        <v>117</v>
      </c>
      <c r="GC19" s="290">
        <v>362</v>
      </c>
      <c r="GD19" s="290">
        <v>2</v>
      </c>
      <c r="GE19" s="291">
        <v>0</v>
      </c>
      <c r="GF19" s="291">
        <v>20</v>
      </c>
      <c r="GG19" s="291">
        <v>0</v>
      </c>
      <c r="GH19" s="291">
        <v>0</v>
      </c>
      <c r="GI19" s="291">
        <v>0</v>
      </c>
      <c r="GJ19" s="291">
        <v>0</v>
      </c>
      <c r="GK19" s="291">
        <v>136</v>
      </c>
      <c r="GL19" s="291">
        <v>325</v>
      </c>
      <c r="GM19" s="290">
        <v>12</v>
      </c>
      <c r="GN19" s="290">
        <v>45475</v>
      </c>
      <c r="GP19" s="9">
        <v>5180</v>
      </c>
      <c r="GQ19" s="9">
        <v>12180</v>
      </c>
      <c r="GR19" s="9">
        <v>26115</v>
      </c>
      <c r="GS19" s="9">
        <v>2000</v>
      </c>
      <c r="GT19" s="12">
        <v>45475</v>
      </c>
      <c r="GU19" s="9">
        <v>386</v>
      </c>
      <c r="GV19" s="290">
        <f t="shared" si="1"/>
        <v>2688</v>
      </c>
      <c r="GW19" s="290">
        <f t="shared" si="0"/>
        <v>42787</v>
      </c>
    </row>
    <row r="20" spans="1:205" s="290" customFormat="1" ht="14.25" x14ac:dyDescent="0.2">
      <c r="A20" s="290" t="s">
        <v>184</v>
      </c>
      <c r="B20" s="290">
        <v>1</v>
      </c>
      <c r="C20" s="290">
        <v>0</v>
      </c>
      <c r="D20" s="290">
        <v>0</v>
      </c>
      <c r="E20" s="290">
        <v>0</v>
      </c>
      <c r="F20" s="290">
        <v>0</v>
      </c>
      <c r="G20" s="290">
        <v>0</v>
      </c>
      <c r="H20" s="290">
        <v>0</v>
      </c>
      <c r="I20" s="290">
        <v>0</v>
      </c>
      <c r="J20" s="290">
        <v>150350</v>
      </c>
      <c r="K20" s="290">
        <v>0</v>
      </c>
      <c r="L20" s="290">
        <v>0</v>
      </c>
      <c r="M20" s="290">
        <v>0</v>
      </c>
      <c r="N20" s="290">
        <v>0</v>
      </c>
      <c r="O20" s="290">
        <v>97</v>
      </c>
      <c r="P20" s="290">
        <v>335</v>
      </c>
      <c r="Q20" s="290">
        <v>12</v>
      </c>
      <c r="R20" s="290">
        <v>14</v>
      </c>
      <c r="S20" s="290">
        <v>0</v>
      </c>
      <c r="T20" s="290">
        <v>4525</v>
      </c>
      <c r="U20" s="290">
        <v>0</v>
      </c>
      <c r="V20" s="290">
        <v>5332</v>
      </c>
      <c r="W20" s="290">
        <v>0</v>
      </c>
      <c r="X20" s="290">
        <v>1278</v>
      </c>
      <c r="Y20" s="290">
        <v>0</v>
      </c>
      <c r="Z20" s="290">
        <v>0</v>
      </c>
      <c r="AA20" s="290">
        <v>5650</v>
      </c>
      <c r="AB20" s="290">
        <v>0</v>
      </c>
      <c r="AC20" s="290">
        <v>0</v>
      </c>
      <c r="AD20" s="290">
        <v>1</v>
      </c>
      <c r="AE20" s="290">
        <v>0</v>
      </c>
      <c r="AF20" s="290">
        <v>0</v>
      </c>
      <c r="AG20" s="290">
        <v>1</v>
      </c>
      <c r="AH20" s="290">
        <v>0</v>
      </c>
      <c r="AI20" s="290">
        <v>0</v>
      </c>
      <c r="AJ20" s="290">
        <v>97</v>
      </c>
      <c r="AK20" s="290">
        <v>1</v>
      </c>
      <c r="AL20" s="290">
        <v>0</v>
      </c>
      <c r="AM20" s="290">
        <v>0</v>
      </c>
      <c r="AN20" s="290">
        <v>0</v>
      </c>
      <c r="AO20" s="290">
        <v>0</v>
      </c>
      <c r="AP20" s="290">
        <v>0</v>
      </c>
      <c r="AQ20" s="290">
        <v>0</v>
      </c>
      <c r="AR20" s="290">
        <v>335</v>
      </c>
      <c r="AS20" s="290">
        <v>0</v>
      </c>
      <c r="AT20" s="290">
        <v>0</v>
      </c>
      <c r="AU20" s="290">
        <v>0</v>
      </c>
      <c r="AV20" s="290">
        <v>0</v>
      </c>
      <c r="AW20" s="290">
        <v>0</v>
      </c>
      <c r="AX20" s="290">
        <v>0</v>
      </c>
      <c r="AY20" s="290">
        <v>0</v>
      </c>
      <c r="AZ20" s="290">
        <v>12</v>
      </c>
      <c r="BA20" s="290">
        <v>0</v>
      </c>
      <c r="BB20" s="290">
        <v>0</v>
      </c>
      <c r="BC20" s="290">
        <v>0</v>
      </c>
      <c r="BD20" s="290">
        <v>0</v>
      </c>
      <c r="BE20" s="290">
        <v>0</v>
      </c>
      <c r="BF20" s="290">
        <v>0</v>
      </c>
      <c r="BG20" s="290">
        <v>0</v>
      </c>
      <c r="BH20" s="290">
        <v>0</v>
      </c>
      <c r="BI20" s="290">
        <v>0</v>
      </c>
      <c r="BJ20" s="290">
        <v>0</v>
      </c>
      <c r="BK20" s="290">
        <v>0</v>
      </c>
      <c r="BL20" s="290">
        <v>0</v>
      </c>
      <c r="BM20" s="290">
        <v>0</v>
      </c>
      <c r="BN20" s="290">
        <v>0</v>
      </c>
      <c r="BO20" s="290">
        <v>0</v>
      </c>
      <c r="BP20" s="290">
        <v>87</v>
      </c>
      <c r="BQ20" s="290">
        <v>0</v>
      </c>
      <c r="BR20" s="290">
        <v>540</v>
      </c>
      <c r="BS20" s="290">
        <v>250</v>
      </c>
      <c r="BT20" s="290">
        <v>290</v>
      </c>
      <c r="BU20" s="290">
        <v>0</v>
      </c>
      <c r="BV20" s="290">
        <v>500</v>
      </c>
      <c r="BW20" s="290">
        <v>2</v>
      </c>
      <c r="BX20" s="290">
        <v>4</v>
      </c>
      <c r="BY20" s="290">
        <v>5.6</v>
      </c>
      <c r="BZ20" s="290">
        <v>8.5</v>
      </c>
      <c r="CA20" s="290">
        <v>0</v>
      </c>
      <c r="CB20" s="290">
        <v>30</v>
      </c>
      <c r="CC20" s="290">
        <v>58</v>
      </c>
      <c r="CD20" s="290">
        <v>0</v>
      </c>
      <c r="CE20" s="290">
        <v>1</v>
      </c>
      <c r="CF20" s="290">
        <v>1</v>
      </c>
      <c r="CG20" s="290">
        <v>0</v>
      </c>
      <c r="CH20" s="290">
        <v>0</v>
      </c>
      <c r="CI20" s="290">
        <v>0</v>
      </c>
      <c r="CJ20" s="290">
        <v>0</v>
      </c>
      <c r="CK20" s="290">
        <v>0</v>
      </c>
      <c r="CL20" s="290">
        <v>0</v>
      </c>
      <c r="CM20" s="290">
        <v>1</v>
      </c>
      <c r="CN20" s="290">
        <v>0</v>
      </c>
      <c r="CO20" s="290">
        <v>0</v>
      </c>
      <c r="CP20" s="290">
        <v>0</v>
      </c>
      <c r="CQ20" s="290">
        <v>0</v>
      </c>
      <c r="CR20" s="290">
        <v>0</v>
      </c>
      <c r="CS20" s="290">
        <v>0</v>
      </c>
      <c r="CT20" s="290">
        <v>0</v>
      </c>
      <c r="CU20" s="290">
        <v>0</v>
      </c>
      <c r="CV20" s="290">
        <v>0</v>
      </c>
      <c r="CW20" s="290">
        <v>1</v>
      </c>
      <c r="CX20" s="290">
        <v>0</v>
      </c>
      <c r="CY20" s="290">
        <v>0</v>
      </c>
      <c r="CZ20" s="290">
        <v>0</v>
      </c>
      <c r="DA20" s="290">
        <v>0</v>
      </c>
      <c r="DB20" s="290">
        <v>0</v>
      </c>
      <c r="DC20" s="331">
        <v>0</v>
      </c>
      <c r="DD20" s="331">
        <v>0</v>
      </c>
      <c r="DE20" s="331">
        <v>0</v>
      </c>
      <c r="DF20" s="331">
        <v>0</v>
      </c>
      <c r="DG20" s="331">
        <v>0</v>
      </c>
      <c r="DH20" s="331">
        <v>0</v>
      </c>
      <c r="DI20" s="331">
        <v>0</v>
      </c>
      <c r="DJ20" s="331">
        <v>0</v>
      </c>
      <c r="DK20" s="331">
        <v>0</v>
      </c>
      <c r="DL20" s="331">
        <v>0</v>
      </c>
      <c r="DM20" s="331">
        <v>0</v>
      </c>
      <c r="DN20" s="331">
        <v>0</v>
      </c>
      <c r="DO20" s="331">
        <v>0</v>
      </c>
      <c r="DP20" s="331">
        <v>0</v>
      </c>
      <c r="DQ20" s="331">
        <v>0</v>
      </c>
      <c r="DR20" s="331">
        <v>0</v>
      </c>
      <c r="DS20" s="331">
        <v>0</v>
      </c>
      <c r="DT20" s="331">
        <v>0</v>
      </c>
      <c r="DU20" s="331">
        <v>0</v>
      </c>
      <c r="DV20" s="331">
        <v>0</v>
      </c>
      <c r="DW20" s="331">
        <v>0</v>
      </c>
      <c r="DX20" s="331">
        <v>0</v>
      </c>
      <c r="DY20" s="331">
        <v>0</v>
      </c>
      <c r="DZ20" s="331">
        <v>0</v>
      </c>
      <c r="EA20" s="331">
        <v>0</v>
      </c>
      <c r="EB20" s="331">
        <v>0</v>
      </c>
      <c r="EC20" s="331">
        <v>0</v>
      </c>
      <c r="ED20" s="331">
        <v>0</v>
      </c>
      <c r="EE20" s="331">
        <v>0</v>
      </c>
      <c r="EF20" s="331">
        <v>0</v>
      </c>
      <c r="EG20" s="331">
        <v>0</v>
      </c>
      <c r="EH20" s="331">
        <v>0</v>
      </c>
      <c r="EI20" s="331">
        <v>0</v>
      </c>
      <c r="EJ20" s="331">
        <v>0</v>
      </c>
      <c r="EK20" s="331">
        <v>0</v>
      </c>
      <c r="EL20" s="331">
        <v>0</v>
      </c>
      <c r="EM20" s="331">
        <v>0</v>
      </c>
      <c r="EN20" s="331">
        <v>0</v>
      </c>
      <c r="EO20" s="331">
        <v>0</v>
      </c>
      <c r="EP20" s="331">
        <v>0</v>
      </c>
      <c r="EQ20" s="331">
        <v>0</v>
      </c>
      <c r="ER20" s="331">
        <v>0</v>
      </c>
      <c r="ES20" s="331">
        <v>0</v>
      </c>
      <c r="ET20" s="331">
        <v>0</v>
      </c>
      <c r="EU20" s="331">
        <v>0</v>
      </c>
      <c r="EV20" s="331">
        <v>0</v>
      </c>
      <c r="EW20" s="331">
        <v>0</v>
      </c>
      <c r="EX20" s="331">
        <v>0</v>
      </c>
      <c r="EY20" s="331">
        <v>0</v>
      </c>
      <c r="EZ20" s="331">
        <v>0</v>
      </c>
      <c r="FA20" s="331">
        <v>0</v>
      </c>
      <c r="FB20" s="331">
        <v>0</v>
      </c>
      <c r="FC20" s="331">
        <v>0</v>
      </c>
      <c r="FD20" s="331">
        <v>0</v>
      </c>
      <c r="FE20" s="331">
        <v>0</v>
      </c>
      <c r="FF20" s="331">
        <v>0</v>
      </c>
      <c r="FG20" s="331">
        <v>0</v>
      </c>
      <c r="FH20" s="331">
        <v>0</v>
      </c>
      <c r="FI20" s="331">
        <v>0</v>
      </c>
      <c r="FJ20" s="331">
        <v>0</v>
      </c>
      <c r="FK20" s="331">
        <v>0</v>
      </c>
      <c r="FL20" s="290">
        <v>0</v>
      </c>
      <c r="FM20" s="290">
        <v>0</v>
      </c>
      <c r="FN20" s="290">
        <v>0</v>
      </c>
      <c r="FO20" s="290">
        <v>0</v>
      </c>
      <c r="FP20" s="290">
        <v>0</v>
      </c>
      <c r="FQ20" s="290">
        <v>0</v>
      </c>
      <c r="FR20" s="290">
        <v>0</v>
      </c>
      <c r="FS20" s="290">
        <v>0</v>
      </c>
      <c r="FT20" s="290">
        <v>0</v>
      </c>
      <c r="FU20" s="290">
        <v>0</v>
      </c>
      <c r="FV20" s="290">
        <v>0</v>
      </c>
      <c r="FW20" s="290">
        <v>0</v>
      </c>
      <c r="FX20" s="290">
        <v>0</v>
      </c>
      <c r="FY20" s="290">
        <v>0</v>
      </c>
      <c r="GA20" s="290">
        <v>534</v>
      </c>
      <c r="GB20" s="290">
        <v>100</v>
      </c>
      <c r="GC20" s="290">
        <v>335</v>
      </c>
      <c r="GD20" s="290">
        <v>12</v>
      </c>
      <c r="GE20" s="291">
        <v>1</v>
      </c>
      <c r="GF20" s="291">
        <v>0</v>
      </c>
      <c r="GG20" s="291">
        <v>0</v>
      </c>
      <c r="GH20" s="291">
        <v>1</v>
      </c>
      <c r="GI20" s="291">
        <v>0</v>
      </c>
      <c r="GJ20" s="291">
        <v>0</v>
      </c>
      <c r="GK20" s="291">
        <v>444</v>
      </c>
      <c r="GL20" s="291">
        <v>1</v>
      </c>
      <c r="GM20" s="290">
        <v>4</v>
      </c>
      <c r="GN20" s="290">
        <v>16785</v>
      </c>
      <c r="GP20" s="9">
        <v>1278</v>
      </c>
      <c r="GQ20" s="9">
        <v>4525</v>
      </c>
      <c r="GR20" s="9">
        <v>5332</v>
      </c>
      <c r="GS20" s="9">
        <v>5650</v>
      </c>
      <c r="GT20" s="12">
        <v>16785</v>
      </c>
      <c r="GU20" s="9">
        <v>458</v>
      </c>
      <c r="GV20" s="290">
        <f t="shared" si="1"/>
        <v>11135</v>
      </c>
      <c r="GW20" s="290">
        <f t="shared" si="0"/>
        <v>5650</v>
      </c>
    </row>
    <row r="21" spans="1:205" s="290" customFormat="1" ht="14.25" x14ac:dyDescent="0.2">
      <c r="A21" s="290" t="s">
        <v>186</v>
      </c>
      <c r="B21" s="290">
        <v>3</v>
      </c>
      <c r="C21" s="290">
        <v>0</v>
      </c>
      <c r="D21" s="290">
        <v>0</v>
      </c>
      <c r="E21" s="290">
        <v>0</v>
      </c>
      <c r="F21" s="290">
        <v>0</v>
      </c>
      <c r="G21" s="290">
        <v>0</v>
      </c>
      <c r="H21" s="290">
        <v>0</v>
      </c>
      <c r="I21" s="290">
        <v>0</v>
      </c>
      <c r="J21" s="290">
        <v>195936</v>
      </c>
      <c r="K21" s="290">
        <v>0</v>
      </c>
      <c r="L21" s="290">
        <v>0</v>
      </c>
      <c r="M21" s="290">
        <v>0</v>
      </c>
      <c r="N21" s="290">
        <v>0</v>
      </c>
      <c r="O21" s="290">
        <v>102</v>
      </c>
      <c r="P21" s="290">
        <v>647</v>
      </c>
      <c r="Q21" s="290">
        <v>0</v>
      </c>
      <c r="R21" s="290">
        <v>0</v>
      </c>
      <c r="S21" s="290">
        <v>0</v>
      </c>
      <c r="T21" s="290">
        <v>5134</v>
      </c>
      <c r="U21" s="290">
        <v>736</v>
      </c>
      <c r="V21" s="290">
        <v>11369</v>
      </c>
      <c r="W21" s="290">
        <v>0</v>
      </c>
      <c r="X21" s="290">
        <v>0</v>
      </c>
      <c r="Y21" s="290">
        <v>0</v>
      </c>
      <c r="Z21" s="290">
        <v>0</v>
      </c>
      <c r="AA21" s="290">
        <v>0</v>
      </c>
      <c r="AB21" s="290">
        <v>0</v>
      </c>
      <c r="AC21" s="290">
        <v>0</v>
      </c>
      <c r="AD21" s="290">
        <v>0</v>
      </c>
      <c r="AE21" s="290">
        <v>0</v>
      </c>
      <c r="AF21" s="290">
        <v>0</v>
      </c>
      <c r="AG21" s="290">
        <v>0</v>
      </c>
      <c r="AH21" s="290">
        <v>76</v>
      </c>
      <c r="AI21" s="290">
        <v>0</v>
      </c>
      <c r="AJ21" s="290">
        <v>78</v>
      </c>
      <c r="AK21" s="290">
        <v>76</v>
      </c>
      <c r="AL21" s="290">
        <v>0</v>
      </c>
      <c r="AM21" s="290">
        <v>0</v>
      </c>
      <c r="AN21" s="290">
        <v>0</v>
      </c>
      <c r="AO21" s="290">
        <v>0</v>
      </c>
      <c r="AP21" s="290">
        <v>0</v>
      </c>
      <c r="AQ21" s="290">
        <v>0</v>
      </c>
      <c r="AR21" s="290">
        <v>22</v>
      </c>
      <c r="AS21" s="290">
        <v>0</v>
      </c>
      <c r="AT21" s="290">
        <v>0</v>
      </c>
      <c r="AU21" s="290">
        <v>0</v>
      </c>
      <c r="AV21" s="290">
        <v>0</v>
      </c>
      <c r="AW21" s="290">
        <v>0</v>
      </c>
      <c r="AX21" s="290">
        <v>0</v>
      </c>
      <c r="AY21" s="290">
        <v>0</v>
      </c>
      <c r="AZ21" s="290">
        <v>0</v>
      </c>
      <c r="BA21" s="290">
        <v>0</v>
      </c>
      <c r="BB21" s="290">
        <v>0</v>
      </c>
      <c r="BC21" s="290">
        <v>0</v>
      </c>
      <c r="BD21" s="290">
        <v>0</v>
      </c>
      <c r="BE21" s="290">
        <v>0</v>
      </c>
      <c r="BF21" s="290">
        <v>0</v>
      </c>
      <c r="BG21" s="290">
        <v>0</v>
      </c>
      <c r="BH21" s="290">
        <v>0</v>
      </c>
      <c r="BI21" s="290">
        <v>0</v>
      </c>
      <c r="BJ21" s="290">
        <v>0</v>
      </c>
      <c r="BK21" s="290">
        <v>0</v>
      </c>
      <c r="BL21" s="290">
        <v>0</v>
      </c>
      <c r="BM21" s="290">
        <v>0</v>
      </c>
      <c r="BN21" s="290">
        <v>0</v>
      </c>
      <c r="BO21" s="290">
        <v>0</v>
      </c>
      <c r="BP21" s="290">
        <v>0</v>
      </c>
      <c r="BQ21" s="290">
        <v>0</v>
      </c>
      <c r="BR21" s="290">
        <v>4900</v>
      </c>
      <c r="BS21" s="290">
        <v>3631</v>
      </c>
      <c r="BT21" s="290">
        <v>233</v>
      </c>
      <c r="BU21" s="290">
        <v>0</v>
      </c>
      <c r="BV21" s="290">
        <v>0</v>
      </c>
      <c r="BW21" s="290">
        <v>0</v>
      </c>
      <c r="BX21" s="290">
        <v>10</v>
      </c>
      <c r="BY21" s="290">
        <v>0</v>
      </c>
      <c r="BZ21" s="290">
        <v>30</v>
      </c>
      <c r="CA21" s="290">
        <v>0</v>
      </c>
      <c r="CB21" s="290">
        <v>55</v>
      </c>
      <c r="CC21" s="290">
        <v>105</v>
      </c>
      <c r="CD21" s="290">
        <v>0</v>
      </c>
      <c r="CE21" s="290">
        <v>1</v>
      </c>
      <c r="CF21" s="290">
        <v>2</v>
      </c>
      <c r="CG21" s="290">
        <v>0</v>
      </c>
      <c r="CH21" s="290">
        <v>0</v>
      </c>
      <c r="CI21" s="290">
        <v>1</v>
      </c>
      <c r="CJ21" s="290">
        <v>0</v>
      </c>
      <c r="CK21" s="290">
        <v>0</v>
      </c>
      <c r="CL21" s="290">
        <v>1</v>
      </c>
      <c r="CM21" s="290">
        <v>2</v>
      </c>
      <c r="CN21" s="290">
        <v>0</v>
      </c>
      <c r="CO21" s="290">
        <v>0</v>
      </c>
      <c r="CP21" s="290">
        <v>0</v>
      </c>
      <c r="CQ21" s="290">
        <v>0</v>
      </c>
      <c r="CR21" s="290">
        <v>0</v>
      </c>
      <c r="CS21" s="290">
        <v>0</v>
      </c>
      <c r="CT21" s="290">
        <v>0</v>
      </c>
      <c r="CU21" s="290">
        <v>0</v>
      </c>
      <c r="CV21" s="290">
        <v>0</v>
      </c>
      <c r="CW21" s="290">
        <v>0</v>
      </c>
      <c r="CX21" s="290">
        <v>1</v>
      </c>
      <c r="CY21" s="290">
        <v>0</v>
      </c>
      <c r="CZ21" s="290">
        <v>0</v>
      </c>
      <c r="DA21" s="290">
        <v>0</v>
      </c>
      <c r="DB21" s="290">
        <v>0</v>
      </c>
      <c r="DC21" s="331">
        <v>0</v>
      </c>
      <c r="DD21" s="331">
        <v>0</v>
      </c>
      <c r="DE21" s="331">
        <v>0</v>
      </c>
      <c r="DF21" s="331">
        <v>0</v>
      </c>
      <c r="DG21" s="331">
        <v>0</v>
      </c>
      <c r="DH21" s="331">
        <v>0</v>
      </c>
      <c r="DI21" s="331">
        <v>0</v>
      </c>
      <c r="DJ21" s="331">
        <v>0</v>
      </c>
      <c r="DK21" s="331">
        <v>0</v>
      </c>
      <c r="DL21" s="331">
        <v>0</v>
      </c>
      <c r="DM21" s="331">
        <v>0</v>
      </c>
      <c r="DN21" s="331">
        <v>0</v>
      </c>
      <c r="DO21" s="331">
        <v>0</v>
      </c>
      <c r="DP21" s="331">
        <v>0</v>
      </c>
      <c r="DQ21" s="331">
        <v>0</v>
      </c>
      <c r="DR21" s="331">
        <v>0</v>
      </c>
      <c r="DS21" s="331">
        <v>0</v>
      </c>
      <c r="DT21" s="331">
        <v>0</v>
      </c>
      <c r="DU21" s="331">
        <v>0</v>
      </c>
      <c r="DV21" s="331">
        <v>0</v>
      </c>
      <c r="DW21" s="331">
        <v>0</v>
      </c>
      <c r="DX21" s="331">
        <v>0</v>
      </c>
      <c r="DY21" s="331">
        <v>0</v>
      </c>
      <c r="DZ21" s="331">
        <v>0</v>
      </c>
      <c r="EA21" s="331">
        <v>0</v>
      </c>
      <c r="EB21" s="331">
        <v>0</v>
      </c>
      <c r="EC21" s="331">
        <v>0</v>
      </c>
      <c r="ED21" s="331">
        <v>0</v>
      </c>
      <c r="EE21" s="331">
        <v>0</v>
      </c>
      <c r="EF21" s="331">
        <v>0</v>
      </c>
      <c r="EG21" s="331">
        <v>0</v>
      </c>
      <c r="EH21" s="331">
        <v>0</v>
      </c>
      <c r="EI21" s="331">
        <v>0</v>
      </c>
      <c r="EJ21" s="331">
        <v>0</v>
      </c>
      <c r="EK21" s="331">
        <v>0</v>
      </c>
      <c r="EL21" s="331">
        <v>0</v>
      </c>
      <c r="EM21" s="331">
        <v>0</v>
      </c>
      <c r="EN21" s="331">
        <v>0</v>
      </c>
      <c r="EO21" s="331">
        <v>0</v>
      </c>
      <c r="EP21" s="331">
        <v>0</v>
      </c>
      <c r="EQ21" s="331">
        <v>0</v>
      </c>
      <c r="ER21" s="331">
        <v>0</v>
      </c>
      <c r="ES21" s="331">
        <v>0</v>
      </c>
      <c r="ET21" s="331">
        <v>0</v>
      </c>
      <c r="EU21" s="331">
        <v>0</v>
      </c>
      <c r="EV21" s="331">
        <v>0</v>
      </c>
      <c r="EW21" s="331">
        <v>0</v>
      </c>
      <c r="EX21" s="331">
        <v>0</v>
      </c>
      <c r="EY21" s="331">
        <v>0</v>
      </c>
      <c r="EZ21" s="331">
        <v>0</v>
      </c>
      <c r="FA21" s="331">
        <v>0</v>
      </c>
      <c r="FB21" s="331">
        <v>0</v>
      </c>
      <c r="FC21" s="331">
        <v>0</v>
      </c>
      <c r="FD21" s="331">
        <v>0</v>
      </c>
      <c r="FE21" s="331">
        <v>0</v>
      </c>
      <c r="FF21" s="331">
        <v>0</v>
      </c>
      <c r="FG21" s="331">
        <v>0</v>
      </c>
      <c r="FH21" s="331">
        <v>0</v>
      </c>
      <c r="FI21" s="331">
        <v>0</v>
      </c>
      <c r="FJ21" s="331">
        <v>0</v>
      </c>
      <c r="FK21" s="331">
        <v>0</v>
      </c>
      <c r="FL21" s="290">
        <v>0</v>
      </c>
      <c r="FM21" s="290">
        <v>0</v>
      </c>
      <c r="FN21" s="290">
        <v>0</v>
      </c>
      <c r="FO21" s="290">
        <v>0</v>
      </c>
      <c r="FP21" s="290">
        <v>0</v>
      </c>
      <c r="FQ21" s="290">
        <v>0</v>
      </c>
      <c r="FR21" s="290">
        <v>0</v>
      </c>
      <c r="FS21" s="290">
        <v>0</v>
      </c>
      <c r="FT21" s="290">
        <v>0</v>
      </c>
      <c r="FU21" s="290">
        <v>0</v>
      </c>
      <c r="FV21" s="290">
        <v>0</v>
      </c>
      <c r="FW21" s="290">
        <v>0</v>
      </c>
      <c r="FX21" s="290">
        <v>0</v>
      </c>
      <c r="FY21" s="290">
        <v>1</v>
      </c>
      <c r="GA21" s="290">
        <v>252</v>
      </c>
      <c r="GB21" s="290">
        <v>230</v>
      </c>
      <c r="GC21" s="290">
        <v>22</v>
      </c>
      <c r="GD21" s="290">
        <v>0</v>
      </c>
      <c r="GE21" s="291">
        <v>0</v>
      </c>
      <c r="GF21" s="291">
        <v>0</v>
      </c>
      <c r="GG21" s="291">
        <v>0</v>
      </c>
      <c r="GH21" s="291">
        <v>0</v>
      </c>
      <c r="GI21" s="291">
        <v>76</v>
      </c>
      <c r="GJ21" s="291">
        <v>0</v>
      </c>
      <c r="GK21" s="291">
        <v>100</v>
      </c>
      <c r="GL21" s="291">
        <v>76</v>
      </c>
      <c r="GM21" s="290">
        <v>8</v>
      </c>
      <c r="GN21" s="290">
        <v>17239</v>
      </c>
      <c r="GP21" s="9">
        <v>0</v>
      </c>
      <c r="GQ21" s="9">
        <v>5870</v>
      </c>
      <c r="GR21" s="9">
        <v>11369</v>
      </c>
      <c r="GS21" s="9">
        <v>0</v>
      </c>
      <c r="GT21" s="12">
        <v>17239</v>
      </c>
      <c r="GU21" s="9">
        <v>749</v>
      </c>
      <c r="GV21" s="290">
        <f t="shared" si="1"/>
        <v>16503</v>
      </c>
      <c r="GW21" s="290">
        <f t="shared" si="0"/>
        <v>736</v>
      </c>
    </row>
    <row r="22" spans="1:205" s="290" customFormat="1" ht="14.25" x14ac:dyDescent="0.2">
      <c r="A22" s="290" t="s">
        <v>189</v>
      </c>
      <c r="B22" s="290">
        <v>1</v>
      </c>
      <c r="C22" s="290">
        <v>0</v>
      </c>
      <c r="D22" s="290">
        <v>0</v>
      </c>
      <c r="E22" s="290">
        <v>0</v>
      </c>
      <c r="F22" s="290">
        <v>0</v>
      </c>
      <c r="G22" s="290">
        <v>0</v>
      </c>
      <c r="H22" s="290">
        <v>0</v>
      </c>
      <c r="I22" s="290">
        <v>0</v>
      </c>
      <c r="J22" s="290">
        <v>35890</v>
      </c>
      <c r="K22" s="290">
        <v>0</v>
      </c>
      <c r="L22" s="290">
        <v>0</v>
      </c>
      <c r="M22" s="290">
        <v>0</v>
      </c>
      <c r="N22" s="290">
        <v>0</v>
      </c>
      <c r="O22" s="290">
        <v>8</v>
      </c>
      <c r="P22" s="290">
        <v>0</v>
      </c>
      <c r="Q22" s="290">
        <v>0</v>
      </c>
      <c r="R22" s="290">
        <v>0</v>
      </c>
      <c r="S22" s="290">
        <v>2</v>
      </c>
      <c r="T22" s="290">
        <v>0</v>
      </c>
      <c r="U22" s="290">
        <v>35000</v>
      </c>
      <c r="V22" s="290">
        <v>0</v>
      </c>
      <c r="W22" s="290">
        <v>0</v>
      </c>
      <c r="X22" s="290">
        <v>0</v>
      </c>
      <c r="Y22" s="290">
        <v>0</v>
      </c>
      <c r="Z22" s="290">
        <v>0</v>
      </c>
      <c r="AA22" s="290">
        <v>0</v>
      </c>
      <c r="AB22" s="290">
        <v>0</v>
      </c>
      <c r="AC22" s="290">
        <v>1000</v>
      </c>
      <c r="AD22" s="290">
        <v>0</v>
      </c>
      <c r="AE22" s="290">
        <v>0</v>
      </c>
      <c r="AF22" s="290">
        <v>0</v>
      </c>
      <c r="AG22" s="290">
        <v>0</v>
      </c>
      <c r="AH22" s="290">
        <v>0</v>
      </c>
      <c r="AI22" s="290">
        <v>0</v>
      </c>
      <c r="AJ22" s="290">
        <v>20</v>
      </c>
      <c r="AK22" s="290">
        <v>0</v>
      </c>
      <c r="AL22" s="290">
        <v>0</v>
      </c>
      <c r="AM22" s="290">
        <v>0</v>
      </c>
      <c r="AN22" s="290">
        <v>0</v>
      </c>
      <c r="AO22" s="290">
        <v>0</v>
      </c>
      <c r="AP22" s="290">
        <v>0</v>
      </c>
      <c r="AQ22" s="290">
        <v>0</v>
      </c>
      <c r="AR22" s="290">
        <v>0</v>
      </c>
      <c r="AS22" s="290">
        <v>0</v>
      </c>
      <c r="AT22" s="290">
        <v>0</v>
      </c>
      <c r="AU22" s="290">
        <v>0</v>
      </c>
      <c r="AV22" s="290">
        <v>0</v>
      </c>
      <c r="AW22" s="290">
        <v>0</v>
      </c>
      <c r="AX22" s="290">
        <v>0</v>
      </c>
      <c r="AY22" s="290">
        <v>0</v>
      </c>
      <c r="AZ22" s="290">
        <v>0</v>
      </c>
      <c r="BA22" s="290">
        <v>0</v>
      </c>
      <c r="BB22" s="290">
        <v>0</v>
      </c>
      <c r="BC22" s="290">
        <v>0</v>
      </c>
      <c r="BD22" s="290">
        <v>0</v>
      </c>
      <c r="BE22" s="290">
        <v>0</v>
      </c>
      <c r="BF22" s="290">
        <v>0</v>
      </c>
      <c r="BG22" s="290">
        <v>0</v>
      </c>
      <c r="BH22" s="290">
        <v>0</v>
      </c>
      <c r="BI22" s="290">
        <v>0</v>
      </c>
      <c r="BJ22" s="290">
        <v>0</v>
      </c>
      <c r="BK22" s="290">
        <v>0</v>
      </c>
      <c r="BL22" s="290">
        <v>0</v>
      </c>
      <c r="BM22" s="290">
        <v>0</v>
      </c>
      <c r="BN22" s="290">
        <v>0</v>
      </c>
      <c r="BO22" s="290">
        <v>0</v>
      </c>
      <c r="BP22" s="290">
        <v>0</v>
      </c>
      <c r="BQ22" s="290">
        <v>0</v>
      </c>
      <c r="BR22" s="290">
        <v>0</v>
      </c>
      <c r="BS22" s="290">
        <v>0</v>
      </c>
      <c r="BT22" s="290">
        <v>0</v>
      </c>
      <c r="BU22" s="290">
        <v>0</v>
      </c>
      <c r="BV22" s="290">
        <v>0</v>
      </c>
      <c r="BW22" s="290">
        <v>0</v>
      </c>
      <c r="BX22" s="290">
        <v>10</v>
      </c>
      <c r="BY22" s="290">
        <v>5</v>
      </c>
      <c r="BZ22" s="290">
        <v>10</v>
      </c>
      <c r="CA22" s="290">
        <v>5</v>
      </c>
      <c r="CB22" s="290">
        <v>30</v>
      </c>
      <c r="CC22" s="290">
        <v>35</v>
      </c>
      <c r="CD22" s="290">
        <v>5</v>
      </c>
      <c r="CE22" s="290">
        <v>0</v>
      </c>
      <c r="CF22" s="290">
        <v>0</v>
      </c>
      <c r="CG22" s="290">
        <v>0</v>
      </c>
      <c r="CH22" s="290">
        <v>0</v>
      </c>
      <c r="CI22" s="290">
        <v>0</v>
      </c>
      <c r="CJ22" s="290">
        <v>0</v>
      </c>
      <c r="CK22" s="290">
        <v>1</v>
      </c>
      <c r="CL22" s="290">
        <v>0</v>
      </c>
      <c r="CM22" s="290">
        <v>1</v>
      </c>
      <c r="CN22" s="290">
        <v>0</v>
      </c>
      <c r="CO22" s="290">
        <v>0</v>
      </c>
      <c r="CP22" s="290">
        <v>0</v>
      </c>
      <c r="CQ22" s="290">
        <v>0</v>
      </c>
      <c r="CR22" s="290">
        <v>0</v>
      </c>
      <c r="CS22" s="290">
        <v>0</v>
      </c>
      <c r="CT22" s="290">
        <v>0</v>
      </c>
      <c r="CU22" s="290">
        <v>0</v>
      </c>
      <c r="CV22" s="290">
        <v>1</v>
      </c>
      <c r="CW22" s="290">
        <v>1</v>
      </c>
      <c r="CX22" s="290">
        <v>0</v>
      </c>
      <c r="CY22" s="290">
        <v>0</v>
      </c>
      <c r="CZ22" s="290">
        <v>0</v>
      </c>
      <c r="DA22" s="290">
        <v>0</v>
      </c>
      <c r="DB22" s="290">
        <v>0</v>
      </c>
      <c r="DC22" s="331">
        <v>0</v>
      </c>
      <c r="DD22" s="331">
        <v>0</v>
      </c>
      <c r="DE22" s="331">
        <v>0</v>
      </c>
      <c r="DF22" s="331">
        <v>0</v>
      </c>
      <c r="DG22" s="331">
        <v>0</v>
      </c>
      <c r="DH22" s="331">
        <v>0</v>
      </c>
      <c r="DI22" s="331">
        <v>0</v>
      </c>
      <c r="DJ22" s="331">
        <v>0</v>
      </c>
      <c r="DK22" s="331">
        <v>0</v>
      </c>
      <c r="DL22" s="331">
        <v>0</v>
      </c>
      <c r="DM22" s="331">
        <v>0</v>
      </c>
      <c r="DN22" s="331">
        <v>0</v>
      </c>
      <c r="DO22" s="331">
        <v>0</v>
      </c>
      <c r="DP22" s="331">
        <v>0</v>
      </c>
      <c r="DQ22" s="331">
        <v>0</v>
      </c>
      <c r="DR22" s="331">
        <v>0</v>
      </c>
      <c r="DS22" s="331">
        <v>0</v>
      </c>
      <c r="DT22" s="331">
        <v>0</v>
      </c>
      <c r="DU22" s="331">
        <v>0</v>
      </c>
      <c r="DV22" s="331">
        <v>0</v>
      </c>
      <c r="DW22" s="331">
        <v>0</v>
      </c>
      <c r="DX22" s="331">
        <v>0</v>
      </c>
      <c r="DY22" s="331">
        <v>0</v>
      </c>
      <c r="DZ22" s="331">
        <v>0</v>
      </c>
      <c r="EA22" s="331">
        <v>0</v>
      </c>
      <c r="EB22" s="331">
        <v>0</v>
      </c>
      <c r="EC22" s="331">
        <v>0</v>
      </c>
      <c r="ED22" s="331">
        <v>0</v>
      </c>
      <c r="EE22" s="331">
        <v>0</v>
      </c>
      <c r="EF22" s="331">
        <v>0</v>
      </c>
      <c r="EG22" s="331">
        <v>0</v>
      </c>
      <c r="EH22" s="331">
        <v>0</v>
      </c>
      <c r="EI22" s="331">
        <v>0</v>
      </c>
      <c r="EJ22" s="331">
        <v>0</v>
      </c>
      <c r="EK22" s="331">
        <v>0</v>
      </c>
      <c r="EL22" s="331">
        <v>0</v>
      </c>
      <c r="EM22" s="331">
        <v>0</v>
      </c>
      <c r="EN22" s="331">
        <v>0</v>
      </c>
      <c r="EO22" s="331">
        <v>0</v>
      </c>
      <c r="EP22" s="331">
        <v>0</v>
      </c>
      <c r="EQ22" s="331">
        <v>0</v>
      </c>
      <c r="ER22" s="331">
        <v>0</v>
      </c>
      <c r="ES22" s="331">
        <v>0</v>
      </c>
      <c r="ET22" s="331">
        <v>0</v>
      </c>
      <c r="EU22" s="331">
        <v>0</v>
      </c>
      <c r="EV22" s="331">
        <v>0</v>
      </c>
      <c r="EW22" s="331">
        <v>0</v>
      </c>
      <c r="EX22" s="331">
        <v>0</v>
      </c>
      <c r="EY22" s="331">
        <v>0</v>
      </c>
      <c r="EZ22" s="331">
        <v>0</v>
      </c>
      <c r="FA22" s="331">
        <v>0</v>
      </c>
      <c r="FB22" s="331">
        <v>0</v>
      </c>
      <c r="FC22" s="331">
        <v>0</v>
      </c>
      <c r="FD22" s="331">
        <v>0</v>
      </c>
      <c r="FE22" s="331">
        <v>0</v>
      </c>
      <c r="FF22" s="331">
        <v>0</v>
      </c>
      <c r="FG22" s="331">
        <v>0</v>
      </c>
      <c r="FH22" s="331">
        <v>0</v>
      </c>
      <c r="FI22" s="331">
        <v>0</v>
      </c>
      <c r="FJ22" s="331">
        <v>0</v>
      </c>
      <c r="FK22" s="331">
        <v>0</v>
      </c>
      <c r="FL22" s="290">
        <v>0</v>
      </c>
      <c r="FM22" s="290">
        <v>0</v>
      </c>
      <c r="FN22" s="290">
        <v>0</v>
      </c>
      <c r="FO22" s="290">
        <v>0</v>
      </c>
      <c r="FP22" s="290">
        <v>0</v>
      </c>
      <c r="FQ22" s="290">
        <v>0</v>
      </c>
      <c r="FR22" s="290">
        <v>0</v>
      </c>
      <c r="FS22" s="290">
        <v>0</v>
      </c>
      <c r="FT22" s="290">
        <v>0</v>
      </c>
      <c r="FU22" s="290">
        <v>0</v>
      </c>
      <c r="FV22" s="290">
        <v>0</v>
      </c>
      <c r="FW22" s="290">
        <v>0</v>
      </c>
      <c r="FX22" s="290">
        <v>0</v>
      </c>
      <c r="FY22" s="290">
        <v>0</v>
      </c>
      <c r="GA22" s="290">
        <v>20</v>
      </c>
      <c r="GB22" s="290">
        <v>20</v>
      </c>
      <c r="GC22" s="290">
        <v>0</v>
      </c>
      <c r="GD22" s="290">
        <v>0</v>
      </c>
      <c r="GE22" s="291">
        <v>0</v>
      </c>
      <c r="GF22" s="291">
        <v>0</v>
      </c>
      <c r="GG22" s="291">
        <v>0</v>
      </c>
      <c r="GH22" s="291">
        <v>0</v>
      </c>
      <c r="GI22" s="291">
        <v>0</v>
      </c>
      <c r="GJ22" s="291">
        <v>0</v>
      </c>
      <c r="GK22" s="291">
        <v>20</v>
      </c>
      <c r="GL22" s="291">
        <v>0</v>
      </c>
      <c r="GM22" s="290">
        <v>4</v>
      </c>
      <c r="GN22" s="290">
        <v>35000</v>
      </c>
      <c r="GP22" s="9">
        <v>0</v>
      </c>
      <c r="GQ22" s="9">
        <v>35000</v>
      </c>
      <c r="GR22" s="9">
        <v>0</v>
      </c>
      <c r="GS22" s="9">
        <v>0</v>
      </c>
      <c r="GT22" s="12">
        <v>35000</v>
      </c>
      <c r="GU22" s="9">
        <v>8</v>
      </c>
      <c r="GV22" s="290">
        <f t="shared" si="1"/>
        <v>0</v>
      </c>
      <c r="GW22" s="290">
        <f t="shared" si="0"/>
        <v>35000</v>
      </c>
    </row>
    <row r="23" spans="1:205" s="290" customFormat="1" ht="14.25" x14ac:dyDescent="0.2">
      <c r="A23" s="290" t="s">
        <v>201</v>
      </c>
      <c r="B23" s="290">
        <v>0</v>
      </c>
      <c r="C23" s="290">
        <v>0</v>
      </c>
      <c r="D23" s="290">
        <v>0</v>
      </c>
      <c r="E23" s="290">
        <v>0</v>
      </c>
      <c r="F23" s="290">
        <v>0</v>
      </c>
      <c r="G23" s="290">
        <v>0</v>
      </c>
      <c r="H23" s="290">
        <v>0</v>
      </c>
      <c r="I23" s="290">
        <v>0</v>
      </c>
      <c r="J23" s="290">
        <v>0</v>
      </c>
      <c r="K23" s="290">
        <v>0</v>
      </c>
      <c r="L23" s="290">
        <v>0</v>
      </c>
      <c r="M23" s="290">
        <v>0</v>
      </c>
      <c r="N23" s="290">
        <v>0</v>
      </c>
      <c r="O23" s="290">
        <v>0</v>
      </c>
      <c r="P23" s="290">
        <v>0</v>
      </c>
      <c r="Q23" s="290">
        <v>0</v>
      </c>
      <c r="R23" s="290">
        <v>0</v>
      </c>
      <c r="S23" s="290">
        <v>0</v>
      </c>
      <c r="T23" s="290">
        <v>0</v>
      </c>
      <c r="U23" s="290">
        <v>0</v>
      </c>
      <c r="V23" s="290">
        <v>0</v>
      </c>
      <c r="W23" s="290">
        <v>0</v>
      </c>
      <c r="X23" s="290">
        <v>0</v>
      </c>
      <c r="Y23" s="290">
        <v>0</v>
      </c>
      <c r="Z23" s="290">
        <v>0</v>
      </c>
      <c r="AA23" s="290">
        <v>0</v>
      </c>
      <c r="AB23" s="290">
        <v>0</v>
      </c>
      <c r="AC23" s="290">
        <v>0</v>
      </c>
      <c r="AD23" s="290">
        <v>0</v>
      </c>
      <c r="AE23" s="290">
        <v>0</v>
      </c>
      <c r="AF23" s="290">
        <v>0</v>
      </c>
      <c r="AG23" s="290">
        <v>0</v>
      </c>
      <c r="AH23" s="290">
        <v>0</v>
      </c>
      <c r="AI23" s="290">
        <v>0</v>
      </c>
      <c r="AJ23" s="290">
        <v>0</v>
      </c>
      <c r="AK23" s="290">
        <v>0</v>
      </c>
      <c r="AL23" s="290">
        <v>0</v>
      </c>
      <c r="AM23" s="290">
        <v>0</v>
      </c>
      <c r="AN23" s="290">
        <v>0</v>
      </c>
      <c r="AO23" s="290">
        <v>0</v>
      </c>
      <c r="AP23" s="290">
        <v>0</v>
      </c>
      <c r="AQ23" s="290">
        <v>0</v>
      </c>
      <c r="AR23" s="290">
        <v>0</v>
      </c>
      <c r="AS23" s="290">
        <v>0</v>
      </c>
      <c r="AT23" s="290">
        <v>0</v>
      </c>
      <c r="AU23" s="290">
        <v>0</v>
      </c>
      <c r="AV23" s="290">
        <v>0</v>
      </c>
      <c r="AW23" s="290">
        <v>0</v>
      </c>
      <c r="AX23" s="290">
        <v>0</v>
      </c>
      <c r="AY23" s="290">
        <v>0</v>
      </c>
      <c r="AZ23" s="290">
        <v>0</v>
      </c>
      <c r="BA23" s="290">
        <v>0</v>
      </c>
      <c r="BB23" s="290">
        <v>0</v>
      </c>
      <c r="BC23" s="290">
        <v>0</v>
      </c>
      <c r="BD23" s="290">
        <v>0</v>
      </c>
      <c r="BE23" s="290">
        <v>0</v>
      </c>
      <c r="BF23" s="290">
        <v>0</v>
      </c>
      <c r="BG23" s="290">
        <v>0</v>
      </c>
      <c r="BH23" s="290">
        <v>0</v>
      </c>
      <c r="BI23" s="290">
        <v>0</v>
      </c>
      <c r="BJ23" s="290">
        <v>0</v>
      </c>
      <c r="BK23" s="290">
        <v>0</v>
      </c>
      <c r="BL23" s="290">
        <v>0</v>
      </c>
      <c r="BM23" s="290">
        <v>0</v>
      </c>
      <c r="BN23" s="290">
        <v>0</v>
      </c>
      <c r="BO23" s="290">
        <v>0</v>
      </c>
      <c r="BP23" s="290">
        <v>0</v>
      </c>
      <c r="BQ23" s="290">
        <v>0</v>
      </c>
      <c r="BR23" s="290">
        <v>0</v>
      </c>
      <c r="BS23" s="290">
        <v>0</v>
      </c>
      <c r="BT23" s="290">
        <v>0</v>
      </c>
      <c r="BU23" s="290">
        <v>0</v>
      </c>
      <c r="BV23" s="290">
        <v>0</v>
      </c>
      <c r="BW23" s="290">
        <v>0</v>
      </c>
      <c r="BX23" s="290">
        <v>0</v>
      </c>
      <c r="BY23" s="290">
        <v>0</v>
      </c>
      <c r="BZ23" s="290">
        <v>0</v>
      </c>
      <c r="CA23" s="290">
        <v>0</v>
      </c>
      <c r="CB23" s="290">
        <v>0</v>
      </c>
      <c r="CC23" s="290">
        <v>0</v>
      </c>
      <c r="CD23" s="290">
        <v>0</v>
      </c>
      <c r="CE23" s="290">
        <v>0</v>
      </c>
      <c r="CF23" s="290">
        <v>0</v>
      </c>
      <c r="CG23" s="290">
        <v>0</v>
      </c>
      <c r="CH23" s="290">
        <v>0</v>
      </c>
      <c r="CI23" s="290">
        <v>0</v>
      </c>
      <c r="CJ23" s="290">
        <v>0</v>
      </c>
      <c r="CK23" s="290">
        <v>0</v>
      </c>
      <c r="CL23" s="290">
        <v>0</v>
      </c>
      <c r="CM23" s="290">
        <v>0</v>
      </c>
      <c r="CN23" s="290">
        <v>0</v>
      </c>
      <c r="CO23" s="290">
        <v>0</v>
      </c>
      <c r="CP23" s="290">
        <v>0</v>
      </c>
      <c r="CQ23" s="290">
        <v>0</v>
      </c>
      <c r="CR23" s="290">
        <v>0</v>
      </c>
      <c r="CS23" s="290">
        <v>0</v>
      </c>
      <c r="CT23" s="290">
        <v>0</v>
      </c>
      <c r="CU23" s="290">
        <v>0</v>
      </c>
      <c r="CV23" s="290">
        <v>0</v>
      </c>
      <c r="CW23" s="290">
        <v>0</v>
      </c>
      <c r="CX23" s="290">
        <v>0</v>
      </c>
      <c r="CY23" s="290">
        <v>0</v>
      </c>
      <c r="CZ23" s="290">
        <v>0</v>
      </c>
      <c r="DA23" s="290">
        <v>0</v>
      </c>
      <c r="DB23" s="290">
        <v>0</v>
      </c>
      <c r="DC23" s="331">
        <v>0</v>
      </c>
      <c r="DD23" s="331">
        <v>0</v>
      </c>
      <c r="DE23" s="331">
        <v>0</v>
      </c>
      <c r="DF23" s="331">
        <v>0</v>
      </c>
      <c r="DG23" s="331">
        <v>0</v>
      </c>
      <c r="DH23" s="331">
        <v>0</v>
      </c>
      <c r="DI23" s="331">
        <v>0</v>
      </c>
      <c r="DJ23" s="331">
        <v>0</v>
      </c>
      <c r="DK23" s="331">
        <v>0</v>
      </c>
      <c r="DL23" s="331">
        <v>0</v>
      </c>
      <c r="DM23" s="331">
        <v>0</v>
      </c>
      <c r="DN23" s="331">
        <v>0</v>
      </c>
      <c r="DO23" s="331">
        <v>0</v>
      </c>
      <c r="DP23" s="331">
        <v>0</v>
      </c>
      <c r="DQ23" s="331">
        <v>0</v>
      </c>
      <c r="DR23" s="331">
        <v>0</v>
      </c>
      <c r="DS23" s="331">
        <v>0</v>
      </c>
      <c r="DT23" s="331">
        <v>0</v>
      </c>
      <c r="DU23" s="331">
        <v>0</v>
      </c>
      <c r="DV23" s="331">
        <v>0</v>
      </c>
      <c r="DW23" s="331">
        <v>0</v>
      </c>
      <c r="DX23" s="331">
        <v>0</v>
      </c>
      <c r="DY23" s="331">
        <v>0</v>
      </c>
      <c r="DZ23" s="331">
        <v>0</v>
      </c>
      <c r="EA23" s="331">
        <v>0</v>
      </c>
      <c r="EB23" s="331">
        <v>0</v>
      </c>
      <c r="EC23" s="331">
        <v>0</v>
      </c>
      <c r="ED23" s="331">
        <v>0</v>
      </c>
      <c r="EE23" s="331">
        <v>0</v>
      </c>
      <c r="EF23" s="331">
        <v>0</v>
      </c>
      <c r="EG23" s="331">
        <v>0</v>
      </c>
      <c r="EH23" s="331">
        <v>0</v>
      </c>
      <c r="EI23" s="331">
        <v>0</v>
      </c>
      <c r="EJ23" s="331">
        <v>0</v>
      </c>
      <c r="EK23" s="331">
        <v>0</v>
      </c>
      <c r="EL23" s="331">
        <v>0</v>
      </c>
      <c r="EM23" s="331">
        <v>0</v>
      </c>
      <c r="EN23" s="331">
        <v>0</v>
      </c>
      <c r="EO23" s="331">
        <v>0</v>
      </c>
      <c r="EP23" s="331">
        <v>0</v>
      </c>
      <c r="EQ23" s="331">
        <v>0</v>
      </c>
      <c r="ER23" s="331">
        <v>0</v>
      </c>
      <c r="ES23" s="331">
        <v>0</v>
      </c>
      <c r="ET23" s="331">
        <v>0</v>
      </c>
      <c r="EU23" s="331">
        <v>0</v>
      </c>
      <c r="EV23" s="331">
        <v>0</v>
      </c>
      <c r="EW23" s="331">
        <v>0</v>
      </c>
      <c r="EX23" s="331">
        <v>0</v>
      </c>
      <c r="EY23" s="331">
        <v>0</v>
      </c>
      <c r="EZ23" s="331">
        <v>0</v>
      </c>
      <c r="FA23" s="331">
        <v>0</v>
      </c>
      <c r="FB23" s="331">
        <v>0</v>
      </c>
      <c r="FC23" s="331">
        <v>0</v>
      </c>
      <c r="FD23" s="331">
        <v>0</v>
      </c>
      <c r="FE23" s="331">
        <v>0</v>
      </c>
      <c r="FF23" s="331">
        <v>0</v>
      </c>
      <c r="FG23" s="331">
        <v>0</v>
      </c>
      <c r="FH23" s="331">
        <v>0</v>
      </c>
      <c r="FI23" s="331">
        <v>0</v>
      </c>
      <c r="FJ23" s="331">
        <v>0</v>
      </c>
      <c r="FK23" s="331">
        <v>0</v>
      </c>
      <c r="FL23" s="290">
        <v>0</v>
      </c>
      <c r="FM23" s="290">
        <v>0</v>
      </c>
      <c r="FN23" s="290">
        <v>0</v>
      </c>
      <c r="FO23" s="290">
        <v>0</v>
      </c>
      <c r="FP23" s="290">
        <v>0</v>
      </c>
      <c r="FQ23" s="290">
        <v>0</v>
      </c>
      <c r="FR23" s="290">
        <v>0</v>
      </c>
      <c r="FS23" s="290">
        <v>0</v>
      </c>
      <c r="FT23" s="290">
        <v>0</v>
      </c>
      <c r="FU23" s="290">
        <v>0</v>
      </c>
      <c r="FV23" s="290">
        <v>0</v>
      </c>
      <c r="FW23" s="290">
        <v>0</v>
      </c>
      <c r="FX23" s="290">
        <v>0</v>
      </c>
      <c r="FY23" s="290">
        <v>0</v>
      </c>
      <c r="GA23" s="290">
        <v>0</v>
      </c>
      <c r="GB23" s="290">
        <v>0</v>
      </c>
      <c r="GC23" s="290">
        <v>0</v>
      </c>
      <c r="GD23" s="290">
        <v>0</v>
      </c>
      <c r="GE23" s="291">
        <v>0</v>
      </c>
      <c r="GF23" s="291">
        <v>0</v>
      </c>
      <c r="GG23" s="291">
        <v>0</v>
      </c>
      <c r="GH23" s="291">
        <v>0</v>
      </c>
      <c r="GI23" s="291">
        <v>0</v>
      </c>
      <c r="GJ23" s="291">
        <v>0</v>
      </c>
      <c r="GK23" s="291">
        <v>0</v>
      </c>
      <c r="GL23" s="291">
        <v>0</v>
      </c>
      <c r="GM23" s="290">
        <v>0</v>
      </c>
      <c r="GN23" s="290">
        <v>0</v>
      </c>
      <c r="GP23" s="9">
        <v>0</v>
      </c>
      <c r="GQ23" s="9">
        <v>0</v>
      </c>
      <c r="GR23" s="9">
        <v>0</v>
      </c>
      <c r="GS23" s="9">
        <v>0</v>
      </c>
      <c r="GT23" s="12">
        <v>0</v>
      </c>
      <c r="GU23" s="9">
        <v>0</v>
      </c>
      <c r="GV23" s="290">
        <f t="shared" si="1"/>
        <v>0</v>
      </c>
      <c r="GW23" s="290">
        <f t="shared" si="0"/>
        <v>0</v>
      </c>
    </row>
    <row r="24" spans="1:205" s="290" customFormat="1" ht="14.25" x14ac:dyDescent="0.2">
      <c r="A24" s="290" t="s">
        <v>202</v>
      </c>
      <c r="B24" s="290">
        <v>0</v>
      </c>
      <c r="C24" s="290">
        <v>0</v>
      </c>
      <c r="D24" s="290">
        <v>0</v>
      </c>
      <c r="E24" s="290">
        <v>0</v>
      </c>
      <c r="F24" s="290">
        <v>0</v>
      </c>
      <c r="G24" s="290">
        <v>0</v>
      </c>
      <c r="H24" s="290">
        <v>0</v>
      </c>
      <c r="I24" s="290">
        <v>0</v>
      </c>
      <c r="J24" s="290">
        <v>0</v>
      </c>
      <c r="K24" s="290">
        <v>0</v>
      </c>
      <c r="L24" s="290">
        <v>0</v>
      </c>
      <c r="M24" s="290">
        <v>0</v>
      </c>
      <c r="N24" s="290">
        <v>0</v>
      </c>
      <c r="O24" s="290">
        <v>0</v>
      </c>
      <c r="P24" s="290">
        <v>0</v>
      </c>
      <c r="Q24" s="290">
        <v>0</v>
      </c>
      <c r="R24" s="290">
        <v>0</v>
      </c>
      <c r="S24" s="290">
        <v>0</v>
      </c>
      <c r="T24" s="290">
        <v>0</v>
      </c>
      <c r="U24" s="290">
        <v>0</v>
      </c>
      <c r="V24" s="290">
        <v>0</v>
      </c>
      <c r="W24" s="290">
        <v>0</v>
      </c>
      <c r="X24" s="290">
        <v>0</v>
      </c>
      <c r="Y24" s="290">
        <v>0</v>
      </c>
      <c r="Z24" s="290">
        <v>0</v>
      </c>
      <c r="AA24" s="290">
        <v>0</v>
      </c>
      <c r="AB24" s="290">
        <v>0</v>
      </c>
      <c r="AC24" s="290">
        <v>0</v>
      </c>
      <c r="AD24" s="290">
        <v>0</v>
      </c>
      <c r="AE24" s="290">
        <v>0</v>
      </c>
      <c r="AF24" s="290">
        <v>0</v>
      </c>
      <c r="AG24" s="290">
        <v>0</v>
      </c>
      <c r="AH24" s="290">
        <v>0</v>
      </c>
      <c r="AI24" s="290">
        <v>0</v>
      </c>
      <c r="AJ24" s="290">
        <v>0</v>
      </c>
      <c r="AK24" s="290">
        <v>0</v>
      </c>
      <c r="AL24" s="290">
        <v>0</v>
      </c>
      <c r="AM24" s="290">
        <v>0</v>
      </c>
      <c r="AN24" s="290">
        <v>0</v>
      </c>
      <c r="AO24" s="290">
        <v>0</v>
      </c>
      <c r="AP24" s="290">
        <v>0</v>
      </c>
      <c r="AQ24" s="290">
        <v>0</v>
      </c>
      <c r="AR24" s="290">
        <v>0</v>
      </c>
      <c r="AS24" s="290">
        <v>0</v>
      </c>
      <c r="AT24" s="290">
        <v>0</v>
      </c>
      <c r="AU24" s="290">
        <v>0</v>
      </c>
      <c r="AV24" s="290">
        <v>0</v>
      </c>
      <c r="AW24" s="290">
        <v>0</v>
      </c>
      <c r="AX24" s="290">
        <v>0</v>
      </c>
      <c r="AY24" s="290">
        <v>0</v>
      </c>
      <c r="AZ24" s="290">
        <v>0</v>
      </c>
      <c r="BA24" s="290">
        <v>0</v>
      </c>
      <c r="BB24" s="290">
        <v>0</v>
      </c>
      <c r="BC24" s="290">
        <v>0</v>
      </c>
      <c r="BD24" s="290">
        <v>0</v>
      </c>
      <c r="BE24" s="290">
        <v>0</v>
      </c>
      <c r="BF24" s="290">
        <v>0</v>
      </c>
      <c r="BG24" s="290">
        <v>0</v>
      </c>
      <c r="BH24" s="290">
        <v>0</v>
      </c>
      <c r="BI24" s="290">
        <v>0</v>
      </c>
      <c r="BJ24" s="290">
        <v>0</v>
      </c>
      <c r="BK24" s="290">
        <v>0</v>
      </c>
      <c r="BL24" s="290">
        <v>0</v>
      </c>
      <c r="BM24" s="290">
        <v>0</v>
      </c>
      <c r="BN24" s="290">
        <v>0</v>
      </c>
      <c r="BO24" s="290">
        <v>0</v>
      </c>
      <c r="BP24" s="290">
        <v>0</v>
      </c>
      <c r="BQ24" s="290">
        <v>0</v>
      </c>
      <c r="BR24" s="290">
        <v>0</v>
      </c>
      <c r="BS24" s="290">
        <v>0</v>
      </c>
      <c r="BT24" s="290">
        <v>0</v>
      </c>
      <c r="BU24" s="290">
        <v>0</v>
      </c>
      <c r="BV24" s="290">
        <v>0</v>
      </c>
      <c r="BW24" s="290">
        <v>0</v>
      </c>
      <c r="BX24" s="290">
        <v>0</v>
      </c>
      <c r="BY24" s="290">
        <v>0</v>
      </c>
      <c r="BZ24" s="290">
        <v>0</v>
      </c>
      <c r="CA24" s="290">
        <v>0</v>
      </c>
      <c r="CB24" s="290">
        <v>0</v>
      </c>
      <c r="CC24" s="290">
        <v>0</v>
      </c>
      <c r="CD24" s="290">
        <v>0</v>
      </c>
      <c r="CE24" s="290">
        <v>0</v>
      </c>
      <c r="CF24" s="290">
        <v>0</v>
      </c>
      <c r="CG24" s="290">
        <v>0</v>
      </c>
      <c r="CH24" s="290">
        <v>0</v>
      </c>
      <c r="CI24" s="290">
        <v>0</v>
      </c>
      <c r="CJ24" s="290">
        <v>0</v>
      </c>
      <c r="CK24" s="290">
        <v>0</v>
      </c>
      <c r="CL24" s="290">
        <v>0</v>
      </c>
      <c r="CM24" s="290">
        <v>0</v>
      </c>
      <c r="CN24" s="290">
        <v>0</v>
      </c>
      <c r="CO24" s="290">
        <v>0</v>
      </c>
      <c r="CP24" s="290">
        <v>0</v>
      </c>
      <c r="CQ24" s="290">
        <v>0</v>
      </c>
      <c r="CR24" s="290">
        <v>0</v>
      </c>
      <c r="CS24" s="290">
        <v>0</v>
      </c>
      <c r="CT24" s="290">
        <v>0</v>
      </c>
      <c r="CU24" s="290">
        <v>0</v>
      </c>
      <c r="CV24" s="290">
        <v>0</v>
      </c>
      <c r="CW24" s="290">
        <v>0</v>
      </c>
      <c r="CX24" s="290">
        <v>0</v>
      </c>
      <c r="CY24" s="290">
        <v>0</v>
      </c>
      <c r="CZ24" s="290">
        <v>0</v>
      </c>
      <c r="DA24" s="290">
        <v>0</v>
      </c>
      <c r="DB24" s="290">
        <v>0</v>
      </c>
      <c r="DC24" s="331">
        <v>0</v>
      </c>
      <c r="DD24" s="331">
        <v>0</v>
      </c>
      <c r="DE24" s="331">
        <v>0</v>
      </c>
      <c r="DF24" s="331">
        <v>0</v>
      </c>
      <c r="DG24" s="331">
        <v>0</v>
      </c>
      <c r="DH24" s="331">
        <v>0</v>
      </c>
      <c r="DI24" s="331">
        <v>0</v>
      </c>
      <c r="DJ24" s="331">
        <v>0</v>
      </c>
      <c r="DK24" s="331">
        <v>0</v>
      </c>
      <c r="DL24" s="331">
        <v>0</v>
      </c>
      <c r="DM24" s="331">
        <v>0</v>
      </c>
      <c r="DN24" s="331">
        <v>0</v>
      </c>
      <c r="DO24" s="331">
        <v>0</v>
      </c>
      <c r="DP24" s="331">
        <v>0</v>
      </c>
      <c r="DQ24" s="331">
        <v>0</v>
      </c>
      <c r="DR24" s="331">
        <v>0</v>
      </c>
      <c r="DS24" s="331">
        <v>0</v>
      </c>
      <c r="DT24" s="331">
        <v>0</v>
      </c>
      <c r="DU24" s="331">
        <v>0</v>
      </c>
      <c r="DV24" s="331">
        <v>0</v>
      </c>
      <c r="DW24" s="331">
        <v>0</v>
      </c>
      <c r="DX24" s="331">
        <v>0</v>
      </c>
      <c r="DY24" s="331">
        <v>0</v>
      </c>
      <c r="DZ24" s="331">
        <v>0</v>
      </c>
      <c r="EA24" s="331">
        <v>0</v>
      </c>
      <c r="EB24" s="331">
        <v>0</v>
      </c>
      <c r="EC24" s="331">
        <v>0</v>
      </c>
      <c r="ED24" s="331">
        <v>0</v>
      </c>
      <c r="EE24" s="331">
        <v>0</v>
      </c>
      <c r="EF24" s="331">
        <v>0</v>
      </c>
      <c r="EG24" s="331">
        <v>0</v>
      </c>
      <c r="EH24" s="331">
        <v>0</v>
      </c>
      <c r="EI24" s="331">
        <v>0</v>
      </c>
      <c r="EJ24" s="331">
        <v>0</v>
      </c>
      <c r="EK24" s="331">
        <v>0</v>
      </c>
      <c r="EL24" s="331">
        <v>0</v>
      </c>
      <c r="EM24" s="331">
        <v>0</v>
      </c>
      <c r="EN24" s="331">
        <v>0</v>
      </c>
      <c r="EO24" s="331">
        <v>0</v>
      </c>
      <c r="EP24" s="331">
        <v>0</v>
      </c>
      <c r="EQ24" s="331">
        <v>0</v>
      </c>
      <c r="ER24" s="331">
        <v>0</v>
      </c>
      <c r="ES24" s="331">
        <v>0</v>
      </c>
      <c r="ET24" s="331">
        <v>0</v>
      </c>
      <c r="EU24" s="331">
        <v>0</v>
      </c>
      <c r="EV24" s="331">
        <v>0</v>
      </c>
      <c r="EW24" s="331">
        <v>0</v>
      </c>
      <c r="EX24" s="331">
        <v>0</v>
      </c>
      <c r="EY24" s="331">
        <v>0</v>
      </c>
      <c r="EZ24" s="331">
        <v>0</v>
      </c>
      <c r="FA24" s="331">
        <v>0</v>
      </c>
      <c r="FB24" s="331">
        <v>0</v>
      </c>
      <c r="FC24" s="331">
        <v>0</v>
      </c>
      <c r="FD24" s="331">
        <v>0</v>
      </c>
      <c r="FE24" s="331">
        <v>0</v>
      </c>
      <c r="FF24" s="331">
        <v>0</v>
      </c>
      <c r="FG24" s="331">
        <v>0</v>
      </c>
      <c r="FH24" s="331">
        <v>0</v>
      </c>
      <c r="FI24" s="331">
        <v>0</v>
      </c>
      <c r="FJ24" s="331">
        <v>0</v>
      </c>
      <c r="FK24" s="331">
        <v>0</v>
      </c>
      <c r="FL24" s="290">
        <v>0</v>
      </c>
      <c r="FM24" s="290">
        <v>0</v>
      </c>
      <c r="FN24" s="290">
        <v>0</v>
      </c>
      <c r="FO24" s="290">
        <v>0</v>
      </c>
      <c r="FP24" s="290">
        <v>0</v>
      </c>
      <c r="FQ24" s="290">
        <v>0</v>
      </c>
      <c r="FR24" s="290">
        <v>0</v>
      </c>
      <c r="FS24" s="290">
        <v>0</v>
      </c>
      <c r="FT24" s="290">
        <v>0</v>
      </c>
      <c r="FU24" s="290">
        <v>0</v>
      </c>
      <c r="FV24" s="290">
        <v>0</v>
      </c>
      <c r="FW24" s="290">
        <v>0</v>
      </c>
      <c r="FX24" s="290">
        <v>0</v>
      </c>
      <c r="FY24" s="290">
        <v>0</v>
      </c>
      <c r="GA24" s="290">
        <v>0</v>
      </c>
      <c r="GB24" s="290">
        <v>0</v>
      </c>
      <c r="GC24" s="290">
        <v>0</v>
      </c>
      <c r="GD24" s="290">
        <v>0</v>
      </c>
      <c r="GE24" s="291">
        <v>0</v>
      </c>
      <c r="GF24" s="291">
        <v>0</v>
      </c>
      <c r="GG24" s="291">
        <v>0</v>
      </c>
      <c r="GH24" s="291">
        <v>0</v>
      </c>
      <c r="GI24" s="291">
        <v>0</v>
      </c>
      <c r="GJ24" s="291">
        <v>0</v>
      </c>
      <c r="GK24" s="291">
        <v>0</v>
      </c>
      <c r="GL24" s="291">
        <v>0</v>
      </c>
      <c r="GM24" s="290">
        <v>0</v>
      </c>
      <c r="GN24" s="290">
        <v>0</v>
      </c>
      <c r="GP24" s="9">
        <v>0</v>
      </c>
      <c r="GQ24" s="9">
        <v>0</v>
      </c>
      <c r="GR24" s="9">
        <v>0</v>
      </c>
      <c r="GS24" s="9">
        <v>0</v>
      </c>
      <c r="GT24" s="12">
        <v>0</v>
      </c>
      <c r="GU24" s="9">
        <v>0</v>
      </c>
      <c r="GV24" s="290">
        <f t="shared" si="1"/>
        <v>0</v>
      </c>
      <c r="GW24" s="290">
        <f t="shared" si="0"/>
        <v>0</v>
      </c>
    </row>
    <row r="25" spans="1:205" s="290" customFormat="1" ht="14.25" x14ac:dyDescent="0.2">
      <c r="A25" s="290" t="s">
        <v>185</v>
      </c>
      <c r="B25" s="290">
        <v>3</v>
      </c>
      <c r="C25" s="290">
        <v>0</v>
      </c>
      <c r="D25" s="290">
        <v>0</v>
      </c>
      <c r="E25" s="290">
        <v>0</v>
      </c>
      <c r="F25" s="290">
        <v>0</v>
      </c>
      <c r="G25" s="290">
        <v>0</v>
      </c>
      <c r="H25" s="290">
        <v>0</v>
      </c>
      <c r="I25" s="290">
        <v>0</v>
      </c>
      <c r="J25" s="290">
        <v>214863</v>
      </c>
      <c r="K25" s="290">
        <v>0</v>
      </c>
      <c r="L25" s="290">
        <v>0</v>
      </c>
      <c r="M25" s="290">
        <v>0</v>
      </c>
      <c r="N25" s="290">
        <v>0</v>
      </c>
      <c r="O25" s="290">
        <v>40</v>
      </c>
      <c r="P25" s="290">
        <v>156</v>
      </c>
      <c r="Q25" s="290">
        <v>15</v>
      </c>
      <c r="R25" s="290">
        <v>2</v>
      </c>
      <c r="S25" s="290">
        <v>0</v>
      </c>
      <c r="T25" s="290">
        <v>16371</v>
      </c>
      <c r="U25" s="290">
        <v>0</v>
      </c>
      <c r="V25" s="290">
        <v>2834</v>
      </c>
      <c r="W25" s="290">
        <v>0</v>
      </c>
      <c r="X25" s="290">
        <v>51000</v>
      </c>
      <c r="Y25" s="290">
        <v>72658</v>
      </c>
      <c r="Z25" s="290">
        <v>8234</v>
      </c>
      <c r="AA25" s="290">
        <v>13360</v>
      </c>
      <c r="AB25" s="290">
        <v>0</v>
      </c>
      <c r="AC25" s="290">
        <v>0</v>
      </c>
      <c r="AD25" s="290">
        <v>0</v>
      </c>
      <c r="AE25" s="290">
        <v>0</v>
      </c>
      <c r="AF25" s="290">
        <v>0</v>
      </c>
      <c r="AG25" s="290">
        <v>0</v>
      </c>
      <c r="AH25" s="290">
        <v>0</v>
      </c>
      <c r="AI25" s="290">
        <v>0</v>
      </c>
      <c r="AJ25" s="290">
        <v>39</v>
      </c>
      <c r="AK25" s="290">
        <v>6</v>
      </c>
      <c r="AL25" s="290">
        <v>0</v>
      </c>
      <c r="AM25" s="290">
        <v>0</v>
      </c>
      <c r="AN25" s="290">
        <v>0</v>
      </c>
      <c r="AO25" s="290">
        <v>0</v>
      </c>
      <c r="AP25" s="290">
        <v>0</v>
      </c>
      <c r="AQ25" s="290">
        <v>0</v>
      </c>
      <c r="AR25" s="290">
        <v>156</v>
      </c>
      <c r="AS25" s="290">
        <v>0</v>
      </c>
      <c r="AT25" s="290">
        <v>0</v>
      </c>
      <c r="AU25" s="290">
        <v>0</v>
      </c>
      <c r="AV25" s="290">
        <v>0</v>
      </c>
      <c r="AW25" s="290">
        <v>0</v>
      </c>
      <c r="AX25" s="290">
        <v>0</v>
      </c>
      <c r="AY25" s="290">
        <v>0</v>
      </c>
      <c r="AZ25" s="290">
        <v>15</v>
      </c>
      <c r="BA25" s="290">
        <v>0</v>
      </c>
      <c r="BB25" s="290">
        <v>0</v>
      </c>
      <c r="BC25" s="290">
        <v>0</v>
      </c>
      <c r="BD25" s="290">
        <v>0</v>
      </c>
      <c r="BE25" s="290">
        <v>0</v>
      </c>
      <c r="BF25" s="290">
        <v>0</v>
      </c>
      <c r="BG25" s="290">
        <v>0</v>
      </c>
      <c r="BH25" s="290">
        <v>0</v>
      </c>
      <c r="BI25" s="290">
        <v>2</v>
      </c>
      <c r="BJ25" s="290">
        <v>0</v>
      </c>
      <c r="BK25" s="290">
        <v>0</v>
      </c>
      <c r="BL25" s="290">
        <v>0</v>
      </c>
      <c r="BM25" s="290">
        <v>0</v>
      </c>
      <c r="BN25" s="290">
        <v>0</v>
      </c>
      <c r="BO25" s="290">
        <v>0</v>
      </c>
      <c r="BP25" s="290">
        <v>2</v>
      </c>
      <c r="BQ25" s="290">
        <v>1</v>
      </c>
      <c r="BR25" s="290">
        <v>14456</v>
      </c>
      <c r="BS25" s="290">
        <v>12308</v>
      </c>
      <c r="BT25" s="290">
        <v>505</v>
      </c>
      <c r="BU25" s="290">
        <v>204</v>
      </c>
      <c r="BV25" s="290">
        <v>265819</v>
      </c>
      <c r="BW25" s="290">
        <v>38.549999999999997</v>
      </c>
      <c r="BX25" s="290">
        <v>12.3</v>
      </c>
      <c r="BY25" s="290">
        <v>1.7</v>
      </c>
      <c r="BZ25" s="290">
        <v>5</v>
      </c>
      <c r="CA25" s="290">
        <v>0</v>
      </c>
      <c r="CB25" s="290">
        <v>9.4</v>
      </c>
      <c r="CC25" s="290">
        <v>100</v>
      </c>
      <c r="CD25" s="290">
        <v>0</v>
      </c>
      <c r="CE25" s="290">
        <v>2</v>
      </c>
      <c r="CF25" s="290">
        <v>2</v>
      </c>
      <c r="CG25" s="290">
        <v>0</v>
      </c>
      <c r="CH25" s="290">
        <v>0</v>
      </c>
      <c r="CI25" s="290">
        <v>1</v>
      </c>
      <c r="CJ25" s="290">
        <v>0</v>
      </c>
      <c r="CK25" s="290">
        <v>1</v>
      </c>
      <c r="CL25" s="290">
        <v>0</v>
      </c>
      <c r="CM25" s="290">
        <v>2</v>
      </c>
      <c r="CN25" s="290">
        <v>0</v>
      </c>
      <c r="CO25" s="290">
        <v>0</v>
      </c>
      <c r="CP25" s="290">
        <v>0</v>
      </c>
      <c r="CQ25" s="290">
        <v>0</v>
      </c>
      <c r="CR25" s="290">
        <v>0</v>
      </c>
      <c r="CS25" s="290">
        <v>0</v>
      </c>
      <c r="CT25" s="290">
        <v>0</v>
      </c>
      <c r="CU25" s="290">
        <v>1</v>
      </c>
      <c r="CV25" s="290">
        <v>1</v>
      </c>
      <c r="CW25" s="290">
        <v>0</v>
      </c>
      <c r="CX25" s="290">
        <v>0</v>
      </c>
      <c r="CY25" s="290">
        <v>0</v>
      </c>
      <c r="CZ25" s="290">
        <v>0</v>
      </c>
      <c r="DA25" s="290">
        <v>0</v>
      </c>
      <c r="DB25" s="290">
        <v>0</v>
      </c>
      <c r="DC25" s="331">
        <v>0</v>
      </c>
      <c r="DD25" s="331">
        <v>0</v>
      </c>
      <c r="DE25" s="331">
        <v>0</v>
      </c>
      <c r="DF25" s="331">
        <v>0</v>
      </c>
      <c r="DG25" s="331">
        <v>0</v>
      </c>
      <c r="DH25" s="331">
        <v>0</v>
      </c>
      <c r="DI25" s="331">
        <v>0</v>
      </c>
      <c r="DJ25" s="331">
        <v>0</v>
      </c>
      <c r="DK25" s="331">
        <v>0</v>
      </c>
      <c r="DL25" s="331">
        <v>0</v>
      </c>
      <c r="DM25" s="331">
        <v>0</v>
      </c>
      <c r="DN25" s="331">
        <v>0</v>
      </c>
      <c r="DO25" s="331">
        <v>0</v>
      </c>
      <c r="DP25" s="331">
        <v>0</v>
      </c>
      <c r="DQ25" s="331">
        <v>0</v>
      </c>
      <c r="DR25" s="331">
        <v>0</v>
      </c>
      <c r="DS25" s="331">
        <v>0</v>
      </c>
      <c r="DT25" s="331">
        <v>0</v>
      </c>
      <c r="DU25" s="331">
        <v>0</v>
      </c>
      <c r="DV25" s="331">
        <v>0</v>
      </c>
      <c r="DW25" s="331">
        <v>0</v>
      </c>
      <c r="DX25" s="331">
        <v>0</v>
      </c>
      <c r="DY25" s="331">
        <v>0</v>
      </c>
      <c r="DZ25" s="331">
        <v>0</v>
      </c>
      <c r="EA25" s="331">
        <v>0</v>
      </c>
      <c r="EB25" s="331">
        <v>0</v>
      </c>
      <c r="EC25" s="331">
        <v>0</v>
      </c>
      <c r="ED25" s="331">
        <v>0</v>
      </c>
      <c r="EE25" s="331">
        <v>0</v>
      </c>
      <c r="EF25" s="331">
        <v>0</v>
      </c>
      <c r="EG25" s="331">
        <v>0</v>
      </c>
      <c r="EH25" s="331">
        <v>0</v>
      </c>
      <c r="EI25" s="331">
        <v>0</v>
      </c>
      <c r="EJ25" s="331">
        <v>0</v>
      </c>
      <c r="EK25" s="331">
        <v>0</v>
      </c>
      <c r="EL25" s="331">
        <v>0</v>
      </c>
      <c r="EM25" s="331">
        <v>0</v>
      </c>
      <c r="EN25" s="331">
        <v>0</v>
      </c>
      <c r="EO25" s="331">
        <v>0</v>
      </c>
      <c r="EP25" s="331">
        <v>0</v>
      </c>
      <c r="EQ25" s="331">
        <v>0</v>
      </c>
      <c r="ER25" s="331">
        <v>0</v>
      </c>
      <c r="ES25" s="331">
        <v>0</v>
      </c>
      <c r="ET25" s="331">
        <v>0</v>
      </c>
      <c r="EU25" s="331">
        <v>0</v>
      </c>
      <c r="EV25" s="331">
        <v>0</v>
      </c>
      <c r="EW25" s="331">
        <v>0</v>
      </c>
      <c r="EX25" s="331">
        <v>0</v>
      </c>
      <c r="EY25" s="331">
        <v>0</v>
      </c>
      <c r="EZ25" s="331">
        <v>0</v>
      </c>
      <c r="FA25" s="331">
        <v>0</v>
      </c>
      <c r="FB25" s="331">
        <v>0</v>
      </c>
      <c r="FC25" s="331">
        <v>0</v>
      </c>
      <c r="FD25" s="331">
        <v>0</v>
      </c>
      <c r="FE25" s="331">
        <v>0</v>
      </c>
      <c r="FF25" s="331">
        <v>0</v>
      </c>
      <c r="FG25" s="331">
        <v>0</v>
      </c>
      <c r="FH25" s="331">
        <v>0</v>
      </c>
      <c r="FI25" s="331">
        <v>0</v>
      </c>
      <c r="FJ25" s="331">
        <v>0</v>
      </c>
      <c r="FK25" s="331">
        <v>0</v>
      </c>
      <c r="FL25" s="290">
        <v>0</v>
      </c>
      <c r="FM25" s="290">
        <v>0</v>
      </c>
      <c r="FN25" s="290">
        <v>0</v>
      </c>
      <c r="FO25" s="290">
        <v>0</v>
      </c>
      <c r="FP25" s="290">
        <v>0</v>
      </c>
      <c r="FQ25" s="290">
        <v>0</v>
      </c>
      <c r="FR25" s="290">
        <v>0</v>
      </c>
      <c r="FS25" s="290">
        <v>0</v>
      </c>
      <c r="FT25" s="290">
        <v>0</v>
      </c>
      <c r="FU25" s="290">
        <v>0</v>
      </c>
      <c r="FV25" s="290">
        <v>0</v>
      </c>
      <c r="FW25" s="290">
        <v>0</v>
      </c>
      <c r="FX25" s="290">
        <v>0</v>
      </c>
      <c r="FY25" s="290">
        <v>0</v>
      </c>
      <c r="GA25" s="290">
        <v>221</v>
      </c>
      <c r="GB25" s="290">
        <v>45</v>
      </c>
      <c r="GC25" s="290">
        <v>156</v>
      </c>
      <c r="GD25" s="290">
        <v>15</v>
      </c>
      <c r="GE25" s="291">
        <v>0</v>
      </c>
      <c r="GF25" s="291">
        <v>0</v>
      </c>
      <c r="GG25" s="291">
        <v>0</v>
      </c>
      <c r="GH25" s="291">
        <v>0</v>
      </c>
      <c r="GI25" s="291">
        <v>0</v>
      </c>
      <c r="GJ25" s="291">
        <v>0</v>
      </c>
      <c r="GK25" s="291">
        <v>210</v>
      </c>
      <c r="GL25" s="291">
        <v>6</v>
      </c>
      <c r="GM25" s="290">
        <v>10</v>
      </c>
      <c r="GN25" s="290">
        <v>164457</v>
      </c>
      <c r="GP25" s="9">
        <v>123658</v>
      </c>
      <c r="GQ25" s="9">
        <v>16371</v>
      </c>
      <c r="GR25" s="9">
        <v>2834</v>
      </c>
      <c r="GS25" s="9">
        <v>21594</v>
      </c>
      <c r="GT25" s="12">
        <v>164457</v>
      </c>
      <c r="GU25" s="9">
        <v>213</v>
      </c>
      <c r="GV25" s="290">
        <f t="shared" si="1"/>
        <v>78439</v>
      </c>
      <c r="GW25" s="290">
        <f t="shared" si="0"/>
        <v>86018</v>
      </c>
    </row>
    <row r="27" spans="1:205" x14ac:dyDescent="0.25">
      <c r="B27" s="290"/>
      <c r="J27" s="290"/>
      <c r="O27" s="290"/>
    </row>
  </sheetData>
  <sheetProtection password="C527" sheet="1" objects="1" scenarios="1" selectLockedCells="1" selectUnlockedCells="1"/>
  <autoFilter ref="A1:GO26"/>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7"/>
  <sheetViews>
    <sheetView zoomScale="80" zoomScaleNormal="80" workbookViewId="0">
      <pane ySplit="1" topLeftCell="A2" activePane="bottomLeft" state="frozen"/>
      <selection activeCell="J27" sqref="J27"/>
      <selection pane="bottomLeft" activeCell="J27" sqref="J27"/>
    </sheetView>
  </sheetViews>
  <sheetFormatPr defaultRowHeight="15" x14ac:dyDescent="0.25"/>
  <cols>
    <col min="1" max="1" width="58.42578125" style="50" hidden="1" customWidth="1"/>
    <col min="2" max="2" width="14.7109375" style="50" hidden="1" customWidth="1"/>
    <col min="3" max="3" width="0" style="50" hidden="1" customWidth="1"/>
    <col min="4" max="4" width="12.42578125" style="50" hidden="1" customWidth="1"/>
    <col min="5" max="5" width="15.5703125" style="50" hidden="1" customWidth="1"/>
    <col min="6" max="6" width="21" style="50" hidden="1" customWidth="1"/>
    <col min="7" max="7" width="28.42578125" style="50" hidden="1" customWidth="1"/>
    <col min="8" max="8" width="21.140625" style="50" hidden="1" customWidth="1"/>
    <col min="9" max="9" width="21.140625" style="50" customWidth="1"/>
    <col min="10" max="10" width="13.42578125" style="50" customWidth="1"/>
    <col min="11" max="11" width="9.140625" style="50" customWidth="1"/>
    <col min="12" max="12" width="11.7109375" style="50" customWidth="1"/>
    <col min="13" max="13" width="12.140625" style="50" customWidth="1"/>
    <col min="14" max="14" width="16" style="50" customWidth="1"/>
    <col min="15" max="66" width="13.5703125" style="50" customWidth="1"/>
    <col min="67" max="16384" width="9.140625" style="50"/>
  </cols>
  <sheetData>
    <row r="1" spans="1:69" s="49" customFormat="1" x14ac:dyDescent="0.25">
      <c r="A1" s="46" t="s">
        <v>258</v>
      </c>
      <c r="B1" s="46" t="s">
        <v>259</v>
      </c>
      <c r="C1" s="46" t="s">
        <v>2</v>
      </c>
      <c r="D1" s="46" t="s">
        <v>3</v>
      </c>
      <c r="E1" s="46" t="s">
        <v>4</v>
      </c>
      <c r="F1" s="46" t="s">
        <v>5</v>
      </c>
      <c r="G1" s="46" t="s">
        <v>6</v>
      </c>
      <c r="H1" s="46" t="s">
        <v>7</v>
      </c>
      <c r="I1" s="46" t="s">
        <v>8</v>
      </c>
      <c r="J1" s="46" t="s">
        <v>9</v>
      </c>
      <c r="K1" s="46" t="s">
        <v>10</v>
      </c>
      <c r="L1" s="46" t="s">
        <v>11</v>
      </c>
      <c r="M1" s="46" t="s">
        <v>12</v>
      </c>
      <c r="N1" s="46" t="s">
        <v>13</v>
      </c>
      <c r="O1" s="46" t="s">
        <v>260</v>
      </c>
      <c r="P1" s="46" t="s">
        <v>261</v>
      </c>
      <c r="Q1" s="46" t="s">
        <v>262</v>
      </c>
      <c r="R1" s="46" t="s">
        <v>263</v>
      </c>
      <c r="S1" s="46" t="s">
        <v>264</v>
      </c>
      <c r="T1" s="46" t="s">
        <v>265</v>
      </c>
      <c r="U1" s="46" t="s">
        <v>266</v>
      </c>
      <c r="V1" s="46" t="s">
        <v>267</v>
      </c>
      <c r="W1" s="46" t="s">
        <v>268</v>
      </c>
      <c r="X1" s="46" t="s">
        <v>269</v>
      </c>
      <c r="Y1" s="47" t="s">
        <v>270</v>
      </c>
      <c r="Z1" s="46" t="s">
        <v>271</v>
      </c>
      <c r="AA1" s="46" t="s">
        <v>272</v>
      </c>
      <c r="AB1" s="46" t="s">
        <v>273</v>
      </c>
      <c r="AC1" s="46" t="s">
        <v>274</v>
      </c>
      <c r="AD1" s="46" t="s">
        <v>275</v>
      </c>
      <c r="AE1" s="46" t="s">
        <v>276</v>
      </c>
      <c r="AF1" s="46" t="s">
        <v>277</v>
      </c>
      <c r="AG1" s="46" t="s">
        <v>278</v>
      </c>
      <c r="AH1" s="46" t="s">
        <v>279</v>
      </c>
      <c r="AI1" s="46" t="s">
        <v>280</v>
      </c>
      <c r="AJ1" s="48" t="s">
        <v>281</v>
      </c>
      <c r="AK1" s="46" t="s">
        <v>282</v>
      </c>
      <c r="AL1" s="46" t="s">
        <v>283</v>
      </c>
      <c r="AM1" s="46" t="s">
        <v>284</v>
      </c>
      <c r="AN1" s="46" t="s">
        <v>285</v>
      </c>
      <c r="AO1" s="46" t="s">
        <v>286</v>
      </c>
      <c r="AP1" s="46" t="s">
        <v>287</v>
      </c>
      <c r="AQ1" s="46" t="s">
        <v>288</v>
      </c>
      <c r="AR1" s="46" t="s">
        <v>289</v>
      </c>
      <c r="AS1" s="46" t="s">
        <v>290</v>
      </c>
      <c r="AT1" s="46" t="s">
        <v>291</v>
      </c>
      <c r="AU1" s="46" t="s">
        <v>292</v>
      </c>
      <c r="AV1" s="46" t="s">
        <v>293</v>
      </c>
      <c r="AW1" s="46" t="s">
        <v>294</v>
      </c>
      <c r="AX1" s="46" t="s">
        <v>295</v>
      </c>
      <c r="AY1" s="46" t="s">
        <v>296</v>
      </c>
      <c r="AZ1" s="46" t="s">
        <v>297</v>
      </c>
      <c r="BA1" s="46" t="s">
        <v>298</v>
      </c>
      <c r="BB1" s="46" t="s">
        <v>299</v>
      </c>
      <c r="BC1" s="46" t="s">
        <v>300</v>
      </c>
      <c r="BD1" s="46" t="s">
        <v>301</v>
      </c>
      <c r="BE1" s="46" t="s">
        <v>256</v>
      </c>
      <c r="BF1" s="46" t="s">
        <v>257</v>
      </c>
      <c r="BG1" s="46" t="s">
        <v>302</v>
      </c>
      <c r="BH1" s="46" t="s">
        <v>303</v>
      </c>
      <c r="BI1" s="46" t="s">
        <v>304</v>
      </c>
      <c r="BJ1" s="46" t="s">
        <v>305</v>
      </c>
      <c r="BK1" s="46" t="s">
        <v>306</v>
      </c>
      <c r="BL1" s="46" t="s">
        <v>307</v>
      </c>
      <c r="BM1" s="46" t="s">
        <v>308</v>
      </c>
      <c r="BN1" s="46" t="s">
        <v>309</v>
      </c>
      <c r="BO1" s="49" t="s">
        <v>179</v>
      </c>
      <c r="BP1" s="49" t="s">
        <v>660</v>
      </c>
      <c r="BQ1" s="49" t="s">
        <v>761</v>
      </c>
    </row>
    <row r="2" spans="1:69" s="51" customFormat="1" x14ac:dyDescent="0.2">
      <c r="A2" s="7" t="s">
        <v>190</v>
      </c>
      <c r="B2" s="51">
        <v>114</v>
      </c>
      <c r="C2" s="51">
        <v>0</v>
      </c>
      <c r="D2" s="51">
        <v>0</v>
      </c>
      <c r="E2" s="51">
        <v>0</v>
      </c>
      <c r="F2" s="51">
        <v>0</v>
      </c>
      <c r="G2" s="51">
        <v>0</v>
      </c>
      <c r="H2" s="51">
        <v>0</v>
      </c>
      <c r="I2" s="51">
        <v>0</v>
      </c>
      <c r="J2" s="52">
        <v>14149573</v>
      </c>
      <c r="K2" s="52">
        <v>0</v>
      </c>
      <c r="L2" s="52">
        <v>13146012.25</v>
      </c>
      <c r="M2" s="52">
        <v>37320680.560000002</v>
      </c>
      <c r="N2" s="52">
        <v>0</v>
      </c>
      <c r="O2" s="52">
        <v>14401186.679999998</v>
      </c>
      <c r="P2" s="52">
        <v>1203591.4300000002</v>
      </c>
      <c r="Q2" s="52">
        <v>804764.89</v>
      </c>
      <c r="R2" s="52">
        <v>1219568.1599999999</v>
      </c>
      <c r="S2" s="52">
        <v>268430.57999999996</v>
      </c>
      <c r="T2" s="52">
        <v>458855.05000000005</v>
      </c>
      <c r="U2" s="52">
        <v>573628.11999999976</v>
      </c>
      <c r="V2" s="52">
        <v>0</v>
      </c>
      <c r="W2" s="52">
        <v>0</v>
      </c>
      <c r="X2" s="52">
        <v>420277.5</v>
      </c>
      <c r="Y2" s="52">
        <v>4949115.7300000014</v>
      </c>
      <c r="Z2" s="52">
        <v>4009072.84</v>
      </c>
      <c r="AA2" s="52">
        <v>17021687.879999995</v>
      </c>
      <c r="AB2" s="52">
        <v>99656.879999999976</v>
      </c>
      <c r="AC2" s="52">
        <v>1701231.14</v>
      </c>
      <c r="AD2" s="52">
        <v>47653.409999999996</v>
      </c>
      <c r="AE2" s="52">
        <v>512386.39999999991</v>
      </c>
      <c r="AF2" s="52">
        <v>437505.66999999987</v>
      </c>
      <c r="AG2" s="52">
        <v>270569.41999999993</v>
      </c>
      <c r="AH2" s="52">
        <v>1124779.55</v>
      </c>
      <c r="AI2" s="52">
        <v>1882518.17</v>
      </c>
      <c r="AJ2" s="52">
        <v>2806277.4499999997</v>
      </c>
      <c r="AK2" s="52">
        <v>14149573</v>
      </c>
      <c r="AL2" s="52">
        <v>731384.68</v>
      </c>
      <c r="AM2" s="52">
        <v>566960.08000000007</v>
      </c>
      <c r="AN2" s="327">
        <v>15447917.760000002</v>
      </c>
      <c r="AO2" s="52">
        <v>1310872.31</v>
      </c>
      <c r="AP2" s="327">
        <v>4551589.59</v>
      </c>
      <c r="AQ2" s="327">
        <v>3278535.6700000004</v>
      </c>
      <c r="AR2" s="52">
        <v>432424.87999999995</v>
      </c>
      <c r="AS2" s="52">
        <v>2233742.4899999998</v>
      </c>
      <c r="AT2" s="52">
        <v>417590.26000000007</v>
      </c>
      <c r="AU2" s="52">
        <v>0</v>
      </c>
      <c r="AV2" s="327">
        <v>4394629.9400000004</v>
      </c>
      <c r="AW2" s="52">
        <v>10021678.24</v>
      </c>
      <c r="AX2" s="52">
        <v>307417.56</v>
      </c>
      <c r="AY2" s="52">
        <v>156191.63999999998</v>
      </c>
      <c r="AZ2" s="52">
        <v>412727.05999999994</v>
      </c>
      <c r="BA2" s="52">
        <v>101937.34</v>
      </c>
      <c r="BB2" s="52">
        <v>80425.950000000012</v>
      </c>
      <c r="BC2" s="52">
        <v>2390830.59</v>
      </c>
      <c r="BD2" s="52">
        <v>679192.42</v>
      </c>
      <c r="BE2" s="52">
        <v>1563240.5800000003</v>
      </c>
      <c r="BF2" s="52">
        <v>186124.56</v>
      </c>
      <c r="BG2" s="52">
        <v>2527041.8000000003</v>
      </c>
      <c r="BH2" s="327">
        <v>18426807.740000002</v>
      </c>
      <c r="BI2" s="52">
        <v>1425055.58</v>
      </c>
      <c r="BJ2" s="52">
        <v>348121.23000000004</v>
      </c>
      <c r="BK2" s="52">
        <v>1381922.67</v>
      </c>
      <c r="BL2" s="327">
        <v>3155099.48</v>
      </c>
      <c r="BM2" s="52">
        <v>1021235.13</v>
      </c>
      <c r="BN2" s="52">
        <v>680579.09000000008</v>
      </c>
      <c r="BP2" s="51">
        <v>5298828.7799999993</v>
      </c>
    </row>
    <row r="3" spans="1:69" s="53" customFormat="1" x14ac:dyDescent="0.2">
      <c r="A3" s="7" t="s">
        <v>191</v>
      </c>
      <c r="B3" s="51">
        <v>41</v>
      </c>
      <c r="C3" s="53">
        <v>0</v>
      </c>
      <c r="D3" s="53">
        <v>0</v>
      </c>
      <c r="E3" s="53">
        <v>0</v>
      </c>
      <c r="F3" s="53">
        <v>0</v>
      </c>
      <c r="G3" s="53">
        <v>0</v>
      </c>
      <c r="H3" s="53">
        <v>0</v>
      </c>
      <c r="I3" s="53">
        <v>0</v>
      </c>
      <c r="J3" s="54">
        <v>2795756</v>
      </c>
      <c r="K3" s="53">
        <v>0</v>
      </c>
      <c r="L3" s="53">
        <v>0</v>
      </c>
      <c r="M3" s="53">
        <v>0</v>
      </c>
      <c r="N3" s="53">
        <v>0</v>
      </c>
      <c r="O3" s="54">
        <v>2069362.7700000005</v>
      </c>
      <c r="P3" s="54">
        <v>354917.08</v>
      </c>
      <c r="Q3" s="54">
        <v>71138.589999999982</v>
      </c>
      <c r="R3" s="54">
        <v>66166.62</v>
      </c>
      <c r="S3" s="54">
        <v>51344.290000000008</v>
      </c>
      <c r="T3" s="54">
        <v>119239.14999999998</v>
      </c>
      <c r="U3" s="54">
        <v>100773.68999999999</v>
      </c>
      <c r="V3" s="54">
        <v>0</v>
      </c>
      <c r="W3" s="54">
        <v>0</v>
      </c>
      <c r="X3" s="54">
        <v>70529.090000000011</v>
      </c>
      <c r="Y3" s="54">
        <v>834108.51000000024</v>
      </c>
      <c r="Z3" s="54">
        <v>193330.80999999997</v>
      </c>
      <c r="AA3" s="54">
        <v>1947855.4300000004</v>
      </c>
      <c r="AB3" s="54">
        <v>45003.1</v>
      </c>
      <c r="AC3" s="54">
        <v>150152.67000000001</v>
      </c>
      <c r="AD3" s="54">
        <v>11254.75</v>
      </c>
      <c r="AE3" s="54">
        <v>190146.84</v>
      </c>
      <c r="AF3" s="54">
        <v>40952.980000000003</v>
      </c>
      <c r="AG3" s="54">
        <v>71835.640000000014</v>
      </c>
      <c r="AH3" s="54">
        <v>357243.50000000006</v>
      </c>
      <c r="AI3" s="54">
        <v>278496.00999999995</v>
      </c>
      <c r="AJ3" s="54">
        <v>1662924</v>
      </c>
      <c r="AK3" s="54">
        <v>2956777</v>
      </c>
      <c r="AL3" s="54">
        <v>237805.35</v>
      </c>
      <c r="AM3" s="54">
        <v>62339.27</v>
      </c>
      <c r="AN3" s="54">
        <v>3256921.62</v>
      </c>
      <c r="AO3" s="54">
        <v>57472.4</v>
      </c>
      <c r="AP3" s="54">
        <v>186861.72999999998</v>
      </c>
      <c r="AQ3" s="54">
        <v>553184.88000000012</v>
      </c>
      <c r="AR3" s="54">
        <v>3522.74</v>
      </c>
      <c r="AS3" s="54">
        <v>196343.59</v>
      </c>
      <c r="AT3" s="54">
        <v>31221.3</v>
      </c>
      <c r="AU3" s="54">
        <v>0</v>
      </c>
      <c r="AV3" s="54">
        <v>288560.03000000003</v>
      </c>
      <c r="AW3" s="54">
        <v>278134.14</v>
      </c>
      <c r="AX3" s="54">
        <v>240341.26</v>
      </c>
      <c r="AY3" s="54">
        <v>18726.68</v>
      </c>
      <c r="AZ3" s="54">
        <v>233324.24000000002</v>
      </c>
      <c r="BA3" s="54">
        <v>35879.949999999997</v>
      </c>
      <c r="BB3" s="54">
        <v>72369.95</v>
      </c>
      <c r="BC3" s="54">
        <v>8865</v>
      </c>
      <c r="BD3" s="54">
        <v>83816.760000000009</v>
      </c>
      <c r="BE3" s="54">
        <v>468859.11</v>
      </c>
      <c r="BF3" s="54">
        <v>17539</v>
      </c>
      <c r="BG3" s="54">
        <v>246179.8</v>
      </c>
      <c r="BH3" s="54">
        <v>1704035.8899999997</v>
      </c>
      <c r="BI3" s="54">
        <v>145911.5</v>
      </c>
      <c r="BJ3" s="54">
        <v>112557.86</v>
      </c>
      <c r="BK3" s="54">
        <v>357416.67</v>
      </c>
      <c r="BL3" s="54">
        <v>615886.02999999991</v>
      </c>
      <c r="BM3" s="54">
        <v>112117.13</v>
      </c>
      <c r="BN3" s="54">
        <v>241735.64</v>
      </c>
      <c r="BP3" s="53">
        <v>2379360.81</v>
      </c>
    </row>
    <row r="4" spans="1:69" s="53" customFormat="1" x14ac:dyDescent="0.2">
      <c r="A4" s="7" t="s">
        <v>192</v>
      </c>
      <c r="B4" s="51">
        <v>68</v>
      </c>
      <c r="C4" s="53">
        <v>0</v>
      </c>
      <c r="D4" s="53">
        <v>0</v>
      </c>
      <c r="E4" s="53">
        <v>0</v>
      </c>
      <c r="F4" s="53">
        <v>0</v>
      </c>
      <c r="G4" s="53">
        <v>0</v>
      </c>
      <c r="H4" s="53">
        <v>0</v>
      </c>
      <c r="I4" s="53">
        <v>0</v>
      </c>
      <c r="J4" s="54">
        <v>6087097</v>
      </c>
      <c r="K4" s="53">
        <v>0</v>
      </c>
      <c r="L4" s="53">
        <v>0</v>
      </c>
      <c r="M4" s="53">
        <v>0</v>
      </c>
      <c r="N4" s="53">
        <v>0</v>
      </c>
      <c r="O4" s="54">
        <v>6436495.0600000005</v>
      </c>
      <c r="P4" s="54">
        <v>719937.35</v>
      </c>
      <c r="Q4" s="54">
        <v>282699.99</v>
      </c>
      <c r="R4" s="54">
        <v>425271.06000000006</v>
      </c>
      <c r="S4" s="54">
        <v>123772.85000000003</v>
      </c>
      <c r="T4" s="54">
        <v>237854.15999999995</v>
      </c>
      <c r="U4" s="54">
        <v>210670.96000000002</v>
      </c>
      <c r="V4" s="54">
        <v>0</v>
      </c>
      <c r="W4" s="54">
        <v>0</v>
      </c>
      <c r="X4" s="54">
        <v>164459.40999999997</v>
      </c>
      <c r="Y4" s="54">
        <v>2164665.7799999998</v>
      </c>
      <c r="Z4" s="54">
        <v>1450665.26</v>
      </c>
      <c r="AA4" s="54">
        <v>4771334.6800000006</v>
      </c>
      <c r="AB4" s="54">
        <v>45630.779999999992</v>
      </c>
      <c r="AC4" s="54">
        <v>698537.94</v>
      </c>
      <c r="AD4" s="54">
        <v>9538.66</v>
      </c>
      <c r="AE4" s="54">
        <v>176247.56</v>
      </c>
      <c r="AF4" s="54">
        <v>71765.689999999988</v>
      </c>
      <c r="AG4" s="54">
        <v>140593.78</v>
      </c>
      <c r="AH4" s="54">
        <v>624790.90000000014</v>
      </c>
      <c r="AI4" s="54">
        <v>775789.93</v>
      </c>
      <c r="AJ4" s="54">
        <v>877709.32</v>
      </c>
      <c r="AK4" s="54">
        <v>6134734</v>
      </c>
      <c r="AL4" s="54">
        <v>371025.33</v>
      </c>
      <c r="AM4" s="54">
        <v>284715.7</v>
      </c>
      <c r="AN4" s="54">
        <v>6790475.0299999993</v>
      </c>
      <c r="AO4" s="54">
        <v>1253399.9099999999</v>
      </c>
      <c r="AP4" s="54">
        <v>1670700.48</v>
      </c>
      <c r="AQ4" s="54">
        <v>1457268.4900000002</v>
      </c>
      <c r="AR4" s="54">
        <v>257668.14</v>
      </c>
      <c r="AS4" s="54">
        <v>956781.15999999992</v>
      </c>
      <c r="AT4" s="54">
        <v>224463.53</v>
      </c>
      <c r="AU4" s="54">
        <v>0</v>
      </c>
      <c r="AV4" s="54">
        <v>2692312.74</v>
      </c>
      <c r="AW4" s="54">
        <v>1277753.2100000004</v>
      </c>
      <c r="AX4" s="54">
        <v>61076.3</v>
      </c>
      <c r="AY4" s="54">
        <v>93291.959999999992</v>
      </c>
      <c r="AZ4" s="54">
        <v>176542.82</v>
      </c>
      <c r="BA4" s="54">
        <v>44724.39</v>
      </c>
      <c r="BB4" s="54">
        <v>8056</v>
      </c>
      <c r="BC4" s="54">
        <v>542399.77</v>
      </c>
      <c r="BD4" s="54">
        <v>312656.96000000002</v>
      </c>
      <c r="BE4" s="54">
        <v>1058662.6700000002</v>
      </c>
      <c r="BF4" s="54">
        <v>168585.56</v>
      </c>
      <c r="BG4" s="54">
        <v>1267052.76</v>
      </c>
      <c r="BH4" s="54">
        <v>5010802.4000000004</v>
      </c>
      <c r="BI4" s="54">
        <v>739299.14999999991</v>
      </c>
      <c r="BJ4" s="54">
        <v>125115.37</v>
      </c>
      <c r="BK4" s="54">
        <v>780217</v>
      </c>
      <c r="BL4" s="54">
        <v>1644631.52</v>
      </c>
      <c r="BM4" s="54">
        <v>909118</v>
      </c>
      <c r="BN4" s="54">
        <v>107818.45</v>
      </c>
      <c r="BP4" s="53">
        <v>1946276.69</v>
      </c>
    </row>
    <row r="5" spans="1:69" s="53" customFormat="1" x14ac:dyDescent="0.2">
      <c r="A5" s="7" t="s">
        <v>193</v>
      </c>
      <c r="B5" s="51">
        <v>5</v>
      </c>
      <c r="C5" s="53">
        <v>0</v>
      </c>
      <c r="D5" s="53">
        <v>0</v>
      </c>
      <c r="E5" s="53">
        <v>0</v>
      </c>
      <c r="F5" s="53">
        <v>0</v>
      </c>
      <c r="G5" s="53">
        <v>0</v>
      </c>
      <c r="H5" s="53">
        <v>0</v>
      </c>
      <c r="I5" s="53">
        <v>0</v>
      </c>
      <c r="J5" s="54">
        <v>4918527</v>
      </c>
      <c r="K5" s="53">
        <v>0</v>
      </c>
      <c r="L5" s="53">
        <v>0</v>
      </c>
      <c r="M5" s="53">
        <v>0</v>
      </c>
      <c r="N5" s="53">
        <v>0</v>
      </c>
      <c r="O5" s="54">
        <v>5895328.8499999996</v>
      </c>
      <c r="P5" s="54">
        <v>128737</v>
      </c>
      <c r="Q5" s="54">
        <v>450926.31</v>
      </c>
      <c r="R5" s="54">
        <v>728130.48</v>
      </c>
      <c r="S5" s="54">
        <v>93313.44</v>
      </c>
      <c r="T5" s="54">
        <v>101761.73999999999</v>
      </c>
      <c r="U5" s="54">
        <v>262183.46999999997</v>
      </c>
      <c r="V5" s="54">
        <v>0</v>
      </c>
      <c r="W5" s="54">
        <v>0</v>
      </c>
      <c r="X5" s="54">
        <v>185289</v>
      </c>
      <c r="Y5" s="54">
        <v>1950341.44</v>
      </c>
      <c r="Z5" s="54">
        <v>2365076.77</v>
      </c>
      <c r="AA5" s="54">
        <v>10302497.77</v>
      </c>
      <c r="AB5" s="54">
        <v>9023</v>
      </c>
      <c r="AC5" s="54">
        <v>852540.53</v>
      </c>
      <c r="AD5" s="54">
        <v>26860</v>
      </c>
      <c r="AE5" s="54">
        <v>145992</v>
      </c>
      <c r="AF5" s="54">
        <v>324787</v>
      </c>
      <c r="AG5" s="54">
        <v>58140</v>
      </c>
      <c r="AH5" s="54">
        <v>142745.15</v>
      </c>
      <c r="AI5" s="54">
        <v>828232.23</v>
      </c>
      <c r="AJ5" s="54">
        <v>265644.13</v>
      </c>
      <c r="AK5" s="54">
        <v>5058062</v>
      </c>
      <c r="AL5" s="54">
        <v>122554</v>
      </c>
      <c r="AM5" s="54">
        <v>219905.11</v>
      </c>
      <c r="AN5" s="54">
        <v>5400521.1099999994</v>
      </c>
      <c r="AO5" s="54">
        <v>0</v>
      </c>
      <c r="AP5" s="54">
        <v>2694027.38</v>
      </c>
      <c r="AQ5" s="54">
        <v>1268082.3</v>
      </c>
      <c r="AR5" s="54">
        <v>171234</v>
      </c>
      <c r="AS5" s="54">
        <v>1080617.74</v>
      </c>
      <c r="AT5" s="54">
        <v>161905.43</v>
      </c>
      <c r="AU5" s="54">
        <v>0</v>
      </c>
      <c r="AV5" s="54">
        <v>1413757.17</v>
      </c>
      <c r="AW5" s="54">
        <v>8465790.8900000006</v>
      </c>
      <c r="AX5" s="54">
        <v>6000</v>
      </c>
      <c r="AY5" s="54">
        <v>44173</v>
      </c>
      <c r="AZ5" s="54">
        <v>2860</v>
      </c>
      <c r="BA5" s="54">
        <v>21333</v>
      </c>
      <c r="BB5" s="54">
        <v>0</v>
      </c>
      <c r="BC5" s="54">
        <v>1839565.82</v>
      </c>
      <c r="BD5" s="54">
        <v>282718.7</v>
      </c>
      <c r="BE5" s="54">
        <v>35718.800000000003</v>
      </c>
      <c r="BF5" s="54">
        <v>0</v>
      </c>
      <c r="BG5" s="54">
        <v>1013809.24</v>
      </c>
      <c r="BH5" s="54">
        <v>11711969.449999999</v>
      </c>
      <c r="BI5" s="54">
        <v>539844.92999999993</v>
      </c>
      <c r="BJ5" s="54">
        <v>110448</v>
      </c>
      <c r="BK5" s="54">
        <v>244289</v>
      </c>
      <c r="BL5" s="54">
        <v>894581.92999999993</v>
      </c>
      <c r="BM5" s="54">
        <v>0</v>
      </c>
      <c r="BN5" s="54">
        <v>331025</v>
      </c>
      <c r="BP5" s="53">
        <v>973191.28</v>
      </c>
    </row>
    <row r="6" spans="1:69" s="53" customFormat="1" x14ac:dyDescent="0.2">
      <c r="A6" s="7" t="s">
        <v>194</v>
      </c>
      <c r="B6" s="51">
        <v>21</v>
      </c>
      <c r="C6" s="53">
        <v>0</v>
      </c>
      <c r="D6" s="53">
        <v>0</v>
      </c>
      <c r="E6" s="53">
        <v>0</v>
      </c>
      <c r="F6" s="53">
        <v>0</v>
      </c>
      <c r="G6" s="53">
        <v>0</v>
      </c>
      <c r="H6" s="53">
        <v>0</v>
      </c>
      <c r="I6" s="53">
        <v>0</v>
      </c>
      <c r="J6" s="54">
        <v>1448289</v>
      </c>
      <c r="K6" s="53">
        <v>0</v>
      </c>
      <c r="L6" s="53">
        <v>0</v>
      </c>
      <c r="M6" s="53">
        <v>0</v>
      </c>
      <c r="N6" s="53">
        <v>0</v>
      </c>
      <c r="O6" s="54">
        <v>1625288.5</v>
      </c>
      <c r="P6" s="54">
        <v>355558.99</v>
      </c>
      <c r="Q6" s="54">
        <v>83072.89</v>
      </c>
      <c r="R6" s="54">
        <v>63270.319999999992</v>
      </c>
      <c r="S6" s="54">
        <v>37493.550000000003</v>
      </c>
      <c r="T6" s="54">
        <v>63962.37</v>
      </c>
      <c r="U6" s="54">
        <v>55992.39</v>
      </c>
      <c r="V6" s="54">
        <v>0</v>
      </c>
      <c r="W6" s="54">
        <v>0</v>
      </c>
      <c r="X6" s="54">
        <v>48769.36</v>
      </c>
      <c r="Y6" s="54">
        <v>708119.87000000011</v>
      </c>
      <c r="Z6" s="54">
        <v>307959.09999999998</v>
      </c>
      <c r="AA6" s="54">
        <v>287592.01999999996</v>
      </c>
      <c r="AB6" s="54">
        <v>10840.46</v>
      </c>
      <c r="AC6" s="54">
        <v>79561.91</v>
      </c>
      <c r="AD6" s="54">
        <v>120</v>
      </c>
      <c r="AE6" s="54">
        <v>27153.58</v>
      </c>
      <c r="AF6" s="54">
        <v>17527.039999999997</v>
      </c>
      <c r="AG6" s="54">
        <v>69762.080000000002</v>
      </c>
      <c r="AH6" s="54">
        <v>73250.759999999995</v>
      </c>
      <c r="AI6" s="54">
        <v>162562.52000000002</v>
      </c>
      <c r="AJ6" s="54">
        <v>318789.68000000005</v>
      </c>
      <c r="AK6" s="54">
        <v>1456234</v>
      </c>
      <c r="AL6" s="54">
        <v>133723.69</v>
      </c>
      <c r="AM6" s="54">
        <v>50482.7</v>
      </c>
      <c r="AN6" s="54">
        <v>1640440.3900000001</v>
      </c>
      <c r="AO6" s="54">
        <v>190986.91</v>
      </c>
      <c r="AP6" s="54">
        <v>138193.37</v>
      </c>
      <c r="AQ6" s="54">
        <v>412595.68</v>
      </c>
      <c r="AR6" s="54">
        <v>0</v>
      </c>
      <c r="AS6" s="54">
        <v>107131.68</v>
      </c>
      <c r="AT6" s="54">
        <v>11331.11</v>
      </c>
      <c r="AU6" s="54">
        <v>0</v>
      </c>
      <c r="AV6" s="54">
        <v>309449.7</v>
      </c>
      <c r="AW6" s="54">
        <v>150</v>
      </c>
      <c r="AX6" s="54">
        <v>0</v>
      </c>
      <c r="AY6" s="54">
        <v>4200</v>
      </c>
      <c r="AZ6" s="54">
        <v>172089.83000000002</v>
      </c>
      <c r="BA6" s="54">
        <v>12003.72</v>
      </c>
      <c r="BB6" s="54">
        <v>72799.95</v>
      </c>
      <c r="BC6" s="54">
        <v>0</v>
      </c>
      <c r="BD6" s="54">
        <v>57904.759999999995</v>
      </c>
      <c r="BE6" s="54">
        <v>191862.53999999998</v>
      </c>
      <c r="BF6" s="54">
        <v>103144.56</v>
      </c>
      <c r="BG6" s="54">
        <v>159516.64999999997</v>
      </c>
      <c r="BH6" s="54">
        <v>773672.00999999989</v>
      </c>
      <c r="BI6" s="54">
        <v>21828.98</v>
      </c>
      <c r="BJ6" s="54">
        <v>4136.97</v>
      </c>
      <c r="BK6" s="54">
        <v>169522.86</v>
      </c>
      <c r="BL6" s="54">
        <v>195488.81</v>
      </c>
      <c r="BM6" s="54">
        <v>32450.13</v>
      </c>
      <c r="BN6" s="54">
        <v>13400</v>
      </c>
      <c r="BP6" s="53">
        <v>517443.60000000003</v>
      </c>
    </row>
    <row r="7" spans="1:69" s="53" customFormat="1" x14ac:dyDescent="0.2">
      <c r="A7" s="7" t="s">
        <v>195</v>
      </c>
      <c r="B7" s="51">
        <v>33</v>
      </c>
      <c r="C7" s="53">
        <v>0</v>
      </c>
      <c r="D7" s="53">
        <v>0</v>
      </c>
      <c r="E7" s="53">
        <v>0</v>
      </c>
      <c r="F7" s="53">
        <v>0</v>
      </c>
      <c r="G7" s="53">
        <v>0</v>
      </c>
      <c r="H7" s="53">
        <v>0</v>
      </c>
      <c r="I7" s="53">
        <v>0</v>
      </c>
      <c r="J7" s="54">
        <v>4935210</v>
      </c>
      <c r="K7" s="53">
        <v>0</v>
      </c>
      <c r="L7" s="53">
        <v>0</v>
      </c>
      <c r="M7" s="53">
        <v>0</v>
      </c>
      <c r="N7" s="53">
        <v>0</v>
      </c>
      <c r="O7" s="54">
        <v>6213768.5199999996</v>
      </c>
      <c r="P7" s="54">
        <v>448428.31000000006</v>
      </c>
      <c r="Q7" s="54">
        <v>499045.07999999996</v>
      </c>
      <c r="R7" s="54">
        <v>761300.59000000008</v>
      </c>
      <c r="S7" s="54">
        <v>124711.25000000001</v>
      </c>
      <c r="T7" s="54">
        <v>214658.84999999998</v>
      </c>
      <c r="U7" s="54">
        <v>279808.64000000001</v>
      </c>
      <c r="V7" s="54">
        <v>0</v>
      </c>
      <c r="W7" s="54">
        <v>0</v>
      </c>
      <c r="X7" s="54">
        <v>215601.59</v>
      </c>
      <c r="Y7" s="54">
        <v>2543554.31</v>
      </c>
      <c r="Z7" s="54">
        <v>2189467.8000000003</v>
      </c>
      <c r="AA7" s="54">
        <v>9937543.8000000007</v>
      </c>
      <c r="AB7" s="54">
        <v>28444.449999999997</v>
      </c>
      <c r="AC7" s="54">
        <v>934270.74</v>
      </c>
      <c r="AD7" s="54">
        <v>26073.360000000001</v>
      </c>
      <c r="AE7" s="54">
        <v>117200.26999999999</v>
      </c>
      <c r="AF7" s="54">
        <v>362155.58</v>
      </c>
      <c r="AG7" s="54">
        <v>80419.98</v>
      </c>
      <c r="AH7" s="54">
        <v>298249.36000000004</v>
      </c>
      <c r="AI7" s="54">
        <v>387841.87</v>
      </c>
      <c r="AJ7" s="54">
        <v>1134782.5</v>
      </c>
      <c r="AK7" s="54">
        <v>5636208</v>
      </c>
      <c r="AL7" s="54">
        <v>289979.34999999998</v>
      </c>
      <c r="AM7" s="54">
        <v>317715</v>
      </c>
      <c r="AN7" s="54">
        <v>6243902.3499999996</v>
      </c>
      <c r="AO7" s="54">
        <v>196000</v>
      </c>
      <c r="AP7" s="54">
        <v>1442024.48</v>
      </c>
      <c r="AQ7" s="54">
        <v>1443397.66</v>
      </c>
      <c r="AR7" s="54">
        <v>136847.35</v>
      </c>
      <c r="AS7" s="54">
        <v>676910.6</v>
      </c>
      <c r="AT7" s="54">
        <v>88687.42</v>
      </c>
      <c r="AU7" s="54">
        <v>0</v>
      </c>
      <c r="AV7" s="54">
        <v>1098445.3699999996</v>
      </c>
      <c r="AW7" s="54">
        <v>8278523.8799999999</v>
      </c>
      <c r="AX7" s="54">
        <v>84286.41</v>
      </c>
      <c r="AY7" s="54">
        <v>0</v>
      </c>
      <c r="AZ7" s="54">
        <v>6888</v>
      </c>
      <c r="BA7" s="54">
        <v>21792.39</v>
      </c>
      <c r="BB7" s="54">
        <v>7626</v>
      </c>
      <c r="BC7" s="54">
        <v>2009205.52</v>
      </c>
      <c r="BD7" s="54">
        <v>465458.51</v>
      </c>
      <c r="BE7" s="54">
        <v>1014010.6799999999</v>
      </c>
      <c r="BF7" s="54">
        <v>11058</v>
      </c>
      <c r="BG7" s="54">
        <v>1607077.48</v>
      </c>
      <c r="BH7" s="54">
        <v>13505926.870000001</v>
      </c>
      <c r="BI7" s="54">
        <v>844356.16999999993</v>
      </c>
      <c r="BJ7" s="54">
        <v>166199.28</v>
      </c>
      <c r="BK7" s="54">
        <v>484474.64</v>
      </c>
      <c r="BL7" s="54">
        <v>1495030.0899999999</v>
      </c>
      <c r="BM7" s="54">
        <v>372939</v>
      </c>
      <c r="BN7" s="54">
        <v>308805</v>
      </c>
      <c r="BP7" s="53">
        <v>2047325.5</v>
      </c>
    </row>
    <row r="8" spans="1:69" s="53" customFormat="1" x14ac:dyDescent="0.2">
      <c r="A8" s="7" t="s">
        <v>196</v>
      </c>
      <c r="B8" s="51">
        <v>8</v>
      </c>
      <c r="C8" s="53">
        <v>0</v>
      </c>
      <c r="D8" s="53">
        <v>0</v>
      </c>
      <c r="E8" s="53">
        <v>0</v>
      </c>
      <c r="F8" s="53">
        <v>0</v>
      </c>
      <c r="G8" s="53">
        <v>0</v>
      </c>
      <c r="H8" s="53">
        <v>0</v>
      </c>
      <c r="I8" s="53">
        <v>0</v>
      </c>
      <c r="J8" s="54">
        <v>471749</v>
      </c>
      <c r="K8" s="53">
        <v>0</v>
      </c>
      <c r="L8" s="53">
        <v>0</v>
      </c>
      <c r="M8" s="53">
        <v>0</v>
      </c>
      <c r="N8" s="53">
        <v>0</v>
      </c>
      <c r="O8" s="54">
        <v>424550.22</v>
      </c>
      <c r="P8" s="54">
        <v>39156.239999999998</v>
      </c>
      <c r="Q8" s="54">
        <v>20452.13</v>
      </c>
      <c r="R8" s="54">
        <v>14655.43</v>
      </c>
      <c r="S8" s="54">
        <v>13049.369999999999</v>
      </c>
      <c r="T8" s="54">
        <v>36996.780000000006</v>
      </c>
      <c r="U8" s="54">
        <v>16210.01</v>
      </c>
      <c r="V8" s="54">
        <v>0</v>
      </c>
      <c r="W8" s="54">
        <v>0</v>
      </c>
      <c r="X8" s="54">
        <v>8648.81</v>
      </c>
      <c r="Y8" s="54">
        <v>149168.76999999999</v>
      </c>
      <c r="Z8" s="54">
        <v>67077.77</v>
      </c>
      <c r="AA8" s="54">
        <v>397044.28</v>
      </c>
      <c r="AB8" s="54">
        <v>610.22</v>
      </c>
      <c r="AC8" s="54">
        <v>40907.93</v>
      </c>
      <c r="AD8" s="54">
        <v>0</v>
      </c>
      <c r="AE8" s="54">
        <v>7242.95</v>
      </c>
      <c r="AF8" s="54">
        <v>7541.1100000000006</v>
      </c>
      <c r="AG8" s="54">
        <v>2963.23</v>
      </c>
      <c r="AH8" s="54">
        <v>45631.06</v>
      </c>
      <c r="AI8" s="54">
        <v>64506.64</v>
      </c>
      <c r="AJ8" s="54">
        <v>444346.15</v>
      </c>
      <c r="AK8" s="54">
        <v>471749</v>
      </c>
      <c r="AL8" s="54">
        <v>90992.41</v>
      </c>
      <c r="AM8" s="54">
        <v>8387</v>
      </c>
      <c r="AN8" s="54">
        <v>571128.41</v>
      </c>
      <c r="AO8" s="54">
        <v>228836.13</v>
      </c>
      <c r="AP8" s="54">
        <v>53600</v>
      </c>
      <c r="AQ8" s="54">
        <v>27950</v>
      </c>
      <c r="AR8" s="54">
        <v>120820.79</v>
      </c>
      <c r="AS8" s="54">
        <v>83295.63</v>
      </c>
      <c r="AT8" s="54">
        <v>53846.3</v>
      </c>
      <c r="AU8" s="54">
        <v>0</v>
      </c>
      <c r="AV8" s="54">
        <v>486798.85</v>
      </c>
      <c r="AW8" s="54">
        <v>28403.49</v>
      </c>
      <c r="AX8" s="54">
        <v>0</v>
      </c>
      <c r="AY8" s="54">
        <v>0</v>
      </c>
      <c r="AZ8" s="54">
        <v>0</v>
      </c>
      <c r="BA8" s="54">
        <v>58291.039999999994</v>
      </c>
      <c r="BB8" s="54">
        <v>0</v>
      </c>
      <c r="BC8" s="54">
        <v>3116.25</v>
      </c>
      <c r="BD8" s="54">
        <v>15051.43</v>
      </c>
      <c r="BE8" s="54">
        <v>1141.5999999999999</v>
      </c>
      <c r="BF8" s="54">
        <v>55936</v>
      </c>
      <c r="BG8" s="54">
        <v>58006.9</v>
      </c>
      <c r="BH8" s="54">
        <v>219946.71000000002</v>
      </c>
      <c r="BI8" s="54">
        <v>1950</v>
      </c>
      <c r="BJ8" s="54">
        <v>9562.41</v>
      </c>
      <c r="BK8" s="54">
        <v>22676</v>
      </c>
      <c r="BL8" s="54">
        <v>34188.410000000003</v>
      </c>
      <c r="BM8" s="54">
        <v>0</v>
      </c>
      <c r="BN8" s="54">
        <v>0</v>
      </c>
      <c r="BP8" s="53">
        <v>508334.72000000003</v>
      </c>
    </row>
    <row r="9" spans="1:69" s="53" customFormat="1" x14ac:dyDescent="0.2">
      <c r="A9" s="7" t="s">
        <v>197</v>
      </c>
      <c r="B9" s="51">
        <v>16</v>
      </c>
      <c r="C9" s="53">
        <v>0</v>
      </c>
      <c r="D9" s="53">
        <v>0</v>
      </c>
      <c r="E9" s="53">
        <v>0</v>
      </c>
      <c r="F9" s="53">
        <v>0</v>
      </c>
      <c r="G9" s="53">
        <v>0</v>
      </c>
      <c r="H9" s="53">
        <v>0</v>
      </c>
      <c r="I9" s="53">
        <v>0</v>
      </c>
      <c r="J9" s="54">
        <v>3278022</v>
      </c>
      <c r="K9" s="53">
        <v>0</v>
      </c>
      <c r="L9" s="53">
        <v>0</v>
      </c>
      <c r="M9" s="53">
        <v>0</v>
      </c>
      <c r="N9" s="53">
        <v>0</v>
      </c>
      <c r="O9" s="54">
        <v>2542735.33</v>
      </c>
      <c r="P9" s="54">
        <v>158059.68</v>
      </c>
      <c r="Q9" s="54">
        <v>44345.36</v>
      </c>
      <c r="R9" s="54">
        <v>195109.78</v>
      </c>
      <c r="S9" s="54">
        <v>34171.090000000004</v>
      </c>
      <c r="T9" s="54">
        <v>44755.91</v>
      </c>
      <c r="U9" s="54">
        <v>51017.329999999994</v>
      </c>
      <c r="V9" s="54">
        <v>0</v>
      </c>
      <c r="W9" s="54">
        <v>0</v>
      </c>
      <c r="X9" s="54">
        <v>56058.95</v>
      </c>
      <c r="Y9" s="54">
        <v>583518.1</v>
      </c>
      <c r="Z9" s="54">
        <v>739324.4800000001</v>
      </c>
      <c r="AA9" s="54">
        <v>3535937.25</v>
      </c>
      <c r="AB9" s="54">
        <v>15657.98</v>
      </c>
      <c r="AC9" s="54">
        <v>344286.88</v>
      </c>
      <c r="AD9" s="54">
        <v>3828.85</v>
      </c>
      <c r="AE9" s="54">
        <v>232928.75</v>
      </c>
      <c r="AF9" s="54">
        <v>22192.550000000003</v>
      </c>
      <c r="AG9" s="54">
        <v>100085.04000000001</v>
      </c>
      <c r="AH9" s="54">
        <v>382498.01999999996</v>
      </c>
      <c r="AI9" s="54">
        <v>744722.69</v>
      </c>
      <c r="AJ9" s="54">
        <v>519701.86</v>
      </c>
      <c r="AK9" s="54">
        <v>3278022</v>
      </c>
      <c r="AL9" s="54">
        <v>115776</v>
      </c>
      <c r="AM9" s="54">
        <v>76958.77</v>
      </c>
      <c r="AN9" s="54">
        <v>3470756.77</v>
      </c>
      <c r="AO9" s="54">
        <v>212691</v>
      </c>
      <c r="AP9" s="54">
        <v>2217654.2999999998</v>
      </c>
      <c r="AQ9" s="54">
        <v>397903</v>
      </c>
      <c r="AR9" s="54">
        <v>171234</v>
      </c>
      <c r="AS9" s="54">
        <v>1027099</v>
      </c>
      <c r="AT9" s="54">
        <v>20603</v>
      </c>
      <c r="AU9" s="54">
        <v>0</v>
      </c>
      <c r="AV9" s="54">
        <v>1431627</v>
      </c>
      <c r="AW9" s="54">
        <v>596618.61</v>
      </c>
      <c r="AX9" s="54">
        <v>38487</v>
      </c>
      <c r="AY9" s="54">
        <v>116236</v>
      </c>
      <c r="AZ9" s="54">
        <v>124042.98999999999</v>
      </c>
      <c r="BA9" s="54">
        <v>1459</v>
      </c>
      <c r="BB9" s="54">
        <v>0</v>
      </c>
      <c r="BC9" s="54">
        <v>41125</v>
      </c>
      <c r="BD9" s="54">
        <v>67234</v>
      </c>
      <c r="BE9" s="54">
        <v>132441.70000000001</v>
      </c>
      <c r="BF9" s="54">
        <v>11045</v>
      </c>
      <c r="BG9" s="54">
        <v>451063.9</v>
      </c>
      <c r="BH9" s="54">
        <v>1579753.2</v>
      </c>
      <c r="BI9" s="54">
        <v>330175</v>
      </c>
      <c r="BJ9" s="54">
        <v>107731.87</v>
      </c>
      <c r="BK9" s="54">
        <v>247305</v>
      </c>
      <c r="BL9" s="54">
        <v>685211.87</v>
      </c>
      <c r="BM9" s="54">
        <v>615846</v>
      </c>
      <c r="BN9" s="54">
        <v>70776.44</v>
      </c>
      <c r="BP9" s="53">
        <v>1276893.0499999998</v>
      </c>
    </row>
    <row r="10" spans="1:69" s="53" customFormat="1" x14ac:dyDescent="0.2">
      <c r="A10" s="7" t="s">
        <v>198</v>
      </c>
      <c r="B10" s="51">
        <v>14</v>
      </c>
      <c r="C10" s="53">
        <v>0</v>
      </c>
      <c r="D10" s="53">
        <v>0</v>
      </c>
      <c r="E10" s="53">
        <v>0</v>
      </c>
      <c r="F10" s="53">
        <v>0</v>
      </c>
      <c r="G10" s="53">
        <v>0</v>
      </c>
      <c r="H10" s="53">
        <v>0</v>
      </c>
      <c r="I10" s="53">
        <v>0</v>
      </c>
      <c r="J10" s="54">
        <v>323161</v>
      </c>
      <c r="K10" s="53">
        <v>0</v>
      </c>
      <c r="L10" s="53">
        <v>0</v>
      </c>
      <c r="M10" s="53">
        <v>0</v>
      </c>
      <c r="N10" s="53">
        <v>0</v>
      </c>
      <c r="O10" s="54">
        <v>1241481.32</v>
      </c>
      <c r="P10" s="54">
        <v>61703.789999999994</v>
      </c>
      <c r="Q10" s="54">
        <v>70463.909999999989</v>
      </c>
      <c r="R10" s="54">
        <v>70314.66</v>
      </c>
      <c r="S10" s="54">
        <v>26222.99</v>
      </c>
      <c r="T10" s="54">
        <v>53247.799999999996</v>
      </c>
      <c r="U10" s="54">
        <v>102789.78</v>
      </c>
      <c r="V10" s="54">
        <v>0</v>
      </c>
      <c r="W10" s="54">
        <v>0</v>
      </c>
      <c r="X10" s="54">
        <v>20759.75</v>
      </c>
      <c r="Y10" s="54">
        <v>405502.68</v>
      </c>
      <c r="Z10" s="54">
        <v>474091.38000000006</v>
      </c>
      <c r="AA10" s="54">
        <v>1198472.82</v>
      </c>
      <c r="AB10" s="54">
        <v>28877.39</v>
      </c>
      <c r="AC10" s="54">
        <v>103963.42</v>
      </c>
      <c r="AD10" s="54">
        <v>0</v>
      </c>
      <c r="AE10" s="54">
        <v>54037.11</v>
      </c>
      <c r="AF10" s="54">
        <v>23859.94</v>
      </c>
      <c r="AG10" s="54">
        <v>4324</v>
      </c>
      <c r="AH10" s="54">
        <v>108021.86000000002</v>
      </c>
      <c r="AI10" s="54">
        <v>146842.08000000002</v>
      </c>
      <c r="AJ10" s="54">
        <v>163274.50999999998</v>
      </c>
      <c r="AK10" s="54">
        <v>594125</v>
      </c>
      <c r="AL10" s="54">
        <v>15525</v>
      </c>
      <c r="AM10" s="54">
        <v>16218.11</v>
      </c>
      <c r="AN10" s="54">
        <v>625868.11</v>
      </c>
      <c r="AO10" s="54">
        <v>453129</v>
      </c>
      <c r="AP10" s="54">
        <v>535258.38</v>
      </c>
      <c r="AQ10" s="54">
        <v>474005.14</v>
      </c>
      <c r="AR10" s="54">
        <v>3522.74</v>
      </c>
      <c r="AS10" s="54">
        <v>137452.74</v>
      </c>
      <c r="AT10" s="54">
        <v>243122.43</v>
      </c>
      <c r="AU10" s="54">
        <v>0</v>
      </c>
      <c r="AV10" s="54">
        <v>837226.90999999992</v>
      </c>
      <c r="AW10" s="54">
        <v>379570.28</v>
      </c>
      <c r="AX10" s="54">
        <v>31107</v>
      </c>
      <c r="AY10" s="54">
        <v>9205</v>
      </c>
      <c r="AZ10" s="54">
        <v>65563.100000000006</v>
      </c>
      <c r="BA10" s="54">
        <v>8271.19</v>
      </c>
      <c r="BB10" s="54">
        <v>0</v>
      </c>
      <c r="BC10" s="54">
        <v>142698.82</v>
      </c>
      <c r="BD10" s="54">
        <v>53483.56</v>
      </c>
      <c r="BE10" s="54">
        <v>115218.26000000001</v>
      </c>
      <c r="BF10" s="54">
        <v>2771</v>
      </c>
      <c r="BG10" s="54">
        <v>84018.32</v>
      </c>
      <c r="BH10" s="54">
        <v>891906.53</v>
      </c>
      <c r="BI10" s="54">
        <v>87857.43</v>
      </c>
      <c r="BJ10" s="54">
        <v>24390.2</v>
      </c>
      <c r="BK10" s="54">
        <v>22100</v>
      </c>
      <c r="BL10" s="54">
        <v>134347.63</v>
      </c>
      <c r="BM10" s="54">
        <v>0</v>
      </c>
      <c r="BN10" s="54">
        <v>281625</v>
      </c>
      <c r="BP10" s="53">
        <v>382394.81</v>
      </c>
    </row>
    <row r="11" spans="1:69" s="53" customFormat="1" x14ac:dyDescent="0.2">
      <c r="A11" s="7" t="s">
        <v>199</v>
      </c>
      <c r="B11" s="51">
        <v>5</v>
      </c>
      <c r="C11" s="53">
        <v>0</v>
      </c>
      <c r="D11" s="53">
        <v>0</v>
      </c>
      <c r="E11" s="53">
        <v>0</v>
      </c>
      <c r="F11" s="53">
        <v>0</v>
      </c>
      <c r="G11" s="53">
        <v>0</v>
      </c>
      <c r="H11" s="53">
        <v>0</v>
      </c>
      <c r="I11" s="53">
        <v>0</v>
      </c>
      <c r="J11" s="54">
        <v>341053</v>
      </c>
      <c r="K11" s="53">
        <v>0</v>
      </c>
      <c r="L11" s="53">
        <v>0</v>
      </c>
      <c r="M11" s="53">
        <v>0</v>
      </c>
      <c r="N11" s="53">
        <v>0</v>
      </c>
      <c r="O11" s="54">
        <v>276929.45</v>
      </c>
      <c r="P11" s="54">
        <v>35355.24</v>
      </c>
      <c r="Q11" s="54">
        <v>8343.84</v>
      </c>
      <c r="R11" s="54">
        <v>1929.0000000000002</v>
      </c>
      <c r="S11" s="54">
        <v>5586.82</v>
      </c>
      <c r="T11" s="54">
        <v>4887.8599999999997</v>
      </c>
      <c r="U11" s="54">
        <v>14416.83</v>
      </c>
      <c r="V11" s="54">
        <v>0</v>
      </c>
      <c r="W11" s="54">
        <v>0</v>
      </c>
      <c r="X11" s="54">
        <v>6752.43</v>
      </c>
      <c r="Y11" s="54">
        <v>77272.01999999999</v>
      </c>
      <c r="Z11" s="54">
        <v>17725.170000000002</v>
      </c>
      <c r="AA11" s="54">
        <v>169743.81</v>
      </c>
      <c r="AB11" s="54">
        <v>1150</v>
      </c>
      <c r="AC11" s="54">
        <v>20743.37</v>
      </c>
      <c r="AD11" s="54">
        <v>2070</v>
      </c>
      <c r="AE11" s="54">
        <v>24067.35</v>
      </c>
      <c r="AF11" s="54">
        <v>2179.09</v>
      </c>
      <c r="AG11" s="54">
        <v>1628.71</v>
      </c>
      <c r="AH11" s="54">
        <v>53791.920000000006</v>
      </c>
      <c r="AI11" s="54">
        <v>23748.38</v>
      </c>
      <c r="AJ11" s="54">
        <v>25483.989999999998</v>
      </c>
      <c r="AK11" s="54">
        <v>341053</v>
      </c>
      <c r="AL11" s="54">
        <v>61460.229999999996</v>
      </c>
      <c r="AM11" s="54">
        <v>0</v>
      </c>
      <c r="AN11" s="54">
        <v>402513.23</v>
      </c>
      <c r="AO11" s="54">
        <v>0</v>
      </c>
      <c r="AP11" s="54">
        <v>10213</v>
      </c>
      <c r="AQ11" s="54">
        <v>47883</v>
      </c>
      <c r="AR11" s="54">
        <v>0</v>
      </c>
      <c r="AS11" s="54">
        <v>52484</v>
      </c>
      <c r="AT11" s="54">
        <v>0</v>
      </c>
      <c r="AU11" s="54">
        <v>0</v>
      </c>
      <c r="AV11" s="54">
        <v>52484</v>
      </c>
      <c r="AW11" s="54">
        <v>8212.42</v>
      </c>
      <c r="AX11" s="54">
        <v>13790</v>
      </c>
      <c r="AY11" s="54">
        <v>6865.68</v>
      </c>
      <c r="AZ11" s="54">
        <v>1940</v>
      </c>
      <c r="BA11" s="54">
        <v>0</v>
      </c>
      <c r="BB11" s="54">
        <v>0</v>
      </c>
      <c r="BC11" s="54">
        <v>420</v>
      </c>
      <c r="BD11" s="54">
        <v>11268.16</v>
      </c>
      <c r="BE11" s="54">
        <v>85227.65</v>
      </c>
      <c r="BF11" s="54">
        <v>0</v>
      </c>
      <c r="BG11" s="54">
        <v>20788.22</v>
      </c>
      <c r="BH11" s="54">
        <v>148512.13</v>
      </c>
      <c r="BI11" s="54">
        <v>0</v>
      </c>
      <c r="BJ11" s="54">
        <v>7685.39</v>
      </c>
      <c r="BK11" s="54">
        <v>57973</v>
      </c>
      <c r="BL11" s="54">
        <v>65658.39</v>
      </c>
      <c r="BM11" s="54">
        <v>0</v>
      </c>
      <c r="BN11" s="54">
        <v>5972.65</v>
      </c>
      <c r="BP11" s="53">
        <v>110371.06</v>
      </c>
    </row>
    <row r="12" spans="1:69" s="53" customFormat="1" x14ac:dyDescent="0.2">
      <c r="A12" s="7" t="s">
        <v>200</v>
      </c>
      <c r="B12" s="51">
        <v>17</v>
      </c>
      <c r="C12" s="53">
        <v>0</v>
      </c>
      <c r="D12" s="53">
        <v>0</v>
      </c>
      <c r="E12" s="53">
        <v>0</v>
      </c>
      <c r="F12" s="53">
        <v>0</v>
      </c>
      <c r="G12" s="53">
        <v>0</v>
      </c>
      <c r="H12" s="53">
        <v>0</v>
      </c>
      <c r="I12" s="53">
        <v>0</v>
      </c>
      <c r="J12" s="54">
        <v>2294953</v>
      </c>
      <c r="K12" s="53">
        <v>0</v>
      </c>
      <c r="L12" s="53">
        <v>0</v>
      </c>
      <c r="M12" s="53">
        <v>0</v>
      </c>
      <c r="N12" s="53">
        <v>0</v>
      </c>
      <c r="O12" s="54">
        <v>2076433.3399999999</v>
      </c>
      <c r="P12" s="54">
        <v>105329.18</v>
      </c>
      <c r="Q12" s="54">
        <v>79041.679999999993</v>
      </c>
      <c r="R12" s="54">
        <v>112988.38</v>
      </c>
      <c r="S12" s="54">
        <v>27195.51</v>
      </c>
      <c r="T12" s="54">
        <v>40345.480000000003</v>
      </c>
      <c r="U12" s="54">
        <v>53393.14</v>
      </c>
      <c r="V12" s="54">
        <v>0</v>
      </c>
      <c r="W12" s="54">
        <v>0</v>
      </c>
      <c r="X12" s="54">
        <v>63686.61</v>
      </c>
      <c r="Y12" s="54">
        <v>481979.98</v>
      </c>
      <c r="Z12" s="54">
        <v>213427.13999999998</v>
      </c>
      <c r="AA12" s="54">
        <v>1495353.9</v>
      </c>
      <c r="AB12" s="54">
        <v>14076.380000000001</v>
      </c>
      <c r="AC12" s="54">
        <v>177496.89</v>
      </c>
      <c r="AD12" s="54">
        <v>15561.2</v>
      </c>
      <c r="AE12" s="54">
        <v>49756.39</v>
      </c>
      <c r="AF12" s="54">
        <v>2050.36</v>
      </c>
      <c r="AG12" s="54">
        <v>11386.380000000001</v>
      </c>
      <c r="AH12" s="54">
        <v>163336.57000000004</v>
      </c>
      <c r="AI12" s="54">
        <v>352293.98999999993</v>
      </c>
      <c r="AJ12" s="54">
        <v>199898.76</v>
      </c>
      <c r="AK12" s="54">
        <v>2372182</v>
      </c>
      <c r="AL12" s="54">
        <v>23928</v>
      </c>
      <c r="AM12" s="54">
        <v>97198.5</v>
      </c>
      <c r="AN12" s="54">
        <v>2493308.5</v>
      </c>
      <c r="AO12" s="54">
        <v>29229.27</v>
      </c>
      <c r="AP12" s="54">
        <v>154646.06</v>
      </c>
      <c r="AQ12" s="54">
        <v>474801.19</v>
      </c>
      <c r="AR12" s="54">
        <v>0</v>
      </c>
      <c r="AS12" s="54">
        <v>149368.84</v>
      </c>
      <c r="AT12" s="54">
        <v>0</v>
      </c>
      <c r="AU12" s="54">
        <v>0</v>
      </c>
      <c r="AV12" s="54">
        <v>178598.11</v>
      </c>
      <c r="AW12" s="54">
        <v>730199.55999999994</v>
      </c>
      <c r="AX12" s="54">
        <v>139747.15</v>
      </c>
      <c r="AY12" s="54">
        <v>19684.96</v>
      </c>
      <c r="AZ12" s="54">
        <v>42203.14</v>
      </c>
      <c r="BA12" s="54">
        <v>120</v>
      </c>
      <c r="BB12" s="54">
        <v>0</v>
      </c>
      <c r="BC12" s="54">
        <v>194265</v>
      </c>
      <c r="BD12" s="54">
        <v>8792</v>
      </c>
      <c r="BE12" s="54">
        <v>23338.15</v>
      </c>
      <c r="BF12" s="54">
        <v>2170</v>
      </c>
      <c r="BG12" s="54">
        <v>146570.33000000002</v>
      </c>
      <c r="BH12" s="54">
        <v>1307090.29</v>
      </c>
      <c r="BI12" s="54">
        <v>138888</v>
      </c>
      <c r="BJ12" s="54">
        <v>28415.11</v>
      </c>
      <c r="BK12" s="54">
        <v>377871.17</v>
      </c>
      <c r="BL12" s="54">
        <v>545174.28</v>
      </c>
      <c r="BM12" s="54">
        <v>0</v>
      </c>
      <c r="BN12" s="54">
        <v>0</v>
      </c>
      <c r="BP12" s="54">
        <v>456066.04000000004</v>
      </c>
    </row>
    <row r="13" spans="1:69" s="304" customFormat="1" x14ac:dyDescent="0.25">
      <c r="A13" s="304" t="s">
        <v>180</v>
      </c>
      <c r="B13" s="304">
        <v>68</v>
      </c>
      <c r="C13" s="304">
        <v>0</v>
      </c>
      <c r="D13" s="304">
        <v>0</v>
      </c>
      <c r="E13" s="304">
        <v>0</v>
      </c>
      <c r="F13" s="304">
        <v>0</v>
      </c>
      <c r="G13" s="304">
        <v>0</v>
      </c>
      <c r="H13" s="304">
        <v>0</v>
      </c>
      <c r="I13" s="304">
        <v>0</v>
      </c>
      <c r="J13" s="304">
        <v>10981467</v>
      </c>
      <c r="K13" s="304">
        <v>0</v>
      </c>
      <c r="L13" s="304">
        <v>9941594.25</v>
      </c>
      <c r="M13" s="304">
        <v>21281905.170000002</v>
      </c>
      <c r="N13" s="304">
        <v>0</v>
      </c>
      <c r="O13" s="304">
        <v>8867074.6199999992</v>
      </c>
      <c r="P13" s="304">
        <v>891074.01</v>
      </c>
      <c r="Q13" s="304">
        <v>475757.76999999996</v>
      </c>
      <c r="R13" s="304">
        <v>680441.80999999982</v>
      </c>
      <c r="S13" s="304">
        <v>160977.78000000003</v>
      </c>
      <c r="T13" s="304">
        <v>287973.53000000003</v>
      </c>
      <c r="U13" s="304">
        <v>342565.84</v>
      </c>
      <c r="V13" s="304">
        <v>0</v>
      </c>
      <c r="W13" s="304">
        <v>0</v>
      </c>
      <c r="X13" s="304">
        <v>293573.64999999997</v>
      </c>
      <c r="Y13" s="304">
        <v>3132364.3900000006</v>
      </c>
      <c r="Z13" s="304">
        <v>2442718.3600000003</v>
      </c>
      <c r="AA13" s="304">
        <v>12682492.92</v>
      </c>
      <c r="AB13" s="304">
        <v>57618.239999999998</v>
      </c>
      <c r="AC13" s="304">
        <v>1167915.9999999998</v>
      </c>
      <c r="AD13" s="304">
        <v>47423.409999999996</v>
      </c>
      <c r="AE13" s="304">
        <v>365172.37</v>
      </c>
      <c r="AF13" s="304">
        <v>167643.90000000005</v>
      </c>
      <c r="AG13" s="304">
        <v>180925.55</v>
      </c>
      <c r="AH13" s="304">
        <v>657162.10000000033</v>
      </c>
      <c r="AI13" s="304">
        <v>879445.07999999984</v>
      </c>
      <c r="AJ13" s="304">
        <v>1784020.52</v>
      </c>
      <c r="AK13" s="304">
        <v>10981467</v>
      </c>
      <c r="AL13" s="304">
        <v>348743.80000000005</v>
      </c>
      <c r="AM13" s="304">
        <v>448724.67000000004</v>
      </c>
      <c r="AN13" s="304">
        <v>11778935.469999999</v>
      </c>
      <c r="AO13" s="304">
        <v>57472.4</v>
      </c>
      <c r="AP13" s="304">
        <v>2353916.87</v>
      </c>
      <c r="AQ13" s="304">
        <v>1765064.43</v>
      </c>
      <c r="AR13" s="304">
        <v>117847.35</v>
      </c>
      <c r="AS13" s="304">
        <v>1434539.1199999999</v>
      </c>
      <c r="AT13" s="304">
        <v>163427.87</v>
      </c>
      <c r="AU13" s="304">
        <v>0</v>
      </c>
      <c r="AV13" s="304">
        <v>1773286.7399999998</v>
      </c>
      <c r="AW13" s="304">
        <v>7762015.4000000004</v>
      </c>
      <c r="AX13" s="304">
        <v>254139.56</v>
      </c>
      <c r="AY13" s="304">
        <v>67581.66</v>
      </c>
      <c r="AZ13" s="304">
        <v>254197.63</v>
      </c>
      <c r="BA13" s="304">
        <v>56747.25</v>
      </c>
      <c r="BB13" s="304">
        <v>69289.100000000006</v>
      </c>
      <c r="BC13" s="304">
        <v>1772587.52</v>
      </c>
      <c r="BD13" s="304">
        <v>217526.41</v>
      </c>
      <c r="BE13" s="304">
        <v>1150290.08</v>
      </c>
      <c r="BF13" s="304">
        <v>120332.78</v>
      </c>
      <c r="BG13" s="304">
        <v>1205364.3999999999</v>
      </c>
      <c r="BH13" s="304">
        <v>12930071.789999999</v>
      </c>
      <c r="BI13" s="304">
        <v>1175953.1499999999</v>
      </c>
      <c r="BJ13" s="304">
        <v>286938.84999999998</v>
      </c>
      <c r="BK13" s="304">
        <v>1054161.81</v>
      </c>
      <c r="BL13" s="304">
        <v>2517053.81</v>
      </c>
      <c r="BM13" s="304">
        <v>926958.13</v>
      </c>
      <c r="BN13" s="304">
        <v>308439.8</v>
      </c>
      <c r="BP13" s="304">
        <v>3259966.0900000003</v>
      </c>
    </row>
    <row r="14" spans="1:69" s="304" customFormat="1" x14ac:dyDescent="0.25">
      <c r="A14" s="304" t="s">
        <v>182</v>
      </c>
      <c r="B14" s="304">
        <v>12</v>
      </c>
      <c r="C14" s="304">
        <v>0</v>
      </c>
      <c r="D14" s="304">
        <v>0</v>
      </c>
      <c r="E14" s="304">
        <v>0</v>
      </c>
      <c r="F14" s="304">
        <v>0</v>
      </c>
      <c r="G14" s="304">
        <v>0</v>
      </c>
      <c r="H14" s="304">
        <v>0</v>
      </c>
      <c r="I14" s="304">
        <v>0</v>
      </c>
      <c r="J14" s="304">
        <v>1835539</v>
      </c>
      <c r="K14" s="304">
        <v>0</v>
      </c>
      <c r="L14" s="304">
        <v>1835539</v>
      </c>
      <c r="M14" s="304">
        <v>8333488.6900000004</v>
      </c>
      <c r="N14" s="304">
        <v>0</v>
      </c>
      <c r="O14" s="304">
        <v>3797206.1299999994</v>
      </c>
      <c r="P14" s="304">
        <v>198666.84</v>
      </c>
      <c r="Q14" s="304">
        <v>226254.52</v>
      </c>
      <c r="R14" s="304">
        <v>421209.81</v>
      </c>
      <c r="S14" s="304">
        <v>67799.360000000001</v>
      </c>
      <c r="T14" s="304">
        <v>73807.460000000006</v>
      </c>
      <c r="U14" s="304">
        <v>152621.26</v>
      </c>
      <c r="V14" s="304">
        <v>0</v>
      </c>
      <c r="W14" s="304">
        <v>0</v>
      </c>
      <c r="X14" s="304">
        <v>83431.64</v>
      </c>
      <c r="Y14" s="304">
        <v>1223790.8899999999</v>
      </c>
      <c r="Z14" s="304">
        <v>1390736.25</v>
      </c>
      <c r="AA14" s="304">
        <v>2862770.6600000006</v>
      </c>
      <c r="AB14" s="304">
        <v>10552.25</v>
      </c>
      <c r="AC14" s="304">
        <v>381766.88</v>
      </c>
      <c r="AD14" s="304">
        <v>0</v>
      </c>
      <c r="AE14" s="304">
        <v>27938.11</v>
      </c>
      <c r="AF14" s="304">
        <v>236892.31</v>
      </c>
      <c r="AG14" s="304">
        <v>44798.879999999997</v>
      </c>
      <c r="AH14" s="304">
        <v>218564.51</v>
      </c>
      <c r="AI14" s="304">
        <v>765084.20000000007</v>
      </c>
      <c r="AJ14" s="304">
        <v>443466.49</v>
      </c>
      <c r="AK14" s="304">
        <v>1835539</v>
      </c>
      <c r="AL14" s="304">
        <v>260740.14</v>
      </c>
      <c r="AM14" s="304">
        <v>63894.11</v>
      </c>
      <c r="AN14" s="304">
        <v>2160173.25</v>
      </c>
      <c r="AO14" s="304">
        <v>0</v>
      </c>
      <c r="AP14" s="304">
        <v>2128127.2999999998</v>
      </c>
      <c r="AQ14" s="304">
        <v>1145486.2799999998</v>
      </c>
      <c r="AR14" s="304">
        <v>311054.78999999998</v>
      </c>
      <c r="AS14" s="304">
        <v>688002.37</v>
      </c>
      <c r="AT14" s="304">
        <v>181905.43</v>
      </c>
      <c r="AU14" s="304">
        <v>0</v>
      </c>
      <c r="AV14" s="304">
        <v>1180962.5899999999</v>
      </c>
      <c r="AW14" s="304">
        <v>1929819.75</v>
      </c>
      <c r="AX14" s="304">
        <v>6981</v>
      </c>
      <c r="AY14" s="304">
        <v>5744</v>
      </c>
      <c r="AZ14" s="304">
        <v>1710</v>
      </c>
      <c r="BA14" s="304">
        <v>7136.09</v>
      </c>
      <c r="BB14" s="304">
        <v>852</v>
      </c>
      <c r="BC14" s="304">
        <v>609378.07000000007</v>
      </c>
      <c r="BD14" s="304">
        <v>303076.15000000002</v>
      </c>
      <c r="BE14" s="304">
        <v>159641.73000000001</v>
      </c>
      <c r="BF14" s="304">
        <v>55936</v>
      </c>
      <c r="BG14" s="304">
        <v>1139413.3899999999</v>
      </c>
      <c r="BH14" s="304">
        <v>4219688.18</v>
      </c>
      <c r="BI14" s="304">
        <v>150114.93</v>
      </c>
      <c r="BJ14" s="304">
        <v>42358.9</v>
      </c>
      <c r="BK14" s="304">
        <v>124516.86</v>
      </c>
      <c r="BL14" s="304">
        <v>316990.69</v>
      </c>
      <c r="BM14" s="304">
        <v>0</v>
      </c>
      <c r="BN14" s="304">
        <v>330053.65000000002</v>
      </c>
      <c r="BP14" s="304">
        <v>982212.55</v>
      </c>
    </row>
    <row r="15" spans="1:69" x14ac:dyDescent="0.25">
      <c r="A15" s="50" t="s">
        <v>759</v>
      </c>
      <c r="J15" s="304">
        <v>1089177</v>
      </c>
      <c r="K15" s="304">
        <v>0</v>
      </c>
      <c r="L15" s="304">
        <v>1095510</v>
      </c>
      <c r="M15" s="304">
        <v>5613375.7000000002</v>
      </c>
      <c r="N15" s="304">
        <v>0</v>
      </c>
      <c r="O15" s="304">
        <v>898035.93000000017</v>
      </c>
      <c r="P15" s="304">
        <v>63063.58</v>
      </c>
      <c r="Q15" s="304">
        <v>37508.6</v>
      </c>
      <c r="R15" s="304">
        <v>51544.54</v>
      </c>
      <c r="S15" s="304">
        <v>21084.439999999995</v>
      </c>
      <c r="T15" s="304">
        <v>56866.06</v>
      </c>
      <c r="U15" s="304">
        <v>48802.020000000004</v>
      </c>
      <c r="V15" s="304">
        <v>0</v>
      </c>
      <c r="W15" s="304">
        <v>0</v>
      </c>
      <c r="X15" s="304">
        <v>26534.21</v>
      </c>
      <c r="Y15" s="304">
        <v>305403.45</v>
      </c>
      <c r="Z15" s="304">
        <v>85094.23</v>
      </c>
      <c r="AA15" s="304">
        <v>840516.29999999993</v>
      </c>
      <c r="AB15" s="304">
        <v>30876.39</v>
      </c>
      <c r="AC15" s="304">
        <v>116905.26000000001</v>
      </c>
      <c r="AD15" s="304">
        <v>230</v>
      </c>
      <c r="AE15" s="304">
        <v>119275.92</v>
      </c>
      <c r="AF15" s="304">
        <v>32969.46</v>
      </c>
      <c r="AG15" s="304">
        <v>44844.99</v>
      </c>
      <c r="AH15" s="304">
        <v>217678.94</v>
      </c>
      <c r="AI15" s="304">
        <v>171838.88999999998</v>
      </c>
      <c r="AJ15" s="304">
        <v>438879.79000000004</v>
      </c>
      <c r="AK15" s="304">
        <v>1089177</v>
      </c>
      <c r="AL15" s="304">
        <v>85231.950000000012</v>
      </c>
      <c r="AM15" s="304">
        <v>24163</v>
      </c>
      <c r="AN15" s="304">
        <v>1198571.9500000002</v>
      </c>
      <c r="AO15" s="304">
        <v>15873</v>
      </c>
      <c r="AP15" s="304">
        <v>69545.42</v>
      </c>
      <c r="AQ15" s="304">
        <v>366058.88</v>
      </c>
      <c r="AR15" s="304">
        <v>3522.74</v>
      </c>
      <c r="AS15" s="304">
        <v>111201</v>
      </c>
      <c r="AT15" s="304">
        <v>5000</v>
      </c>
      <c r="AU15" s="304">
        <v>0</v>
      </c>
      <c r="AV15" s="304">
        <v>135596.74</v>
      </c>
      <c r="AW15" s="304">
        <v>329004.08999999997</v>
      </c>
      <c r="AX15" s="304">
        <v>46297</v>
      </c>
      <c r="AY15" s="304">
        <v>82865.98</v>
      </c>
      <c r="AZ15" s="304">
        <v>115595.18</v>
      </c>
      <c r="BA15" s="304">
        <v>3372</v>
      </c>
      <c r="BB15" s="304">
        <v>10284.85</v>
      </c>
      <c r="BC15" s="304">
        <v>8865</v>
      </c>
      <c r="BD15" s="304">
        <v>26671.86</v>
      </c>
      <c r="BE15" s="304">
        <v>148380.66</v>
      </c>
      <c r="BF15" s="304">
        <v>6545</v>
      </c>
      <c r="BG15" s="304">
        <v>120375.20999999999</v>
      </c>
      <c r="BH15" s="304">
        <v>898256.83</v>
      </c>
      <c r="BI15" s="304">
        <v>98987.5</v>
      </c>
      <c r="BJ15" s="304">
        <v>11035.7</v>
      </c>
      <c r="BK15" s="304">
        <v>163407</v>
      </c>
      <c r="BL15" s="304">
        <v>273430.2</v>
      </c>
      <c r="BM15" s="304">
        <v>94277</v>
      </c>
      <c r="BN15" s="304">
        <v>42085.64</v>
      </c>
      <c r="BO15" s="304">
        <v>0</v>
      </c>
      <c r="BP15" s="304">
        <v>884755.49</v>
      </c>
    </row>
    <row r="16" spans="1:69" s="304" customFormat="1" x14ac:dyDescent="0.25">
      <c r="A16" s="304" t="s">
        <v>188</v>
      </c>
      <c r="B16" s="304">
        <v>5</v>
      </c>
      <c r="C16" s="304">
        <v>0</v>
      </c>
      <c r="D16" s="304">
        <v>0</v>
      </c>
      <c r="E16" s="304">
        <v>0</v>
      </c>
      <c r="F16" s="304">
        <v>0</v>
      </c>
      <c r="G16" s="304">
        <v>0</v>
      </c>
      <c r="H16" s="304">
        <v>0</v>
      </c>
      <c r="I16" s="304">
        <v>0</v>
      </c>
      <c r="J16" s="304">
        <v>243390</v>
      </c>
      <c r="K16" s="304">
        <v>0</v>
      </c>
      <c r="L16" s="304">
        <v>273369</v>
      </c>
      <c r="M16" s="304">
        <v>2091911</v>
      </c>
      <c r="N16" s="304">
        <v>0</v>
      </c>
      <c r="O16" s="304">
        <v>838870</v>
      </c>
      <c r="P16" s="304">
        <v>50787</v>
      </c>
      <c r="Q16" s="304">
        <v>65244</v>
      </c>
      <c r="R16" s="304">
        <v>66372</v>
      </c>
      <c r="S16" s="304">
        <v>18569</v>
      </c>
      <c r="T16" s="304">
        <v>40208</v>
      </c>
      <c r="U16" s="304">
        <v>29639</v>
      </c>
      <c r="V16" s="304">
        <v>0</v>
      </c>
      <c r="W16" s="304">
        <v>0</v>
      </c>
      <c r="X16" s="304">
        <v>16738</v>
      </c>
      <c r="Y16" s="304">
        <v>287557</v>
      </c>
      <c r="Z16" s="304">
        <v>90524</v>
      </c>
      <c r="AA16" s="304">
        <v>635908</v>
      </c>
      <c r="AB16" s="304">
        <v>610</v>
      </c>
      <c r="AC16" s="304">
        <v>34643</v>
      </c>
      <c r="AD16" s="304">
        <v>0</v>
      </c>
      <c r="AE16" s="304">
        <v>0</v>
      </c>
      <c r="AF16" s="304">
        <v>0</v>
      </c>
      <c r="AG16" s="304">
        <v>0</v>
      </c>
      <c r="AH16" s="304">
        <v>31374</v>
      </c>
      <c r="AI16" s="304">
        <v>66150</v>
      </c>
      <c r="AJ16" s="304">
        <v>139910.65</v>
      </c>
      <c r="AK16" s="304">
        <v>243390</v>
      </c>
      <c r="AL16" s="304">
        <v>36668.79</v>
      </c>
      <c r="AM16" s="304">
        <v>30178.3</v>
      </c>
      <c r="AN16" s="304">
        <v>310237.09000000003</v>
      </c>
      <c r="AO16" s="304">
        <v>1237526.9100000001</v>
      </c>
      <c r="AP16" s="304">
        <v>0</v>
      </c>
      <c r="AQ16" s="304">
        <v>1926.08</v>
      </c>
      <c r="AR16" s="304">
        <v>0</v>
      </c>
      <c r="AS16" s="304">
        <v>0</v>
      </c>
      <c r="AT16" s="304">
        <v>67256.960000000006</v>
      </c>
      <c r="AU16" s="304">
        <v>0</v>
      </c>
      <c r="AV16" s="304">
        <v>1304783.8700000001</v>
      </c>
      <c r="AW16" s="304">
        <v>839</v>
      </c>
      <c r="AX16" s="304">
        <v>0</v>
      </c>
      <c r="AY16" s="304">
        <v>0</v>
      </c>
      <c r="AZ16" s="304">
        <v>41224.25</v>
      </c>
      <c r="BA16" s="304">
        <v>34682</v>
      </c>
      <c r="BB16" s="304">
        <v>0</v>
      </c>
      <c r="BC16" s="304">
        <v>0</v>
      </c>
      <c r="BD16" s="304">
        <v>131918</v>
      </c>
      <c r="BE16" s="304">
        <v>104928.11</v>
      </c>
      <c r="BF16" s="304">
        <v>3310.78</v>
      </c>
      <c r="BG16" s="304">
        <v>61888.800000000003</v>
      </c>
      <c r="BH16" s="304">
        <v>378790.93999999994</v>
      </c>
      <c r="BI16" s="304">
        <v>0</v>
      </c>
      <c r="BJ16" s="304">
        <v>7787.78</v>
      </c>
      <c r="BK16" s="304">
        <v>39837</v>
      </c>
      <c r="BL16" s="304">
        <v>47624.78</v>
      </c>
      <c r="BM16" s="304">
        <v>0</v>
      </c>
      <c r="BN16" s="304">
        <v>0</v>
      </c>
      <c r="BP16" s="304">
        <v>171894.65</v>
      </c>
    </row>
    <row r="17" spans="1:68" s="304" customFormat="1" x14ac:dyDescent="0.25">
      <c r="A17" s="304" t="s">
        <v>187</v>
      </c>
      <c r="B17" s="304">
        <v>1</v>
      </c>
      <c r="C17" s="304">
        <v>0</v>
      </c>
      <c r="D17" s="304">
        <v>0</v>
      </c>
      <c r="E17" s="304">
        <v>0</v>
      </c>
      <c r="F17" s="304">
        <v>0</v>
      </c>
      <c r="G17" s="304">
        <v>0</v>
      </c>
      <c r="H17" s="304">
        <v>0</v>
      </c>
      <c r="I17" s="304">
        <v>0</v>
      </c>
      <c r="J17" s="304">
        <v>38204</v>
      </c>
      <c r="K17" s="304">
        <v>0</v>
      </c>
      <c r="L17" s="304">
        <v>38204</v>
      </c>
      <c r="M17" s="304">
        <v>553284</v>
      </c>
      <c r="N17" s="304">
        <v>0</v>
      </c>
      <c r="O17" s="304">
        <v>65484.62</v>
      </c>
      <c r="P17" s="304">
        <v>0</v>
      </c>
      <c r="Q17" s="304">
        <v>3265.39</v>
      </c>
      <c r="R17" s="304">
        <v>1644.31</v>
      </c>
      <c r="S17" s="304">
        <v>607.88</v>
      </c>
      <c r="T17" s="304">
        <v>736.7</v>
      </c>
      <c r="U17" s="304">
        <v>2615.29</v>
      </c>
      <c r="V17" s="304">
        <v>0</v>
      </c>
      <c r="W17" s="304">
        <v>0</v>
      </c>
      <c r="X17" s="304">
        <v>2092.98</v>
      </c>
      <c r="Y17" s="304">
        <v>10962.55</v>
      </c>
      <c r="Z17" s="304">
        <v>1472.6</v>
      </c>
      <c r="AA17" s="304">
        <v>639.14</v>
      </c>
      <c r="AB17" s="304">
        <v>0</v>
      </c>
      <c r="AC17" s="304">
        <v>2668</v>
      </c>
      <c r="AD17" s="304">
        <v>0</v>
      </c>
      <c r="AE17" s="304">
        <v>0</v>
      </c>
      <c r="AF17" s="304">
        <v>0</v>
      </c>
      <c r="AG17" s="304">
        <v>30041.02</v>
      </c>
      <c r="AH17" s="304">
        <v>1091.6400000000001</v>
      </c>
      <c r="AI17" s="304">
        <v>12963.67</v>
      </c>
      <c r="AJ17" s="304">
        <v>12485.05</v>
      </c>
      <c r="AK17" s="304">
        <v>38204</v>
      </c>
      <c r="AL17" s="304">
        <v>771</v>
      </c>
      <c r="AM17" s="304">
        <v>0</v>
      </c>
      <c r="AN17" s="304">
        <v>38975</v>
      </c>
      <c r="AO17" s="304">
        <v>0</v>
      </c>
      <c r="AP17" s="304">
        <v>23899.3</v>
      </c>
      <c r="AQ17" s="304">
        <v>0</v>
      </c>
      <c r="AR17" s="304">
        <v>0</v>
      </c>
      <c r="AS17" s="304">
        <v>13342</v>
      </c>
      <c r="AT17" s="304">
        <v>0</v>
      </c>
      <c r="AU17" s="304">
        <v>0</v>
      </c>
      <c r="AV17" s="304">
        <v>13342</v>
      </c>
      <c r="AW17" s="304">
        <v>484</v>
      </c>
      <c r="AX17" s="304">
        <v>0</v>
      </c>
      <c r="AY17" s="304">
        <v>0</v>
      </c>
      <c r="AZ17" s="304">
        <v>0</v>
      </c>
      <c r="BA17" s="304">
        <v>0</v>
      </c>
      <c r="BB17" s="304">
        <v>0</v>
      </c>
      <c r="BC17" s="304">
        <v>0</v>
      </c>
      <c r="BD17" s="304">
        <v>0</v>
      </c>
      <c r="BE17" s="304">
        <v>24916.7</v>
      </c>
      <c r="BF17" s="304">
        <v>0</v>
      </c>
      <c r="BG17" s="304">
        <v>36.9</v>
      </c>
      <c r="BH17" s="304">
        <v>25437.600000000002</v>
      </c>
      <c r="BI17" s="304">
        <v>500</v>
      </c>
      <c r="BJ17" s="304">
        <v>692.5</v>
      </c>
      <c r="BK17" s="304">
        <v>10125</v>
      </c>
      <c r="BL17" s="304">
        <v>11317.5</v>
      </c>
      <c r="BM17" s="304">
        <v>0</v>
      </c>
      <c r="BN17" s="304">
        <v>24985.64</v>
      </c>
      <c r="BP17" s="304">
        <v>43617.71</v>
      </c>
    </row>
    <row r="18" spans="1:68" s="304" customFormat="1" x14ac:dyDescent="0.25">
      <c r="A18" s="304" t="s">
        <v>181</v>
      </c>
      <c r="B18" s="304">
        <v>5</v>
      </c>
      <c r="C18" s="304">
        <v>0</v>
      </c>
      <c r="D18" s="304">
        <v>0</v>
      </c>
      <c r="E18" s="304">
        <v>0</v>
      </c>
      <c r="F18" s="304">
        <v>0</v>
      </c>
      <c r="G18" s="304">
        <v>0</v>
      </c>
      <c r="H18" s="304">
        <v>0</v>
      </c>
      <c r="I18" s="304">
        <v>0</v>
      </c>
      <c r="J18" s="304">
        <v>204170</v>
      </c>
      <c r="K18" s="304">
        <v>0</v>
      </c>
      <c r="L18" s="304">
        <v>204461</v>
      </c>
      <c r="M18" s="304">
        <v>406911</v>
      </c>
      <c r="N18" s="304">
        <v>0</v>
      </c>
      <c r="O18" s="304">
        <v>235314.4</v>
      </c>
      <c r="P18" s="304">
        <v>2282.87</v>
      </c>
      <c r="Q18" s="304">
        <v>25544.09</v>
      </c>
      <c r="R18" s="304">
        <v>48727.61</v>
      </c>
      <c r="S18" s="304">
        <v>7868.2599999999993</v>
      </c>
      <c r="T18" s="304">
        <v>15092.03</v>
      </c>
      <c r="U18" s="304">
        <v>10345.86</v>
      </c>
      <c r="V18" s="304">
        <v>0</v>
      </c>
      <c r="W18" s="304">
        <v>0</v>
      </c>
      <c r="X18" s="304">
        <v>5924.74</v>
      </c>
      <c r="Y18" s="304">
        <v>115785.45999999999</v>
      </c>
      <c r="Z18" s="304">
        <v>11059.349999999999</v>
      </c>
      <c r="AA18" s="304">
        <v>191342.41999999998</v>
      </c>
      <c r="AB18" s="304">
        <v>3623</v>
      </c>
      <c r="AC18" s="304">
        <v>19405.11</v>
      </c>
      <c r="AD18" s="304">
        <v>0</v>
      </c>
      <c r="AE18" s="304">
        <v>42182</v>
      </c>
      <c r="AF18" s="304">
        <v>11657.06</v>
      </c>
      <c r="AG18" s="304">
        <v>6065.12</v>
      </c>
      <c r="AH18" s="304">
        <v>29952.52</v>
      </c>
      <c r="AI18" s="304">
        <v>21910.13</v>
      </c>
      <c r="AJ18" s="304">
        <v>316390</v>
      </c>
      <c r="AK18" s="304">
        <v>204170</v>
      </c>
      <c r="AL18" s="304">
        <v>44630.400000000001</v>
      </c>
      <c r="AM18" s="304">
        <v>5350</v>
      </c>
      <c r="AN18" s="304">
        <v>254150.39999999999</v>
      </c>
      <c r="AO18" s="304">
        <v>0</v>
      </c>
      <c r="AP18" s="304">
        <v>2934</v>
      </c>
      <c r="AQ18" s="304">
        <v>197083.04</v>
      </c>
      <c r="AR18" s="304">
        <v>3522.74</v>
      </c>
      <c r="AS18" s="304">
        <v>12056</v>
      </c>
      <c r="AT18" s="304">
        <v>5000</v>
      </c>
      <c r="AU18" s="304">
        <v>0</v>
      </c>
      <c r="AV18" s="304">
        <v>20578.739999999998</v>
      </c>
      <c r="AW18" s="304">
        <v>18123.22</v>
      </c>
      <c r="AX18" s="304">
        <v>25832</v>
      </c>
      <c r="AY18" s="304">
        <v>9205</v>
      </c>
      <c r="AZ18" s="304">
        <v>91604</v>
      </c>
      <c r="BA18" s="304">
        <v>0</v>
      </c>
      <c r="BB18" s="304">
        <v>0</v>
      </c>
      <c r="BC18" s="304">
        <v>8387</v>
      </c>
      <c r="BD18" s="304">
        <v>26671.86</v>
      </c>
      <c r="BE18" s="304">
        <v>16302.14</v>
      </c>
      <c r="BF18" s="304">
        <v>0</v>
      </c>
      <c r="BG18" s="304">
        <v>63159.4</v>
      </c>
      <c r="BH18" s="304">
        <v>259284.62</v>
      </c>
      <c r="BI18" s="304">
        <v>1200</v>
      </c>
      <c r="BJ18" s="304">
        <v>1425</v>
      </c>
      <c r="BK18" s="304">
        <v>21300</v>
      </c>
      <c r="BL18" s="304">
        <v>23925</v>
      </c>
      <c r="BM18" s="304">
        <v>94277</v>
      </c>
      <c r="BN18" s="304">
        <v>6100</v>
      </c>
      <c r="BP18" s="304">
        <v>409869.7</v>
      </c>
    </row>
    <row r="19" spans="1:68" s="304" customFormat="1" x14ac:dyDescent="0.25">
      <c r="A19" s="304" t="s">
        <v>183</v>
      </c>
      <c r="B19" s="304">
        <v>4</v>
      </c>
      <c r="C19" s="304">
        <v>0</v>
      </c>
      <c r="D19" s="304">
        <v>0</v>
      </c>
      <c r="E19" s="304">
        <v>0</v>
      </c>
      <c r="F19" s="304">
        <v>0</v>
      </c>
      <c r="G19" s="304">
        <v>0</v>
      </c>
      <c r="H19" s="304">
        <v>0</v>
      </c>
      <c r="I19" s="304">
        <v>0</v>
      </c>
      <c r="J19" s="304">
        <v>255485</v>
      </c>
      <c r="K19" s="304">
        <v>0</v>
      </c>
      <c r="L19" s="304">
        <v>255485</v>
      </c>
      <c r="M19" s="304">
        <v>1099556</v>
      </c>
      <c r="N19" s="304">
        <v>0</v>
      </c>
      <c r="O19" s="304">
        <v>199269.46000000002</v>
      </c>
      <c r="P19" s="304">
        <v>26461.200000000001</v>
      </c>
      <c r="Q19" s="304">
        <v>2790</v>
      </c>
      <c r="R19" s="304">
        <v>707.51</v>
      </c>
      <c r="S19" s="304">
        <v>4012.83</v>
      </c>
      <c r="T19" s="304">
        <v>6949.8700000000008</v>
      </c>
      <c r="U19" s="304">
        <v>8732.39</v>
      </c>
      <c r="V19" s="304">
        <v>0</v>
      </c>
      <c r="W19" s="304">
        <v>0</v>
      </c>
      <c r="X19" s="304">
        <v>2958.49</v>
      </c>
      <c r="Y19" s="304">
        <v>52612.289999999994</v>
      </c>
      <c r="Z19" s="304">
        <v>8982.86</v>
      </c>
      <c r="AA19" s="304">
        <v>229675.5</v>
      </c>
      <c r="AB19" s="304">
        <v>3197</v>
      </c>
      <c r="AC19" s="304">
        <v>9176.7999999999993</v>
      </c>
      <c r="AD19" s="304">
        <v>230</v>
      </c>
      <c r="AE19" s="304">
        <v>10499.86</v>
      </c>
      <c r="AF19" s="304">
        <v>2601.5</v>
      </c>
      <c r="AG19" s="304">
        <v>1208.3399999999999</v>
      </c>
      <c r="AH19" s="304">
        <v>15921.27</v>
      </c>
      <c r="AI19" s="304">
        <v>24478.260000000002</v>
      </c>
      <c r="AJ19" s="304">
        <v>59912.380000000005</v>
      </c>
      <c r="AK19" s="304">
        <v>255485</v>
      </c>
      <c r="AL19" s="304">
        <v>13985</v>
      </c>
      <c r="AM19" s="304">
        <v>0</v>
      </c>
      <c r="AN19" s="304">
        <v>269470</v>
      </c>
      <c r="AO19" s="304">
        <v>0</v>
      </c>
      <c r="AP19" s="304">
        <v>0</v>
      </c>
      <c r="AQ19" s="304">
        <v>3380</v>
      </c>
      <c r="AR19" s="304">
        <v>0</v>
      </c>
      <c r="AS19" s="304">
        <v>0</v>
      </c>
      <c r="AT19" s="304">
        <v>0</v>
      </c>
      <c r="AU19" s="304">
        <v>0</v>
      </c>
      <c r="AV19" s="304">
        <v>0</v>
      </c>
      <c r="AW19" s="304">
        <v>9312</v>
      </c>
      <c r="AX19" s="304">
        <v>0</v>
      </c>
      <c r="AY19" s="304">
        <v>0</v>
      </c>
      <c r="AZ19" s="304">
        <v>0</v>
      </c>
      <c r="BA19" s="304">
        <v>0</v>
      </c>
      <c r="BB19" s="304">
        <v>0</v>
      </c>
      <c r="BC19" s="304">
        <v>0</v>
      </c>
      <c r="BD19" s="304">
        <v>0</v>
      </c>
      <c r="BE19" s="304">
        <v>20016</v>
      </c>
      <c r="BF19" s="304">
        <v>3545</v>
      </c>
      <c r="BG19" s="304">
        <v>480</v>
      </c>
      <c r="BH19" s="304">
        <v>33353</v>
      </c>
      <c r="BI19" s="304">
        <v>8660</v>
      </c>
      <c r="BJ19" s="304">
        <v>1415</v>
      </c>
      <c r="BK19" s="304">
        <v>45961</v>
      </c>
      <c r="BL19" s="304">
        <v>56036</v>
      </c>
      <c r="BM19" s="304">
        <v>0</v>
      </c>
      <c r="BN19" s="304">
        <v>11000</v>
      </c>
      <c r="BP19" s="304">
        <v>93570.35</v>
      </c>
    </row>
    <row r="20" spans="1:68" s="304" customFormat="1" x14ac:dyDescent="0.25">
      <c r="A20" s="304" t="s">
        <v>184</v>
      </c>
      <c r="B20" s="304">
        <v>1</v>
      </c>
      <c r="C20" s="304">
        <v>0</v>
      </c>
      <c r="D20" s="304">
        <v>0</v>
      </c>
      <c r="E20" s="304">
        <v>0</v>
      </c>
      <c r="F20" s="304">
        <v>0</v>
      </c>
      <c r="G20" s="304">
        <v>0</v>
      </c>
      <c r="H20" s="304">
        <v>0</v>
      </c>
      <c r="I20" s="304">
        <v>0</v>
      </c>
      <c r="J20" s="304">
        <v>150350</v>
      </c>
      <c r="K20" s="304">
        <v>0</v>
      </c>
      <c r="L20" s="304">
        <v>150350</v>
      </c>
      <c r="M20" s="304">
        <v>586433.38</v>
      </c>
      <c r="N20" s="304">
        <v>0</v>
      </c>
      <c r="O20" s="304">
        <v>149875</v>
      </c>
      <c r="P20" s="304">
        <v>2860</v>
      </c>
      <c r="Q20" s="304">
        <v>0</v>
      </c>
      <c r="R20" s="304">
        <v>0</v>
      </c>
      <c r="S20" s="304">
        <v>1098</v>
      </c>
      <c r="T20" s="304">
        <v>6013.64</v>
      </c>
      <c r="U20" s="304">
        <v>2209.67</v>
      </c>
      <c r="V20" s="304">
        <v>0</v>
      </c>
      <c r="W20" s="304">
        <v>0</v>
      </c>
      <c r="X20" s="304">
        <v>3403.53</v>
      </c>
      <c r="Y20" s="304">
        <v>15584.84</v>
      </c>
      <c r="Z20" s="304">
        <v>11379.09</v>
      </c>
      <c r="AA20" s="304">
        <v>67434.149999999994</v>
      </c>
      <c r="AB20" s="304">
        <v>0</v>
      </c>
      <c r="AC20" s="304">
        <v>5013.5</v>
      </c>
      <c r="AD20" s="304">
        <v>0</v>
      </c>
      <c r="AE20" s="304">
        <v>0</v>
      </c>
      <c r="AF20" s="304">
        <v>0</v>
      </c>
      <c r="AG20" s="304">
        <v>3913.69</v>
      </c>
      <c r="AH20" s="304">
        <v>23919.83</v>
      </c>
      <c r="AI20" s="304">
        <v>12240.58</v>
      </c>
      <c r="AJ20" s="304">
        <v>0</v>
      </c>
      <c r="AK20" s="304">
        <v>150350</v>
      </c>
      <c r="AL20" s="304">
        <v>2897</v>
      </c>
      <c r="AM20" s="304">
        <v>17500</v>
      </c>
      <c r="AN20" s="304">
        <v>170747</v>
      </c>
      <c r="AO20" s="304">
        <v>0</v>
      </c>
      <c r="AP20" s="304">
        <v>2250</v>
      </c>
      <c r="AQ20" s="304">
        <v>8740</v>
      </c>
      <c r="AR20" s="304">
        <v>0</v>
      </c>
      <c r="AS20" s="304">
        <v>75624</v>
      </c>
      <c r="AT20" s="304">
        <v>0</v>
      </c>
      <c r="AU20" s="304">
        <v>0</v>
      </c>
      <c r="AV20" s="304">
        <v>75624</v>
      </c>
      <c r="AW20" s="304">
        <v>5086.78</v>
      </c>
      <c r="AX20" s="304">
        <v>4200</v>
      </c>
      <c r="AY20" s="304">
        <v>0</v>
      </c>
      <c r="AZ20" s="304">
        <v>0</v>
      </c>
      <c r="BA20" s="304">
        <v>0</v>
      </c>
      <c r="BB20" s="304">
        <v>0</v>
      </c>
      <c r="BC20" s="304">
        <v>0</v>
      </c>
      <c r="BD20" s="304">
        <v>0</v>
      </c>
      <c r="BE20" s="304">
        <v>0</v>
      </c>
      <c r="BF20" s="304">
        <v>0</v>
      </c>
      <c r="BG20" s="304">
        <v>10669.77</v>
      </c>
      <c r="BH20" s="304">
        <v>19956.55</v>
      </c>
      <c r="BI20" s="304">
        <v>0</v>
      </c>
      <c r="BJ20" s="304">
        <v>550</v>
      </c>
      <c r="BK20" s="304">
        <v>46800</v>
      </c>
      <c r="BL20" s="304">
        <v>47350</v>
      </c>
      <c r="BM20" s="304">
        <v>0</v>
      </c>
      <c r="BN20" s="304">
        <v>0</v>
      </c>
      <c r="BP20" s="304">
        <v>27833.52</v>
      </c>
    </row>
    <row r="21" spans="1:68" s="304" customFormat="1" x14ac:dyDescent="0.25">
      <c r="A21" s="304" t="s">
        <v>186</v>
      </c>
      <c r="B21" s="304">
        <v>3</v>
      </c>
      <c r="C21" s="304">
        <v>0</v>
      </c>
      <c r="D21" s="304">
        <v>0</v>
      </c>
      <c r="E21" s="304">
        <v>0</v>
      </c>
      <c r="F21" s="304">
        <v>0</v>
      </c>
      <c r="G21" s="304">
        <v>0</v>
      </c>
      <c r="H21" s="304">
        <v>0</v>
      </c>
      <c r="I21" s="304">
        <v>0</v>
      </c>
      <c r="J21" s="304">
        <v>195967</v>
      </c>
      <c r="K21" s="304">
        <v>0</v>
      </c>
      <c r="L21" s="304">
        <v>202009</v>
      </c>
      <c r="M21" s="304">
        <v>1305696</v>
      </c>
      <c r="N21" s="304">
        <v>0</v>
      </c>
      <c r="O21" s="304">
        <v>53547.92</v>
      </c>
      <c r="P21" s="304">
        <v>1954.51</v>
      </c>
      <c r="Q21" s="304">
        <v>391.29</v>
      </c>
      <c r="R21" s="304">
        <v>0</v>
      </c>
      <c r="S21" s="304">
        <v>1865.72</v>
      </c>
      <c r="T21" s="304">
        <v>11512.88</v>
      </c>
      <c r="U21" s="304">
        <v>3638.45</v>
      </c>
      <c r="V21" s="304">
        <v>0</v>
      </c>
      <c r="W21" s="304">
        <v>0</v>
      </c>
      <c r="X21" s="304">
        <v>2159.3000000000002</v>
      </c>
      <c r="Y21" s="304">
        <v>21522.149999999998</v>
      </c>
      <c r="Z21" s="304">
        <v>11315.150000000001</v>
      </c>
      <c r="AA21" s="304">
        <v>49202.5</v>
      </c>
      <c r="AB21" s="304">
        <v>20874.39</v>
      </c>
      <c r="AC21" s="304">
        <v>18812</v>
      </c>
      <c r="AD21" s="304">
        <v>0</v>
      </c>
      <c r="AE21" s="304">
        <v>27294.5</v>
      </c>
      <c r="AF21" s="304">
        <v>6997.9000000000005</v>
      </c>
      <c r="AG21" s="304">
        <v>1095.32</v>
      </c>
      <c r="AH21" s="304">
        <v>47053.440000000002</v>
      </c>
      <c r="AI21" s="304">
        <v>13729.58</v>
      </c>
      <c r="AJ21" s="304">
        <v>12449</v>
      </c>
      <c r="AK21" s="304">
        <v>195967</v>
      </c>
      <c r="AL21" s="304">
        <v>0</v>
      </c>
      <c r="AM21" s="304">
        <v>0</v>
      </c>
      <c r="AN21" s="304">
        <v>195967</v>
      </c>
      <c r="AO21" s="304">
        <v>0</v>
      </c>
      <c r="AP21" s="304">
        <v>9533</v>
      </c>
      <c r="AQ21" s="304">
        <v>26036.59</v>
      </c>
      <c r="AR21" s="304">
        <v>0</v>
      </c>
      <c r="AS21" s="304">
        <v>10179</v>
      </c>
      <c r="AT21" s="304">
        <v>0</v>
      </c>
      <c r="AU21" s="304">
        <v>0</v>
      </c>
      <c r="AV21" s="304">
        <v>10179</v>
      </c>
      <c r="AW21" s="304">
        <v>40442.97</v>
      </c>
      <c r="AX21" s="304">
        <v>10990</v>
      </c>
      <c r="AY21" s="304">
        <v>1597.98</v>
      </c>
      <c r="AZ21" s="304">
        <v>1332.6</v>
      </c>
      <c r="BA21" s="304">
        <v>3372</v>
      </c>
      <c r="BB21" s="304">
        <v>0</v>
      </c>
      <c r="BC21" s="304">
        <v>478</v>
      </c>
      <c r="BD21" s="304">
        <v>0</v>
      </c>
      <c r="BE21" s="304">
        <v>53737.82</v>
      </c>
      <c r="BF21" s="304">
        <v>0</v>
      </c>
      <c r="BG21" s="304">
        <v>4411.0200000000004</v>
      </c>
      <c r="BH21" s="304">
        <v>116362.39</v>
      </c>
      <c r="BI21" s="304">
        <v>21321.5</v>
      </c>
      <c r="BJ21" s="304">
        <v>6953.2</v>
      </c>
      <c r="BK21" s="304">
        <v>0</v>
      </c>
      <c r="BL21" s="304">
        <v>28274.7</v>
      </c>
      <c r="BM21" s="304">
        <v>0</v>
      </c>
      <c r="BN21" s="304">
        <v>0</v>
      </c>
      <c r="BP21" s="304">
        <v>115764.55</v>
      </c>
    </row>
    <row r="22" spans="1:68" s="304" customFormat="1" x14ac:dyDescent="0.25">
      <c r="A22" s="304" t="s">
        <v>189</v>
      </c>
      <c r="B22" s="304">
        <v>1</v>
      </c>
      <c r="C22" s="304">
        <v>0</v>
      </c>
      <c r="D22" s="304">
        <v>0</v>
      </c>
      <c r="E22" s="304">
        <v>0</v>
      </c>
      <c r="F22" s="304">
        <v>0</v>
      </c>
      <c r="G22" s="304">
        <v>0</v>
      </c>
      <c r="H22" s="304">
        <v>0</v>
      </c>
      <c r="I22" s="304">
        <v>0</v>
      </c>
      <c r="J22" s="304">
        <v>35890</v>
      </c>
      <c r="K22" s="304">
        <v>0</v>
      </c>
      <c r="L22" s="304">
        <v>35890</v>
      </c>
      <c r="M22" s="304">
        <v>241723.32</v>
      </c>
      <c r="N22" s="304">
        <v>0</v>
      </c>
      <c r="O22" s="304">
        <v>25663.27</v>
      </c>
      <c r="P22" s="304">
        <v>3556</v>
      </c>
      <c r="Q22" s="304">
        <v>0</v>
      </c>
      <c r="R22" s="304">
        <v>0</v>
      </c>
      <c r="S22" s="304">
        <v>986.32</v>
      </c>
      <c r="T22" s="304">
        <v>9865.33</v>
      </c>
      <c r="U22" s="304">
        <v>4500</v>
      </c>
      <c r="V22" s="304">
        <v>0</v>
      </c>
      <c r="W22" s="304">
        <v>0</v>
      </c>
      <c r="X22" s="304">
        <v>3350</v>
      </c>
      <c r="Y22" s="304">
        <v>22257.65</v>
      </c>
      <c r="Z22" s="304">
        <v>0</v>
      </c>
      <c r="AA22" s="304">
        <v>42496.5</v>
      </c>
      <c r="AB22" s="304">
        <v>0</v>
      </c>
      <c r="AC22" s="304">
        <v>375</v>
      </c>
      <c r="AD22" s="304">
        <v>0</v>
      </c>
      <c r="AE22" s="304">
        <v>8907.56</v>
      </c>
      <c r="AF22" s="304">
        <v>2810</v>
      </c>
      <c r="AG22" s="304">
        <v>230</v>
      </c>
      <c r="AH22" s="304">
        <v>5324.74</v>
      </c>
      <c r="AI22" s="304">
        <v>6190.65</v>
      </c>
      <c r="AJ22" s="304">
        <v>10419</v>
      </c>
      <c r="AK22" s="304">
        <v>35890</v>
      </c>
      <c r="AL22" s="304">
        <v>0</v>
      </c>
      <c r="AM22" s="304">
        <v>1313</v>
      </c>
      <c r="AN22" s="304">
        <v>37203</v>
      </c>
      <c r="AO22" s="304">
        <v>0</v>
      </c>
      <c r="AP22" s="304">
        <v>0</v>
      </c>
      <c r="AQ22" s="304">
        <v>45359.25</v>
      </c>
      <c r="AR22" s="304">
        <v>0</v>
      </c>
      <c r="AS22" s="304">
        <v>0</v>
      </c>
      <c r="AT22" s="304">
        <v>0</v>
      </c>
      <c r="AU22" s="304">
        <v>0</v>
      </c>
      <c r="AV22" s="304">
        <v>0</v>
      </c>
      <c r="AW22" s="304">
        <v>24000.12</v>
      </c>
      <c r="AX22" s="304">
        <v>0</v>
      </c>
      <c r="AY22" s="304">
        <v>0</v>
      </c>
      <c r="AZ22" s="304">
        <v>7693.5</v>
      </c>
      <c r="BA22" s="304">
        <v>0</v>
      </c>
      <c r="BB22" s="304">
        <v>0</v>
      </c>
      <c r="BC22" s="304">
        <v>0</v>
      </c>
      <c r="BD22" s="304">
        <v>0</v>
      </c>
      <c r="BE22" s="304">
        <v>0</v>
      </c>
      <c r="BF22" s="304">
        <v>0</v>
      </c>
      <c r="BG22" s="304">
        <v>0</v>
      </c>
      <c r="BH22" s="304">
        <v>31693.62</v>
      </c>
      <c r="BI22" s="304">
        <v>0</v>
      </c>
      <c r="BJ22" s="304">
        <v>0</v>
      </c>
      <c r="BK22" s="304">
        <v>0</v>
      </c>
      <c r="BL22" s="304">
        <v>0</v>
      </c>
      <c r="BM22" s="304">
        <v>0</v>
      </c>
      <c r="BN22" s="304">
        <v>0</v>
      </c>
      <c r="BP22" s="304">
        <v>27691.3</v>
      </c>
    </row>
    <row r="23" spans="1:68" s="304" customFormat="1" x14ac:dyDescent="0.25">
      <c r="A23" s="304" t="s">
        <v>201</v>
      </c>
      <c r="B23" s="304">
        <v>0</v>
      </c>
      <c r="C23" s="304">
        <v>0</v>
      </c>
      <c r="D23" s="304">
        <v>0</v>
      </c>
      <c r="E23" s="304">
        <v>0</v>
      </c>
      <c r="F23" s="304">
        <v>0</v>
      </c>
      <c r="G23" s="304">
        <v>0</v>
      </c>
      <c r="H23" s="304">
        <v>0</v>
      </c>
      <c r="I23" s="304">
        <v>0</v>
      </c>
      <c r="J23" s="304">
        <v>0</v>
      </c>
      <c r="K23" s="304">
        <v>0</v>
      </c>
      <c r="L23" s="304">
        <v>0</v>
      </c>
      <c r="M23" s="304">
        <v>0</v>
      </c>
      <c r="N23" s="304">
        <v>0</v>
      </c>
      <c r="O23" s="304">
        <v>0</v>
      </c>
      <c r="P23" s="304">
        <v>0</v>
      </c>
      <c r="Q23" s="304">
        <v>0</v>
      </c>
      <c r="R23" s="304">
        <v>0</v>
      </c>
      <c r="S23" s="304">
        <v>0</v>
      </c>
      <c r="T23" s="304">
        <v>0</v>
      </c>
      <c r="U23" s="304">
        <v>0</v>
      </c>
      <c r="V23" s="304">
        <v>0</v>
      </c>
      <c r="W23" s="304">
        <v>0</v>
      </c>
      <c r="X23" s="304">
        <v>0</v>
      </c>
      <c r="Y23" s="304">
        <v>0</v>
      </c>
      <c r="Z23" s="304">
        <v>0</v>
      </c>
      <c r="AA23" s="304">
        <v>0</v>
      </c>
      <c r="AB23" s="304">
        <v>0</v>
      </c>
      <c r="AC23" s="304">
        <v>0</v>
      </c>
      <c r="AD23" s="304">
        <v>0</v>
      </c>
      <c r="AE23" s="304">
        <v>0</v>
      </c>
      <c r="AF23" s="304">
        <v>0</v>
      </c>
      <c r="AG23" s="304">
        <v>0</v>
      </c>
      <c r="AH23" s="304">
        <v>0</v>
      </c>
      <c r="AI23" s="304">
        <v>0</v>
      </c>
      <c r="AJ23" s="304">
        <v>0</v>
      </c>
      <c r="AK23" s="304">
        <v>0</v>
      </c>
      <c r="AL23" s="304">
        <v>0</v>
      </c>
      <c r="AM23" s="304">
        <v>0</v>
      </c>
      <c r="AN23" s="304">
        <v>0</v>
      </c>
      <c r="AO23" s="304">
        <v>0</v>
      </c>
      <c r="AP23" s="304">
        <v>0</v>
      </c>
      <c r="AQ23" s="304">
        <v>0</v>
      </c>
      <c r="AR23" s="304">
        <v>0</v>
      </c>
      <c r="AS23" s="304">
        <v>0</v>
      </c>
      <c r="AT23" s="304">
        <v>0</v>
      </c>
      <c r="AU23" s="304">
        <v>0</v>
      </c>
      <c r="AV23" s="304">
        <v>0</v>
      </c>
      <c r="AW23" s="304">
        <v>0</v>
      </c>
      <c r="AX23" s="304">
        <v>0</v>
      </c>
      <c r="AY23" s="304">
        <v>0</v>
      </c>
      <c r="AZ23" s="304">
        <v>0</v>
      </c>
      <c r="BA23" s="304">
        <v>0</v>
      </c>
      <c r="BB23" s="304">
        <v>0</v>
      </c>
      <c r="BC23" s="304">
        <v>0</v>
      </c>
      <c r="BD23" s="304">
        <v>0</v>
      </c>
      <c r="BE23" s="304">
        <v>0</v>
      </c>
      <c r="BF23" s="304">
        <v>0</v>
      </c>
      <c r="BG23" s="304">
        <v>0</v>
      </c>
      <c r="BH23" s="304">
        <v>0</v>
      </c>
      <c r="BI23" s="304">
        <v>0</v>
      </c>
      <c r="BJ23" s="304">
        <v>0</v>
      </c>
      <c r="BK23" s="304">
        <v>0</v>
      </c>
      <c r="BL23" s="304">
        <v>0</v>
      </c>
      <c r="BM23" s="304">
        <v>0</v>
      </c>
      <c r="BN23" s="304">
        <v>0</v>
      </c>
      <c r="BP23" s="304">
        <v>0</v>
      </c>
    </row>
    <row r="24" spans="1:68" s="304" customFormat="1" x14ac:dyDescent="0.25">
      <c r="A24" s="304" t="s">
        <v>202</v>
      </c>
      <c r="B24" s="304">
        <v>0</v>
      </c>
      <c r="C24" s="304">
        <v>0</v>
      </c>
      <c r="D24" s="304">
        <v>0</v>
      </c>
      <c r="E24" s="304">
        <v>0</v>
      </c>
      <c r="F24" s="304">
        <v>0</v>
      </c>
      <c r="G24" s="304">
        <v>0</v>
      </c>
      <c r="H24" s="304">
        <v>0</v>
      </c>
      <c r="I24" s="304">
        <v>0</v>
      </c>
      <c r="J24" s="304">
        <v>0</v>
      </c>
      <c r="K24" s="304">
        <v>0</v>
      </c>
      <c r="L24" s="304">
        <v>0</v>
      </c>
      <c r="M24" s="304">
        <v>0</v>
      </c>
      <c r="N24" s="304">
        <v>0</v>
      </c>
      <c r="O24" s="304">
        <v>0</v>
      </c>
      <c r="P24" s="304">
        <v>0</v>
      </c>
      <c r="Q24" s="304">
        <v>0</v>
      </c>
      <c r="R24" s="304">
        <v>0</v>
      </c>
      <c r="S24" s="304">
        <v>0</v>
      </c>
      <c r="T24" s="304">
        <v>0</v>
      </c>
      <c r="U24" s="304">
        <v>0</v>
      </c>
      <c r="V24" s="304">
        <v>0</v>
      </c>
      <c r="W24" s="304">
        <v>0</v>
      </c>
      <c r="X24" s="304">
        <v>0</v>
      </c>
      <c r="Y24" s="304">
        <v>0</v>
      </c>
      <c r="Z24" s="304">
        <v>0</v>
      </c>
      <c r="AA24" s="304">
        <v>0</v>
      </c>
      <c r="AB24" s="304">
        <v>0</v>
      </c>
      <c r="AC24" s="304">
        <v>0</v>
      </c>
      <c r="AD24" s="304">
        <v>0</v>
      </c>
      <c r="AE24" s="304">
        <v>0</v>
      </c>
      <c r="AF24" s="304">
        <v>0</v>
      </c>
      <c r="AG24" s="304">
        <v>0</v>
      </c>
      <c r="AH24" s="304">
        <v>0</v>
      </c>
      <c r="AI24" s="304">
        <v>0</v>
      </c>
      <c r="AJ24" s="304">
        <v>0</v>
      </c>
      <c r="AK24" s="304">
        <v>0</v>
      </c>
      <c r="AL24" s="304">
        <v>0</v>
      </c>
      <c r="AM24" s="304">
        <v>0</v>
      </c>
      <c r="AN24" s="304">
        <v>0</v>
      </c>
      <c r="AO24" s="304">
        <v>0</v>
      </c>
      <c r="AP24" s="304">
        <v>0</v>
      </c>
      <c r="AQ24" s="304">
        <v>0</v>
      </c>
      <c r="AR24" s="304">
        <v>0</v>
      </c>
      <c r="AS24" s="304">
        <v>0</v>
      </c>
      <c r="AT24" s="304">
        <v>0</v>
      </c>
      <c r="AU24" s="304">
        <v>0</v>
      </c>
      <c r="AV24" s="304">
        <v>0</v>
      </c>
      <c r="AW24" s="304">
        <v>0</v>
      </c>
      <c r="AX24" s="304">
        <v>0</v>
      </c>
      <c r="AY24" s="304">
        <v>0</v>
      </c>
      <c r="AZ24" s="304">
        <v>0</v>
      </c>
      <c r="BA24" s="304">
        <v>0</v>
      </c>
      <c r="BB24" s="304">
        <v>0</v>
      </c>
      <c r="BC24" s="304">
        <v>0</v>
      </c>
      <c r="BD24" s="304">
        <v>0</v>
      </c>
      <c r="BE24" s="304">
        <v>0</v>
      </c>
      <c r="BF24" s="304">
        <v>0</v>
      </c>
      <c r="BG24" s="304">
        <v>0</v>
      </c>
      <c r="BH24" s="304">
        <v>0</v>
      </c>
      <c r="BI24" s="304">
        <v>0</v>
      </c>
      <c r="BJ24" s="304">
        <v>0</v>
      </c>
      <c r="BK24" s="304">
        <v>0</v>
      </c>
      <c r="BL24" s="304">
        <v>0</v>
      </c>
      <c r="BM24" s="304">
        <v>0</v>
      </c>
      <c r="BN24" s="304">
        <v>0</v>
      </c>
      <c r="BP24" s="304">
        <v>0</v>
      </c>
    </row>
    <row r="25" spans="1:68" s="304" customFormat="1" x14ac:dyDescent="0.25">
      <c r="A25" s="304" t="s">
        <v>185</v>
      </c>
      <c r="B25" s="304">
        <v>3</v>
      </c>
      <c r="C25" s="304">
        <v>0</v>
      </c>
      <c r="D25" s="304">
        <v>0</v>
      </c>
      <c r="E25" s="304">
        <v>0</v>
      </c>
      <c r="F25" s="304">
        <v>0</v>
      </c>
      <c r="G25" s="304">
        <v>0</v>
      </c>
      <c r="H25" s="304">
        <v>0</v>
      </c>
      <c r="I25" s="304">
        <v>0</v>
      </c>
      <c r="J25" s="304">
        <v>209111</v>
      </c>
      <c r="K25" s="304">
        <v>0</v>
      </c>
      <c r="L25" s="304">
        <v>209111</v>
      </c>
      <c r="M25" s="304">
        <v>1419772</v>
      </c>
      <c r="N25" s="304">
        <v>0</v>
      </c>
      <c r="O25" s="304">
        <v>168881.26</v>
      </c>
      <c r="P25" s="304">
        <v>25949</v>
      </c>
      <c r="Q25" s="304">
        <v>5517.83</v>
      </c>
      <c r="R25" s="304">
        <v>465.11</v>
      </c>
      <c r="S25" s="304">
        <v>4645.43</v>
      </c>
      <c r="T25" s="304">
        <v>6695.6100000000006</v>
      </c>
      <c r="U25" s="304">
        <v>16760.36</v>
      </c>
      <c r="V25" s="304">
        <v>0</v>
      </c>
      <c r="W25" s="304">
        <v>0</v>
      </c>
      <c r="X25" s="304">
        <v>6645.17</v>
      </c>
      <c r="Y25" s="304">
        <v>66678.510000000009</v>
      </c>
      <c r="Z25" s="304">
        <v>40885.18</v>
      </c>
      <c r="AA25" s="304">
        <v>259726.09</v>
      </c>
      <c r="AB25" s="304">
        <v>3182</v>
      </c>
      <c r="AC25" s="304">
        <v>61454.85</v>
      </c>
      <c r="AD25" s="304">
        <v>0</v>
      </c>
      <c r="AE25" s="304">
        <v>30392</v>
      </c>
      <c r="AF25" s="304">
        <v>8903</v>
      </c>
      <c r="AG25" s="304">
        <v>2291.5</v>
      </c>
      <c r="AH25" s="304">
        <v>94415.5</v>
      </c>
      <c r="AI25" s="304">
        <v>80326.02</v>
      </c>
      <c r="AJ25" s="304">
        <v>27224.36</v>
      </c>
      <c r="AK25" s="304">
        <v>209111</v>
      </c>
      <c r="AL25" s="304">
        <v>22948.55</v>
      </c>
      <c r="AM25" s="304">
        <v>0</v>
      </c>
      <c r="AN25" s="304">
        <v>232059.55</v>
      </c>
      <c r="AO25" s="304">
        <v>15873</v>
      </c>
      <c r="AP25" s="304">
        <v>30929.119999999999</v>
      </c>
      <c r="AQ25" s="304">
        <v>85460</v>
      </c>
      <c r="AR25" s="304">
        <v>0</v>
      </c>
      <c r="AS25" s="304">
        <v>0</v>
      </c>
      <c r="AT25" s="304">
        <v>0</v>
      </c>
      <c r="AU25" s="304">
        <v>0</v>
      </c>
      <c r="AV25" s="304">
        <v>15873</v>
      </c>
      <c r="AW25" s="304">
        <v>231555</v>
      </c>
      <c r="AX25" s="304">
        <v>5275</v>
      </c>
      <c r="AY25" s="304">
        <v>72063</v>
      </c>
      <c r="AZ25" s="304">
        <v>14965.08</v>
      </c>
      <c r="BA25" s="304">
        <v>0</v>
      </c>
      <c r="BB25" s="304">
        <v>10284.85</v>
      </c>
      <c r="BC25" s="304">
        <v>0</v>
      </c>
      <c r="BD25" s="304">
        <v>0</v>
      </c>
      <c r="BE25" s="304">
        <v>33408</v>
      </c>
      <c r="BF25" s="304">
        <v>3000</v>
      </c>
      <c r="BG25" s="304">
        <v>41618.120000000003</v>
      </c>
      <c r="BH25" s="304">
        <v>412169.05</v>
      </c>
      <c r="BI25" s="304">
        <v>67306</v>
      </c>
      <c r="BJ25" s="304">
        <v>0</v>
      </c>
      <c r="BK25" s="304">
        <v>39221</v>
      </c>
      <c r="BL25" s="304">
        <v>106527</v>
      </c>
      <c r="BM25" s="304">
        <v>0</v>
      </c>
      <c r="BN25" s="304">
        <v>0</v>
      </c>
      <c r="BP25" s="304">
        <v>166408.35999999999</v>
      </c>
    </row>
    <row r="27" spans="1:68" x14ac:dyDescent="0.25">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c r="AJ27" s="304"/>
      <c r="AK27" s="304"/>
      <c r="AL27" s="304"/>
      <c r="AM27" s="304"/>
      <c r="AN27" s="304"/>
      <c r="AO27" s="304"/>
      <c r="AP27" s="304"/>
      <c r="AQ27" s="304"/>
      <c r="AR27" s="304"/>
      <c r="AS27" s="304"/>
      <c r="AT27" s="304"/>
      <c r="AU27" s="304"/>
      <c r="AV27" s="304"/>
      <c r="AW27" s="304"/>
      <c r="AX27" s="304"/>
      <c r="AY27" s="304"/>
      <c r="AZ27" s="304"/>
      <c r="BA27" s="304"/>
      <c r="BB27" s="304"/>
      <c r="BC27" s="304"/>
      <c r="BD27" s="304"/>
      <c r="BE27" s="304"/>
      <c r="BF27" s="304"/>
      <c r="BG27" s="304"/>
      <c r="BH27" s="304"/>
      <c r="BI27" s="304"/>
      <c r="BJ27" s="304"/>
      <c r="BK27" s="304"/>
      <c r="BL27" s="304"/>
      <c r="BM27" s="304"/>
      <c r="BN27" s="304"/>
      <c r="BP27" s="304"/>
    </row>
  </sheetData>
  <sheetProtection password="C527" sheet="1" objects="1" scenarios="1" selectLockedCells="1" selectUnlockedCells="1"/>
  <autoFilter ref="A1:BQ2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Q41"/>
  <sheetViews>
    <sheetView zoomScale="80" zoomScaleNormal="80" workbookViewId="0">
      <pane ySplit="1" topLeftCell="A2" activePane="bottomLeft" state="frozen"/>
      <selection activeCell="J27" sqref="J27"/>
      <selection pane="bottomLeft" activeCell="J27" sqref="J27"/>
    </sheetView>
  </sheetViews>
  <sheetFormatPr defaultRowHeight="12.75" x14ac:dyDescent="0.2"/>
  <cols>
    <col min="1" max="1" width="56.42578125" style="57" hidden="1" customWidth="1"/>
    <col min="2" max="2" width="14.28515625" style="57" hidden="1" customWidth="1"/>
    <col min="3" max="3" width="24.28515625" style="57" hidden="1" customWidth="1"/>
    <col min="4" max="4" width="13.7109375" style="57" hidden="1" customWidth="1"/>
    <col min="5" max="5" width="18" style="57" hidden="1" customWidth="1"/>
    <col min="6" max="6" width="17.28515625" style="57" hidden="1" customWidth="1"/>
    <col min="7" max="7" width="15.5703125" style="57" hidden="1" customWidth="1"/>
    <col min="8" max="8" width="12.140625" style="57" hidden="1" customWidth="1"/>
    <col min="9" max="9" width="12.140625" style="57" customWidth="1"/>
    <col min="10" max="10" width="15.7109375" style="57" customWidth="1"/>
    <col min="11" max="11" width="12.85546875" style="57" customWidth="1"/>
    <col min="12" max="12" width="11.28515625" style="57" customWidth="1"/>
    <col min="13" max="13" width="11.140625" style="57" customWidth="1"/>
    <col min="14" max="14" width="18" style="57" customWidth="1"/>
    <col min="15" max="25" width="14.7109375" style="57" customWidth="1"/>
    <col min="26" max="26" width="14.7109375" style="56" customWidth="1"/>
    <col min="27" max="39" width="14.7109375" style="57" customWidth="1"/>
    <col min="40" max="40" width="14.7109375" style="56" customWidth="1"/>
    <col min="41" max="41" width="14.7109375" style="57" customWidth="1"/>
    <col min="42" max="43" width="14.7109375" style="56" customWidth="1"/>
    <col min="44" max="47" width="14.7109375" style="57" customWidth="1"/>
    <col min="48" max="48" width="14.7109375" style="56" customWidth="1"/>
    <col min="49" max="59" width="14.7109375" style="57" customWidth="1"/>
    <col min="60" max="60" width="14.7109375" style="56" customWidth="1"/>
    <col min="61" max="63" width="14.7109375" style="57" customWidth="1"/>
    <col min="64" max="64" width="14.7109375" style="56" customWidth="1"/>
    <col min="65" max="66" width="14.7109375" style="57" customWidth="1"/>
    <col min="67" max="67" width="17.5703125" style="57" customWidth="1"/>
    <col min="68" max="68" width="14.5703125" style="57" customWidth="1"/>
    <col min="69" max="16384" width="9.140625" style="57"/>
  </cols>
  <sheetData>
    <row r="1" spans="1:69" s="129" customFormat="1" ht="38.25" x14ac:dyDescent="0.25">
      <c r="A1" s="129" t="s">
        <v>0</v>
      </c>
      <c r="B1" s="129" t="s">
        <v>259</v>
      </c>
      <c r="C1" s="129" t="s">
        <v>2</v>
      </c>
      <c r="D1" s="129" t="s">
        <v>3</v>
      </c>
      <c r="E1" s="129" t="s">
        <v>4</v>
      </c>
      <c r="F1" s="129" t="s">
        <v>5</v>
      </c>
      <c r="G1" s="129" t="s">
        <v>6</v>
      </c>
      <c r="H1" s="129" t="s">
        <v>7</v>
      </c>
      <c r="I1" s="129" t="s">
        <v>8</v>
      </c>
      <c r="J1" s="129" t="s">
        <v>9</v>
      </c>
      <c r="K1" s="129" t="s">
        <v>10</v>
      </c>
      <c r="L1" s="129" t="s">
        <v>11</v>
      </c>
      <c r="M1" s="129" t="s">
        <v>12</v>
      </c>
      <c r="N1" s="129" t="s">
        <v>13</v>
      </c>
      <c r="O1" s="130" t="s">
        <v>260</v>
      </c>
      <c r="P1" s="127" t="s">
        <v>261</v>
      </c>
      <c r="Q1" s="127" t="s">
        <v>262</v>
      </c>
      <c r="R1" s="127" t="s">
        <v>263</v>
      </c>
      <c r="S1" s="127" t="s">
        <v>264</v>
      </c>
      <c r="T1" s="127" t="s">
        <v>265</v>
      </c>
      <c r="U1" s="127" t="s">
        <v>266</v>
      </c>
      <c r="V1" s="127" t="s">
        <v>267</v>
      </c>
      <c r="W1" s="127" t="s">
        <v>268</v>
      </c>
      <c r="X1" s="127" t="s">
        <v>269</v>
      </c>
      <c r="Y1" s="130" t="s">
        <v>270</v>
      </c>
      <c r="Z1" s="130" t="s">
        <v>271</v>
      </c>
      <c r="AA1" s="127" t="s">
        <v>272</v>
      </c>
      <c r="AB1" s="127" t="s">
        <v>273</v>
      </c>
      <c r="AC1" s="127" t="s">
        <v>274</v>
      </c>
      <c r="AD1" s="127" t="s">
        <v>275</v>
      </c>
      <c r="AE1" s="127" t="s">
        <v>276</v>
      </c>
      <c r="AF1" s="127" t="s">
        <v>277</v>
      </c>
      <c r="AG1" s="127" t="s">
        <v>278</v>
      </c>
      <c r="AH1" s="127" t="s">
        <v>279</v>
      </c>
      <c r="AI1" s="127" t="s">
        <v>280</v>
      </c>
      <c r="AJ1" s="127" t="s">
        <v>310</v>
      </c>
      <c r="AK1" s="127" t="s">
        <v>282</v>
      </c>
      <c r="AL1" s="127" t="s">
        <v>311</v>
      </c>
      <c r="AM1" s="127" t="s">
        <v>284</v>
      </c>
      <c r="AN1" s="130" t="s">
        <v>285</v>
      </c>
      <c r="AO1" s="127" t="s">
        <v>286</v>
      </c>
      <c r="AP1" s="130" t="s">
        <v>287</v>
      </c>
      <c r="AQ1" s="130" t="s">
        <v>288</v>
      </c>
      <c r="AR1" s="127" t="s">
        <v>289</v>
      </c>
      <c r="AS1" s="127" t="s">
        <v>290</v>
      </c>
      <c r="AT1" s="127" t="s">
        <v>291</v>
      </c>
      <c r="AU1" s="127" t="s">
        <v>292</v>
      </c>
      <c r="AV1" s="130" t="s">
        <v>293</v>
      </c>
      <c r="AW1" s="127" t="s">
        <v>294</v>
      </c>
      <c r="AX1" s="127" t="s">
        <v>295</v>
      </c>
      <c r="AY1" s="127" t="s">
        <v>296</v>
      </c>
      <c r="AZ1" s="127" t="s">
        <v>297</v>
      </c>
      <c r="BA1" s="127" t="s">
        <v>298</v>
      </c>
      <c r="BB1" s="127" t="s">
        <v>299</v>
      </c>
      <c r="BC1" s="127" t="s">
        <v>300</v>
      </c>
      <c r="BD1" s="127" t="s">
        <v>301</v>
      </c>
      <c r="BE1" s="127" t="s">
        <v>256</v>
      </c>
      <c r="BF1" s="127" t="s">
        <v>257</v>
      </c>
      <c r="BG1" s="127" t="s">
        <v>302</v>
      </c>
      <c r="BH1" s="130" t="s">
        <v>312</v>
      </c>
      <c r="BI1" s="127" t="s">
        <v>304</v>
      </c>
      <c r="BJ1" s="127" t="s">
        <v>305</v>
      </c>
      <c r="BK1" s="127" t="s">
        <v>306</v>
      </c>
      <c r="BL1" s="130" t="s">
        <v>315</v>
      </c>
      <c r="BM1" s="127" t="s">
        <v>308</v>
      </c>
      <c r="BN1" s="127" t="s">
        <v>309</v>
      </c>
      <c r="BO1" s="131" t="s">
        <v>218</v>
      </c>
      <c r="BP1" s="129" t="s">
        <v>660</v>
      </c>
      <c r="BQ1" s="129" t="s">
        <v>762</v>
      </c>
    </row>
    <row r="2" spans="1:69" s="289" customFormat="1" x14ac:dyDescent="0.2">
      <c r="A2" s="288" t="s">
        <v>190</v>
      </c>
      <c r="B2" s="289">
        <v>109</v>
      </c>
      <c r="C2" s="289">
        <v>0</v>
      </c>
      <c r="D2" s="289">
        <v>0</v>
      </c>
      <c r="E2" s="289">
        <v>0</v>
      </c>
      <c r="F2" s="289">
        <v>0</v>
      </c>
      <c r="G2" s="289">
        <v>0</v>
      </c>
      <c r="H2" s="289">
        <v>0</v>
      </c>
      <c r="I2" s="289">
        <v>0</v>
      </c>
      <c r="J2" s="289">
        <v>13541192</v>
      </c>
      <c r="K2" s="289">
        <v>0</v>
      </c>
      <c r="L2" s="289">
        <v>0</v>
      </c>
      <c r="M2" s="289">
        <v>0</v>
      </c>
      <c r="N2" s="289">
        <v>0</v>
      </c>
      <c r="O2" s="289">
        <v>14834944.859999999</v>
      </c>
      <c r="P2" s="289">
        <v>1342170.9499999997</v>
      </c>
      <c r="Q2" s="289">
        <v>772928.25999999978</v>
      </c>
      <c r="R2" s="289">
        <v>1055806.8799999999</v>
      </c>
      <c r="S2" s="289">
        <v>272649.98</v>
      </c>
      <c r="T2" s="289">
        <v>404155.18999999994</v>
      </c>
      <c r="U2" s="289">
        <v>582694.40000000002</v>
      </c>
      <c r="V2" s="289">
        <v>0</v>
      </c>
      <c r="W2" s="289">
        <v>0</v>
      </c>
      <c r="X2" s="289">
        <v>451413.2300000001</v>
      </c>
      <c r="Y2" s="289">
        <v>4881818.8899999997</v>
      </c>
      <c r="Z2" s="289">
        <v>2538566.0900000008</v>
      </c>
      <c r="AA2" s="289">
        <v>15723667.340000002</v>
      </c>
      <c r="AB2" s="289">
        <v>69677.290000000008</v>
      </c>
      <c r="AC2" s="289">
        <v>1736561.58</v>
      </c>
      <c r="AD2" s="289">
        <v>45855.97</v>
      </c>
      <c r="AE2" s="289">
        <v>880892.09000000008</v>
      </c>
      <c r="AF2" s="289">
        <v>563117.29</v>
      </c>
      <c r="AG2" s="289">
        <v>310441.26</v>
      </c>
      <c r="AH2" s="289">
        <v>1164838.3600000001</v>
      </c>
      <c r="AI2" s="289">
        <v>1927700.6500000001</v>
      </c>
      <c r="AJ2" s="289">
        <v>2907006.21</v>
      </c>
      <c r="AK2" s="289">
        <v>13463294.91</v>
      </c>
      <c r="AL2" s="289">
        <v>0</v>
      </c>
      <c r="AM2" s="289">
        <v>922281.5</v>
      </c>
      <c r="AN2" s="289">
        <v>14262142.509999998</v>
      </c>
      <c r="AO2" s="289">
        <v>1261510.6499999999</v>
      </c>
      <c r="AP2" s="289">
        <v>3649375.1599999997</v>
      </c>
      <c r="AQ2" s="289">
        <v>3449274.1799999997</v>
      </c>
      <c r="AR2" s="289">
        <v>394319.89</v>
      </c>
      <c r="AS2" s="289">
        <v>767274.98</v>
      </c>
      <c r="AT2" s="289">
        <v>453530.98</v>
      </c>
      <c r="AU2" s="289">
        <v>0</v>
      </c>
      <c r="AV2" s="289">
        <v>2876636.5</v>
      </c>
      <c r="AW2" s="289">
        <v>10418187.779999999</v>
      </c>
      <c r="AX2" s="289">
        <v>326810.95</v>
      </c>
      <c r="AY2" s="289">
        <v>266989.7</v>
      </c>
      <c r="AZ2" s="289">
        <v>502790.81000000006</v>
      </c>
      <c r="BA2" s="289">
        <v>85764.77</v>
      </c>
      <c r="BB2" s="289">
        <v>77703.25</v>
      </c>
      <c r="BC2" s="289">
        <v>2375307.6900000004</v>
      </c>
      <c r="BD2" s="289">
        <v>763586.28</v>
      </c>
      <c r="BE2" s="289">
        <v>2485895.6</v>
      </c>
      <c r="BF2" s="289">
        <v>205115.03999999998</v>
      </c>
      <c r="BG2" s="289">
        <v>1413843.08</v>
      </c>
      <c r="BH2" s="289">
        <v>18921994.949999999</v>
      </c>
      <c r="BI2" s="289">
        <v>1272808.08</v>
      </c>
      <c r="BJ2" s="289">
        <v>431978.50999999989</v>
      </c>
      <c r="BK2" s="289">
        <v>1894834.2099999997</v>
      </c>
      <c r="BL2" s="289">
        <v>3599620.8</v>
      </c>
      <c r="BM2" s="289">
        <v>260734.51</v>
      </c>
      <c r="BN2" s="289">
        <v>1368042.62</v>
      </c>
      <c r="BP2" s="289">
        <v>5941828.4700000007</v>
      </c>
    </row>
    <row r="3" spans="1:69" s="289" customFormat="1" x14ac:dyDescent="0.2">
      <c r="A3" s="288" t="s">
        <v>191</v>
      </c>
      <c r="B3" s="289">
        <v>54</v>
      </c>
      <c r="C3" s="289">
        <v>0</v>
      </c>
      <c r="D3" s="289">
        <v>0</v>
      </c>
      <c r="E3" s="289">
        <v>0</v>
      </c>
      <c r="F3" s="289">
        <v>0</v>
      </c>
      <c r="G3" s="289">
        <v>0</v>
      </c>
      <c r="H3" s="289">
        <v>0</v>
      </c>
      <c r="I3" s="289">
        <v>0</v>
      </c>
      <c r="J3" s="289">
        <v>2996364</v>
      </c>
      <c r="K3" s="289">
        <v>0</v>
      </c>
      <c r="L3" s="289">
        <v>0</v>
      </c>
      <c r="M3" s="289">
        <v>0</v>
      </c>
      <c r="N3" s="289">
        <v>0</v>
      </c>
      <c r="O3" s="289">
        <v>1984212.5100000002</v>
      </c>
      <c r="P3" s="289">
        <v>425231.60000000003</v>
      </c>
      <c r="Q3" s="289">
        <v>68048.930000000008</v>
      </c>
      <c r="R3" s="289">
        <v>64509.94</v>
      </c>
      <c r="S3" s="289">
        <v>51091.830000000009</v>
      </c>
      <c r="T3" s="289">
        <v>90018.059999999983</v>
      </c>
      <c r="U3" s="289">
        <v>105530</v>
      </c>
      <c r="V3" s="289">
        <v>0</v>
      </c>
      <c r="W3" s="289">
        <v>0</v>
      </c>
      <c r="X3" s="289">
        <v>92936.109999999971</v>
      </c>
      <c r="Y3" s="289">
        <v>897366.46999999974</v>
      </c>
      <c r="Z3" s="289">
        <v>198536</v>
      </c>
      <c r="AA3" s="289">
        <v>1569779.03</v>
      </c>
      <c r="AB3" s="289">
        <v>29682.17</v>
      </c>
      <c r="AC3" s="289">
        <v>190073.08</v>
      </c>
      <c r="AD3" s="289">
        <v>10314.549999999999</v>
      </c>
      <c r="AE3" s="289">
        <v>40255.4</v>
      </c>
      <c r="AF3" s="289">
        <v>127403.21999999999</v>
      </c>
      <c r="AG3" s="289">
        <v>49914.43</v>
      </c>
      <c r="AH3" s="289">
        <v>322439.48</v>
      </c>
      <c r="AI3" s="289">
        <v>217240.28999999998</v>
      </c>
      <c r="AJ3" s="289">
        <v>273477.48</v>
      </c>
      <c r="AK3" s="289">
        <v>2984698.5</v>
      </c>
      <c r="AL3" s="289">
        <v>0</v>
      </c>
      <c r="AM3" s="289">
        <v>196848.87</v>
      </c>
      <c r="AN3" s="289">
        <v>3058547.37</v>
      </c>
      <c r="AO3" s="289">
        <v>28624.65</v>
      </c>
      <c r="AP3" s="289">
        <v>143215</v>
      </c>
      <c r="AQ3" s="289">
        <v>525787.29</v>
      </c>
      <c r="AR3" s="289">
        <v>33054.9</v>
      </c>
      <c r="AS3" s="289">
        <v>141623.22999999998</v>
      </c>
      <c r="AT3" s="289">
        <v>71484.740000000005</v>
      </c>
      <c r="AU3" s="289">
        <v>0</v>
      </c>
      <c r="AV3" s="289">
        <v>274787.51999999996</v>
      </c>
      <c r="AW3" s="289">
        <v>296270.30000000005</v>
      </c>
      <c r="AX3" s="289">
        <v>130608.36</v>
      </c>
      <c r="AY3" s="289">
        <v>30788.7</v>
      </c>
      <c r="AZ3" s="289">
        <v>230164.37</v>
      </c>
      <c r="BA3" s="289">
        <v>43929.03</v>
      </c>
      <c r="BB3" s="289">
        <v>72603.25</v>
      </c>
      <c r="BC3" s="289">
        <v>24836.5</v>
      </c>
      <c r="BD3" s="289">
        <v>87179.86</v>
      </c>
      <c r="BE3" s="289">
        <v>266900.68000000005</v>
      </c>
      <c r="BF3" s="289">
        <v>15572.89</v>
      </c>
      <c r="BG3" s="289">
        <v>154690.29999999999</v>
      </c>
      <c r="BH3" s="289">
        <v>1353544.24</v>
      </c>
      <c r="BI3" s="289">
        <v>139477</v>
      </c>
      <c r="BJ3" s="289">
        <v>118809.62999999998</v>
      </c>
      <c r="BK3" s="289">
        <v>422635.41</v>
      </c>
      <c r="BL3" s="289">
        <v>680922.03999999992</v>
      </c>
      <c r="BM3" s="289">
        <v>251646.51</v>
      </c>
      <c r="BN3" s="289">
        <v>68878.679999999993</v>
      </c>
      <c r="BP3" s="289">
        <v>853486.73</v>
      </c>
    </row>
    <row r="4" spans="1:69" s="289" customFormat="1" x14ac:dyDescent="0.2">
      <c r="A4" s="288" t="s">
        <v>192</v>
      </c>
      <c r="B4" s="289">
        <v>47</v>
      </c>
      <c r="C4" s="289">
        <v>0</v>
      </c>
      <c r="D4" s="289">
        <v>0</v>
      </c>
      <c r="E4" s="289">
        <v>0</v>
      </c>
      <c r="F4" s="289">
        <v>0</v>
      </c>
      <c r="G4" s="289">
        <v>0</v>
      </c>
      <c r="H4" s="289">
        <v>0</v>
      </c>
      <c r="I4" s="289">
        <v>0</v>
      </c>
      <c r="J4" s="289">
        <v>5919770</v>
      </c>
      <c r="K4" s="289">
        <v>0</v>
      </c>
      <c r="L4" s="289">
        <v>0</v>
      </c>
      <c r="M4" s="289">
        <v>0</v>
      </c>
      <c r="N4" s="289">
        <v>0</v>
      </c>
      <c r="O4" s="289">
        <v>6789936.75</v>
      </c>
      <c r="P4" s="289">
        <v>778667.35</v>
      </c>
      <c r="Q4" s="289">
        <v>299609.43000000005</v>
      </c>
      <c r="R4" s="289">
        <v>282877.24000000005</v>
      </c>
      <c r="S4" s="289">
        <v>130618.65</v>
      </c>
      <c r="T4" s="289">
        <v>190190.93</v>
      </c>
      <c r="U4" s="289">
        <v>226542.64999999997</v>
      </c>
      <c r="V4" s="289">
        <v>0</v>
      </c>
      <c r="W4" s="289">
        <v>0</v>
      </c>
      <c r="X4" s="289">
        <v>164179.12</v>
      </c>
      <c r="Y4" s="289">
        <v>2072685.37</v>
      </c>
      <c r="Z4" s="289">
        <v>820891.3</v>
      </c>
      <c r="AA4" s="289">
        <v>4654903.8199999984</v>
      </c>
      <c r="AB4" s="289">
        <v>33855.119999999995</v>
      </c>
      <c r="AC4" s="289">
        <v>720770.99000000011</v>
      </c>
      <c r="AD4" s="289">
        <v>16696.419999999998</v>
      </c>
      <c r="AE4" s="289">
        <v>208588.69</v>
      </c>
      <c r="AF4" s="289">
        <v>268708.78000000003</v>
      </c>
      <c r="AG4" s="289">
        <v>142111.82999999999</v>
      </c>
      <c r="AH4" s="289">
        <v>700830.56000000017</v>
      </c>
      <c r="AI4" s="289">
        <v>831926.69000000006</v>
      </c>
      <c r="AJ4" s="289">
        <v>1330196.3400000001</v>
      </c>
      <c r="AK4" s="289">
        <v>5853537.4100000001</v>
      </c>
      <c r="AL4" s="289">
        <v>0</v>
      </c>
      <c r="AM4" s="289">
        <v>553143.48</v>
      </c>
      <c r="AN4" s="289">
        <v>6406696.9900000002</v>
      </c>
      <c r="AO4" s="289">
        <v>1232886</v>
      </c>
      <c r="AP4" s="289">
        <v>1942048.07</v>
      </c>
      <c r="AQ4" s="289">
        <v>1701468.89</v>
      </c>
      <c r="AR4" s="289">
        <v>63301.99</v>
      </c>
      <c r="AS4" s="289">
        <v>614650.75</v>
      </c>
      <c r="AT4" s="289">
        <v>231555.54</v>
      </c>
      <c r="AU4" s="289">
        <v>0</v>
      </c>
      <c r="AV4" s="289">
        <v>2142394.2800000003</v>
      </c>
      <c r="AW4" s="289">
        <v>1456327.4700000002</v>
      </c>
      <c r="AX4" s="289">
        <v>175673.59</v>
      </c>
      <c r="AY4" s="289">
        <v>50950</v>
      </c>
      <c r="AZ4" s="289">
        <v>248495.44</v>
      </c>
      <c r="BA4" s="289">
        <v>35707.74</v>
      </c>
      <c r="BB4" s="289">
        <v>5100</v>
      </c>
      <c r="BC4" s="289">
        <v>428255.58</v>
      </c>
      <c r="BD4" s="289">
        <v>360304.22000000003</v>
      </c>
      <c r="BE4" s="289">
        <v>709757.92</v>
      </c>
      <c r="BF4" s="289">
        <v>159302.15000000002</v>
      </c>
      <c r="BG4" s="289">
        <v>809704.58000000007</v>
      </c>
      <c r="BH4" s="289">
        <v>4439578.6900000004</v>
      </c>
      <c r="BI4" s="289">
        <v>561429.08000000007</v>
      </c>
      <c r="BJ4" s="289">
        <v>156892.88</v>
      </c>
      <c r="BK4" s="289">
        <v>1216517.8</v>
      </c>
      <c r="BL4" s="289">
        <v>1934839.7599999998</v>
      </c>
      <c r="BM4" s="289">
        <v>9088</v>
      </c>
      <c r="BN4" s="289">
        <v>775513.94</v>
      </c>
      <c r="BP4" s="289">
        <v>2700987.74</v>
      </c>
    </row>
    <row r="5" spans="1:69" s="289" customFormat="1" x14ac:dyDescent="0.2">
      <c r="A5" s="288" t="s">
        <v>193</v>
      </c>
      <c r="B5" s="289">
        <v>8</v>
      </c>
      <c r="C5" s="289">
        <v>0</v>
      </c>
      <c r="D5" s="289">
        <v>0</v>
      </c>
      <c r="E5" s="289">
        <v>0</v>
      </c>
      <c r="F5" s="289">
        <v>0</v>
      </c>
      <c r="G5" s="289">
        <v>0</v>
      </c>
      <c r="H5" s="289">
        <v>0</v>
      </c>
      <c r="I5" s="289">
        <v>0</v>
      </c>
      <c r="J5" s="289">
        <v>4625058</v>
      </c>
      <c r="K5" s="289">
        <v>0</v>
      </c>
      <c r="L5" s="289">
        <v>0</v>
      </c>
      <c r="M5" s="289">
        <v>0</v>
      </c>
      <c r="N5" s="289">
        <v>0</v>
      </c>
      <c r="O5" s="289">
        <v>6060795.5999999996</v>
      </c>
      <c r="P5" s="289">
        <v>138272</v>
      </c>
      <c r="Q5" s="289">
        <v>405269.9</v>
      </c>
      <c r="R5" s="289">
        <v>708419.7</v>
      </c>
      <c r="S5" s="289">
        <v>90939.5</v>
      </c>
      <c r="T5" s="289">
        <v>123946.2</v>
      </c>
      <c r="U5" s="289">
        <v>250621.75</v>
      </c>
      <c r="V5" s="289">
        <v>0</v>
      </c>
      <c r="W5" s="289">
        <v>0</v>
      </c>
      <c r="X5" s="289">
        <v>194298</v>
      </c>
      <c r="Y5" s="289">
        <v>1911767.05</v>
      </c>
      <c r="Z5" s="289">
        <v>1519138.79</v>
      </c>
      <c r="AA5" s="289">
        <v>9498984.4900000002</v>
      </c>
      <c r="AB5" s="289">
        <v>6140</v>
      </c>
      <c r="AC5" s="289">
        <v>825717.51</v>
      </c>
      <c r="AD5" s="289">
        <v>18845</v>
      </c>
      <c r="AE5" s="289">
        <v>632048</v>
      </c>
      <c r="AF5" s="289">
        <v>167005.29</v>
      </c>
      <c r="AG5" s="289">
        <v>118415</v>
      </c>
      <c r="AH5" s="289">
        <v>141568.32000000001</v>
      </c>
      <c r="AI5" s="289">
        <v>878533.66999999993</v>
      </c>
      <c r="AJ5" s="289">
        <v>1303332.3900000001</v>
      </c>
      <c r="AK5" s="289">
        <v>4625059</v>
      </c>
      <c r="AL5" s="289">
        <v>0</v>
      </c>
      <c r="AM5" s="289">
        <v>172289.15</v>
      </c>
      <c r="AN5" s="289">
        <v>4796898.1500000004</v>
      </c>
      <c r="AO5" s="289">
        <v>0</v>
      </c>
      <c r="AP5" s="289">
        <v>1564112.0899999999</v>
      </c>
      <c r="AQ5" s="289">
        <v>1222018</v>
      </c>
      <c r="AR5" s="289">
        <v>297963</v>
      </c>
      <c r="AS5" s="289">
        <v>11001</v>
      </c>
      <c r="AT5" s="289">
        <v>150490.70000000001</v>
      </c>
      <c r="AU5" s="289">
        <v>0</v>
      </c>
      <c r="AV5" s="289">
        <v>459454.7</v>
      </c>
      <c r="AW5" s="289">
        <v>8665590.0099999998</v>
      </c>
      <c r="AX5" s="289">
        <v>20529</v>
      </c>
      <c r="AY5" s="289">
        <v>185251</v>
      </c>
      <c r="AZ5" s="289">
        <v>24131</v>
      </c>
      <c r="BA5" s="289">
        <v>6128</v>
      </c>
      <c r="BB5" s="289">
        <v>0</v>
      </c>
      <c r="BC5" s="289">
        <v>1922215.6099999999</v>
      </c>
      <c r="BD5" s="289">
        <v>316102.2</v>
      </c>
      <c r="BE5" s="289">
        <v>1509237</v>
      </c>
      <c r="BF5" s="289">
        <v>30240</v>
      </c>
      <c r="BG5" s="289">
        <v>449448.2</v>
      </c>
      <c r="BH5" s="289">
        <v>13128872.02</v>
      </c>
      <c r="BI5" s="289">
        <v>571902</v>
      </c>
      <c r="BJ5" s="289">
        <v>156276</v>
      </c>
      <c r="BK5" s="289">
        <v>255681</v>
      </c>
      <c r="BL5" s="289">
        <v>983859</v>
      </c>
      <c r="BM5" s="289">
        <v>0</v>
      </c>
      <c r="BN5" s="289">
        <v>523650</v>
      </c>
      <c r="BP5" s="289">
        <v>2387354</v>
      </c>
    </row>
    <row r="6" spans="1:69" s="289" customFormat="1" x14ac:dyDescent="0.2">
      <c r="A6" s="288" t="s">
        <v>194</v>
      </c>
      <c r="B6" s="289">
        <v>21</v>
      </c>
      <c r="C6" s="289">
        <v>0</v>
      </c>
      <c r="D6" s="289">
        <v>0</v>
      </c>
      <c r="E6" s="289">
        <v>0</v>
      </c>
      <c r="F6" s="289">
        <v>0</v>
      </c>
      <c r="G6" s="289">
        <v>0</v>
      </c>
      <c r="H6" s="289">
        <v>0</v>
      </c>
      <c r="I6" s="289">
        <v>0</v>
      </c>
      <c r="J6" s="289">
        <v>1473138</v>
      </c>
      <c r="K6" s="289">
        <v>0</v>
      </c>
      <c r="L6" s="289">
        <v>0</v>
      </c>
      <c r="M6" s="289">
        <v>0</v>
      </c>
      <c r="N6" s="289">
        <v>0</v>
      </c>
      <c r="O6" s="289">
        <v>1564036.44</v>
      </c>
      <c r="P6" s="289">
        <v>413852.48</v>
      </c>
      <c r="Q6" s="289">
        <v>82443.58</v>
      </c>
      <c r="R6" s="289">
        <v>72470.880000000005</v>
      </c>
      <c r="S6" s="289">
        <v>39999.360000000001</v>
      </c>
      <c r="T6" s="289">
        <v>49139.759999999995</v>
      </c>
      <c r="U6" s="289">
        <v>48056.959999999999</v>
      </c>
      <c r="V6" s="289">
        <v>0</v>
      </c>
      <c r="W6" s="289">
        <v>0</v>
      </c>
      <c r="X6" s="289">
        <v>52702.689999999995</v>
      </c>
      <c r="Y6" s="289">
        <v>758665.71</v>
      </c>
      <c r="Z6" s="289">
        <v>137999.53000000003</v>
      </c>
      <c r="AA6" s="289">
        <v>331659.45</v>
      </c>
      <c r="AB6" s="289">
        <v>1671</v>
      </c>
      <c r="AC6" s="289">
        <v>96172.180000000008</v>
      </c>
      <c r="AD6" s="289">
        <v>0</v>
      </c>
      <c r="AE6" s="289">
        <v>14799.500000000002</v>
      </c>
      <c r="AF6" s="289">
        <v>10534.84</v>
      </c>
      <c r="AG6" s="289">
        <v>33229.85</v>
      </c>
      <c r="AH6" s="289">
        <v>56325.06</v>
      </c>
      <c r="AI6" s="289">
        <v>112848.92000000001</v>
      </c>
      <c r="AJ6" s="289">
        <v>207083.15</v>
      </c>
      <c r="AK6" s="289">
        <v>1467157.46</v>
      </c>
      <c r="AL6" s="289">
        <v>0</v>
      </c>
      <c r="AM6" s="289">
        <v>36625.949999999997</v>
      </c>
      <c r="AN6" s="289">
        <v>1503783.4100000001</v>
      </c>
      <c r="AO6" s="289">
        <v>185938</v>
      </c>
      <c r="AP6" s="289">
        <v>86401</v>
      </c>
      <c r="AQ6" s="289">
        <v>423976.19</v>
      </c>
      <c r="AR6" s="289">
        <v>0</v>
      </c>
      <c r="AS6" s="289">
        <v>44640</v>
      </c>
      <c r="AT6" s="289">
        <v>6251.13</v>
      </c>
      <c r="AU6" s="289">
        <v>0</v>
      </c>
      <c r="AV6" s="289">
        <v>236829.13</v>
      </c>
      <c r="AW6" s="289">
        <v>158</v>
      </c>
      <c r="AX6" s="289">
        <v>0</v>
      </c>
      <c r="AY6" s="289">
        <v>0</v>
      </c>
      <c r="AZ6" s="289">
        <v>170956.62</v>
      </c>
      <c r="BA6" s="289">
        <v>24423.5</v>
      </c>
      <c r="BB6" s="289">
        <v>75912.25</v>
      </c>
      <c r="BC6" s="289">
        <v>0</v>
      </c>
      <c r="BD6" s="289">
        <v>56963.790000000008</v>
      </c>
      <c r="BE6" s="289">
        <v>303828.51</v>
      </c>
      <c r="BF6" s="289">
        <v>71587.710000000006</v>
      </c>
      <c r="BG6" s="289">
        <v>122662.73000000001</v>
      </c>
      <c r="BH6" s="289">
        <v>826493.11</v>
      </c>
      <c r="BI6" s="289">
        <v>20854.46</v>
      </c>
      <c r="BJ6" s="289">
        <v>48213</v>
      </c>
      <c r="BK6" s="289">
        <v>108686.88</v>
      </c>
      <c r="BL6" s="289">
        <v>177754.34</v>
      </c>
      <c r="BM6" s="289">
        <v>75626.510000000009</v>
      </c>
      <c r="BN6" s="289">
        <v>24859</v>
      </c>
      <c r="BP6" s="289">
        <v>323643.40000000002</v>
      </c>
    </row>
    <row r="7" spans="1:69" s="289" customFormat="1" x14ac:dyDescent="0.2">
      <c r="A7" s="288" t="s">
        <v>195</v>
      </c>
      <c r="B7" s="289">
        <v>34</v>
      </c>
      <c r="C7" s="289">
        <v>0</v>
      </c>
      <c r="D7" s="289">
        <v>0</v>
      </c>
      <c r="E7" s="289">
        <v>0</v>
      </c>
      <c r="F7" s="289">
        <v>0</v>
      </c>
      <c r="G7" s="289">
        <v>0</v>
      </c>
      <c r="H7" s="289">
        <v>0</v>
      </c>
      <c r="I7" s="289">
        <v>0</v>
      </c>
      <c r="J7" s="289">
        <v>5343634</v>
      </c>
      <c r="K7" s="289">
        <v>0</v>
      </c>
      <c r="L7" s="289">
        <v>0</v>
      </c>
      <c r="M7" s="289">
        <v>0</v>
      </c>
      <c r="N7" s="289">
        <v>0</v>
      </c>
      <c r="O7" s="289">
        <v>6666962.8099999996</v>
      </c>
      <c r="P7" s="289">
        <v>465857.85000000003</v>
      </c>
      <c r="Q7" s="289">
        <v>448397.45</v>
      </c>
      <c r="R7" s="289">
        <v>596849.12000000011</v>
      </c>
      <c r="S7" s="289">
        <v>129486.89</v>
      </c>
      <c r="T7" s="289">
        <v>176283.83999999997</v>
      </c>
      <c r="U7" s="289">
        <v>295841.37</v>
      </c>
      <c r="V7" s="289">
        <v>0</v>
      </c>
      <c r="W7" s="289">
        <v>0</v>
      </c>
      <c r="X7" s="289">
        <v>224927.91999999998</v>
      </c>
      <c r="Y7" s="289">
        <v>2337644.44</v>
      </c>
      <c r="Z7" s="289">
        <v>1640785.95</v>
      </c>
      <c r="AA7" s="289">
        <v>8639117.5099999998</v>
      </c>
      <c r="AB7" s="289">
        <v>30619.19</v>
      </c>
      <c r="AC7" s="289">
        <v>1031027.1799999999</v>
      </c>
      <c r="AD7" s="289">
        <v>24491.42</v>
      </c>
      <c r="AE7" s="289">
        <v>788180.09</v>
      </c>
      <c r="AF7" s="289">
        <v>236343.64</v>
      </c>
      <c r="AG7" s="289">
        <v>156052.46000000002</v>
      </c>
      <c r="AH7" s="289">
        <v>335921.04</v>
      </c>
      <c r="AI7" s="289">
        <v>489697.01999999996</v>
      </c>
      <c r="AJ7" s="289">
        <v>1275118.5899999999</v>
      </c>
      <c r="AK7" s="289">
        <v>5328616.45</v>
      </c>
      <c r="AL7" s="289">
        <v>0</v>
      </c>
      <c r="AM7" s="289">
        <v>527992.17999999993</v>
      </c>
      <c r="AN7" s="289">
        <v>5856610.6300000008</v>
      </c>
      <c r="AO7" s="289">
        <v>196194</v>
      </c>
      <c r="AP7" s="289">
        <v>1652212.52</v>
      </c>
      <c r="AQ7" s="289">
        <v>1775875.99</v>
      </c>
      <c r="AR7" s="289">
        <v>25408.989999999998</v>
      </c>
      <c r="AS7" s="289">
        <v>344274</v>
      </c>
      <c r="AT7" s="289">
        <v>99440.41</v>
      </c>
      <c r="AU7" s="289">
        <v>0</v>
      </c>
      <c r="AV7" s="289">
        <v>665317.39999999991</v>
      </c>
      <c r="AW7" s="289">
        <v>7976963.29</v>
      </c>
      <c r="AX7" s="289">
        <v>53323</v>
      </c>
      <c r="AY7" s="289">
        <v>0</v>
      </c>
      <c r="AZ7" s="289">
        <v>112505</v>
      </c>
      <c r="BA7" s="289">
        <v>6242</v>
      </c>
      <c r="BB7" s="289">
        <v>1791</v>
      </c>
      <c r="BC7" s="289">
        <v>1873451.3800000001</v>
      </c>
      <c r="BD7" s="289">
        <v>538370.76</v>
      </c>
      <c r="BE7" s="289">
        <v>582716.99</v>
      </c>
      <c r="BF7" s="289">
        <v>39203</v>
      </c>
      <c r="BG7" s="289">
        <v>772102.66</v>
      </c>
      <c r="BH7" s="289">
        <v>11956669.08</v>
      </c>
      <c r="BI7" s="289">
        <v>644407</v>
      </c>
      <c r="BJ7" s="289">
        <v>124990.91</v>
      </c>
      <c r="BK7" s="289">
        <v>829595.85000000009</v>
      </c>
      <c r="BL7" s="289">
        <v>1598993.7599999998</v>
      </c>
      <c r="BM7" s="289">
        <v>0</v>
      </c>
      <c r="BN7" s="289">
        <v>728039</v>
      </c>
      <c r="BP7" s="289">
        <v>2846726.4299999997</v>
      </c>
    </row>
    <row r="8" spans="1:69" s="289" customFormat="1" x14ac:dyDescent="0.2">
      <c r="A8" s="288" t="s">
        <v>196</v>
      </c>
      <c r="B8" s="289">
        <v>5</v>
      </c>
      <c r="C8" s="289">
        <v>0</v>
      </c>
      <c r="D8" s="289">
        <v>0</v>
      </c>
      <c r="E8" s="289">
        <v>0</v>
      </c>
      <c r="F8" s="289">
        <v>0</v>
      </c>
      <c r="G8" s="289">
        <v>0</v>
      </c>
      <c r="H8" s="289">
        <v>0</v>
      </c>
      <c r="I8" s="289">
        <v>0</v>
      </c>
      <c r="J8" s="289">
        <v>441749</v>
      </c>
      <c r="K8" s="289">
        <v>0</v>
      </c>
      <c r="L8" s="289">
        <v>0</v>
      </c>
      <c r="M8" s="289">
        <v>0</v>
      </c>
      <c r="N8" s="289">
        <v>0</v>
      </c>
      <c r="O8" s="289">
        <v>425946.74</v>
      </c>
      <c r="P8" s="289">
        <v>44146.04</v>
      </c>
      <c r="Q8" s="289">
        <v>19606.2</v>
      </c>
      <c r="R8" s="289">
        <v>7730.24</v>
      </c>
      <c r="S8" s="289">
        <v>13669.990000000002</v>
      </c>
      <c r="T8" s="289">
        <v>34071.870000000003</v>
      </c>
      <c r="U8" s="289">
        <v>28841.519999999997</v>
      </c>
      <c r="V8" s="289">
        <v>0</v>
      </c>
      <c r="W8" s="289">
        <v>0</v>
      </c>
      <c r="X8" s="289">
        <v>6077.01</v>
      </c>
      <c r="Y8" s="289">
        <v>154142.87</v>
      </c>
      <c r="Z8" s="289">
        <v>61656.61</v>
      </c>
      <c r="AA8" s="289">
        <v>366451.8</v>
      </c>
      <c r="AB8" s="289">
        <v>2528.4299999999998</v>
      </c>
      <c r="AC8" s="289">
        <v>33911.449999999997</v>
      </c>
      <c r="AD8" s="289">
        <v>0</v>
      </c>
      <c r="AE8" s="289">
        <v>11736.33</v>
      </c>
      <c r="AF8" s="289">
        <v>17251.16</v>
      </c>
      <c r="AG8" s="289">
        <v>1442.18</v>
      </c>
      <c r="AH8" s="289">
        <v>63257.42</v>
      </c>
      <c r="AI8" s="289">
        <v>28675.34</v>
      </c>
      <c r="AJ8" s="289">
        <v>29058.059999999998</v>
      </c>
      <c r="AK8" s="289">
        <v>441749</v>
      </c>
      <c r="AL8" s="289">
        <v>0</v>
      </c>
      <c r="AM8" s="289">
        <v>0</v>
      </c>
      <c r="AN8" s="289">
        <v>441749</v>
      </c>
      <c r="AO8" s="289">
        <v>256308.65</v>
      </c>
      <c r="AP8" s="289">
        <v>45379.55</v>
      </c>
      <c r="AQ8" s="289">
        <v>52968.5</v>
      </c>
      <c r="AR8" s="289">
        <v>13775</v>
      </c>
      <c r="AS8" s="289">
        <v>92920.18</v>
      </c>
      <c r="AT8" s="289">
        <v>22587.53</v>
      </c>
      <c r="AU8" s="289">
        <v>0</v>
      </c>
      <c r="AV8" s="289">
        <v>385591.36</v>
      </c>
      <c r="AW8" s="289">
        <v>19468.52</v>
      </c>
      <c r="AX8" s="289">
        <v>0</v>
      </c>
      <c r="AY8" s="289">
        <v>0</v>
      </c>
      <c r="AZ8" s="289">
        <v>0</v>
      </c>
      <c r="BA8" s="289">
        <v>31176.409999999996</v>
      </c>
      <c r="BB8" s="289">
        <v>0</v>
      </c>
      <c r="BC8" s="289">
        <v>3913.2</v>
      </c>
      <c r="BD8" s="289">
        <v>711.96</v>
      </c>
      <c r="BE8" s="289">
        <v>44427.78</v>
      </c>
      <c r="BF8" s="289">
        <v>43240.2</v>
      </c>
      <c r="BG8" s="289">
        <v>75859.81</v>
      </c>
      <c r="BH8" s="289">
        <v>218797.88</v>
      </c>
      <c r="BI8" s="289">
        <v>13335.220000000001</v>
      </c>
      <c r="BJ8" s="289">
        <v>33720</v>
      </c>
      <c r="BK8" s="289">
        <v>0</v>
      </c>
      <c r="BL8" s="289">
        <v>47055.22</v>
      </c>
      <c r="BM8" s="289">
        <v>0</v>
      </c>
      <c r="BN8" s="289">
        <v>0</v>
      </c>
      <c r="BP8" s="289">
        <v>125273.57999999999</v>
      </c>
    </row>
    <row r="9" spans="1:69" s="289" customFormat="1" x14ac:dyDescent="0.2">
      <c r="A9" s="288" t="s">
        <v>197</v>
      </c>
      <c r="B9" s="289">
        <v>15</v>
      </c>
      <c r="C9" s="289">
        <v>0</v>
      </c>
      <c r="D9" s="289">
        <v>0</v>
      </c>
      <c r="E9" s="289">
        <v>0</v>
      </c>
      <c r="F9" s="289">
        <v>0</v>
      </c>
      <c r="G9" s="289">
        <v>0</v>
      </c>
      <c r="H9" s="289">
        <v>0</v>
      </c>
      <c r="I9" s="289">
        <v>0</v>
      </c>
      <c r="J9" s="289">
        <v>3123660</v>
      </c>
      <c r="K9" s="289">
        <v>0</v>
      </c>
      <c r="L9" s="289">
        <v>0</v>
      </c>
      <c r="M9" s="289">
        <v>0</v>
      </c>
      <c r="N9" s="289">
        <v>0</v>
      </c>
      <c r="O9" s="289">
        <v>2479316.19</v>
      </c>
      <c r="P9" s="289">
        <v>180245.88</v>
      </c>
      <c r="Q9" s="289">
        <v>52846.33</v>
      </c>
      <c r="R9" s="289">
        <v>155511.72</v>
      </c>
      <c r="S9" s="289">
        <v>33326.78</v>
      </c>
      <c r="T9" s="289">
        <v>50524.28</v>
      </c>
      <c r="U9" s="289">
        <v>58201.78</v>
      </c>
      <c r="V9" s="289">
        <v>0</v>
      </c>
      <c r="W9" s="289">
        <v>0</v>
      </c>
      <c r="X9" s="289">
        <v>50436.03</v>
      </c>
      <c r="Y9" s="289">
        <v>581092.80000000005</v>
      </c>
      <c r="Z9" s="289">
        <v>284708.88</v>
      </c>
      <c r="AA9" s="289">
        <v>3440495.69</v>
      </c>
      <c r="AB9" s="289">
        <v>10856.58</v>
      </c>
      <c r="AC9" s="289">
        <v>292003.40999999997</v>
      </c>
      <c r="AD9" s="289">
        <v>2061</v>
      </c>
      <c r="AE9" s="289">
        <v>44500.57</v>
      </c>
      <c r="AF9" s="289">
        <v>180403.58000000002</v>
      </c>
      <c r="AG9" s="289">
        <v>76818.259999999995</v>
      </c>
      <c r="AH9" s="289">
        <v>413127</v>
      </c>
      <c r="AI9" s="289">
        <v>713291.3600000001</v>
      </c>
      <c r="AJ9" s="289">
        <v>737105.28</v>
      </c>
      <c r="AK9" s="289">
        <v>3069825.55</v>
      </c>
      <c r="AL9" s="289">
        <v>0</v>
      </c>
      <c r="AM9" s="289">
        <v>134435.77000000002</v>
      </c>
      <c r="AN9" s="289">
        <v>3204261.32</v>
      </c>
      <c r="AO9" s="289">
        <v>259506</v>
      </c>
      <c r="AP9" s="289">
        <v>859231</v>
      </c>
      <c r="AQ9" s="289">
        <v>476309</v>
      </c>
      <c r="AR9" s="289">
        <v>297963</v>
      </c>
      <c r="AS9" s="289">
        <v>37283.57</v>
      </c>
      <c r="AT9" s="289">
        <v>38440</v>
      </c>
      <c r="AU9" s="289">
        <v>0</v>
      </c>
      <c r="AV9" s="289">
        <v>633192.57000000007</v>
      </c>
      <c r="AW9" s="289">
        <v>520403.32</v>
      </c>
      <c r="AX9" s="289">
        <v>109560.59</v>
      </c>
      <c r="AY9" s="289">
        <v>50950</v>
      </c>
      <c r="AZ9" s="289">
        <v>119537.37</v>
      </c>
      <c r="BA9" s="289">
        <v>3696</v>
      </c>
      <c r="BB9" s="289">
        <v>0</v>
      </c>
      <c r="BC9" s="289">
        <v>49094</v>
      </c>
      <c r="BD9" s="289">
        <v>95675</v>
      </c>
      <c r="BE9" s="289">
        <v>1344428</v>
      </c>
      <c r="BF9" s="289">
        <v>37226</v>
      </c>
      <c r="BG9" s="289">
        <v>153887.00999999998</v>
      </c>
      <c r="BH9" s="289">
        <v>2484457.29</v>
      </c>
      <c r="BI9" s="289">
        <v>368935</v>
      </c>
      <c r="BJ9" s="289">
        <v>159250.92000000001</v>
      </c>
      <c r="BK9" s="289">
        <v>397532</v>
      </c>
      <c r="BL9" s="289">
        <v>925717.92</v>
      </c>
      <c r="BM9" s="289">
        <v>126632</v>
      </c>
      <c r="BN9" s="289">
        <v>587650</v>
      </c>
      <c r="BP9" s="289">
        <v>1464872.27</v>
      </c>
    </row>
    <row r="10" spans="1:69" s="289" customFormat="1" x14ac:dyDescent="0.2">
      <c r="A10" s="288" t="s">
        <v>198</v>
      </c>
      <c r="B10" s="289">
        <v>13</v>
      </c>
      <c r="C10" s="289">
        <v>0</v>
      </c>
      <c r="D10" s="289">
        <v>0</v>
      </c>
      <c r="E10" s="289">
        <v>0</v>
      </c>
      <c r="F10" s="289">
        <v>0</v>
      </c>
      <c r="G10" s="289">
        <v>0</v>
      </c>
      <c r="H10" s="289">
        <v>0</v>
      </c>
      <c r="I10" s="289">
        <v>0</v>
      </c>
      <c r="J10" s="289">
        <v>281273</v>
      </c>
      <c r="K10" s="289">
        <v>0</v>
      </c>
      <c r="L10" s="289">
        <v>0</v>
      </c>
      <c r="M10" s="289">
        <v>0</v>
      </c>
      <c r="N10" s="289">
        <v>0</v>
      </c>
      <c r="O10" s="289">
        <v>1233571</v>
      </c>
      <c r="P10" s="289">
        <v>82952.53</v>
      </c>
      <c r="Q10" s="289">
        <v>71085.67</v>
      </c>
      <c r="R10" s="289">
        <v>78672.86</v>
      </c>
      <c r="S10" s="289">
        <v>26294.410000000003</v>
      </c>
      <c r="T10" s="289">
        <v>50360.89</v>
      </c>
      <c r="U10" s="289">
        <v>79934.989999999991</v>
      </c>
      <c r="V10" s="289">
        <v>0</v>
      </c>
      <c r="W10" s="289">
        <v>0</v>
      </c>
      <c r="X10" s="289">
        <v>44637.06</v>
      </c>
      <c r="Y10" s="289">
        <v>433938.41</v>
      </c>
      <c r="Z10" s="289">
        <v>191649.19999999998</v>
      </c>
      <c r="AA10" s="289">
        <v>1092344.74</v>
      </c>
      <c r="AB10" s="289">
        <v>16813.25</v>
      </c>
      <c r="AC10" s="289">
        <v>128713.59</v>
      </c>
      <c r="AD10" s="289">
        <v>0</v>
      </c>
      <c r="AE10" s="289">
        <v>18291.8</v>
      </c>
      <c r="AF10" s="289">
        <v>78780.41</v>
      </c>
      <c r="AG10" s="289">
        <v>6450</v>
      </c>
      <c r="AH10" s="289">
        <v>90086.290000000008</v>
      </c>
      <c r="AI10" s="289">
        <v>143220.90999999997</v>
      </c>
      <c r="AJ10" s="289">
        <v>112526.39</v>
      </c>
      <c r="AK10" s="289">
        <v>606293</v>
      </c>
      <c r="AL10" s="289">
        <v>0</v>
      </c>
      <c r="AM10" s="289">
        <v>68095.149999999994</v>
      </c>
      <c r="AN10" s="289">
        <v>673955.15</v>
      </c>
      <c r="AO10" s="289">
        <v>363564</v>
      </c>
      <c r="AP10" s="289">
        <v>919053.09</v>
      </c>
      <c r="AQ10" s="289">
        <v>254990</v>
      </c>
      <c r="AR10" s="289">
        <v>12364.119999999999</v>
      </c>
      <c r="AS10" s="289">
        <v>45500.2</v>
      </c>
      <c r="AT10" s="289">
        <v>279417.91000000003</v>
      </c>
      <c r="AU10" s="289">
        <v>0</v>
      </c>
      <c r="AV10" s="289">
        <v>700846.23</v>
      </c>
      <c r="AW10" s="289">
        <v>443171.19000000006</v>
      </c>
      <c r="AX10" s="289">
        <v>46603</v>
      </c>
      <c r="AY10" s="289">
        <v>9356.35</v>
      </c>
      <c r="AZ10" s="289">
        <v>63229.32</v>
      </c>
      <c r="BA10" s="289">
        <v>19345.599999999999</v>
      </c>
      <c r="BB10" s="289">
        <v>0</v>
      </c>
      <c r="BC10" s="289">
        <v>187395.11</v>
      </c>
      <c r="BD10" s="289">
        <v>38065.270000000004</v>
      </c>
      <c r="BE10" s="289">
        <v>93498.75</v>
      </c>
      <c r="BF10" s="289">
        <v>0</v>
      </c>
      <c r="BG10" s="289">
        <v>163450.40000000002</v>
      </c>
      <c r="BH10" s="289">
        <v>1064114.99</v>
      </c>
      <c r="BI10" s="289">
        <v>47561</v>
      </c>
      <c r="BJ10" s="289">
        <v>29383.65</v>
      </c>
      <c r="BK10" s="289">
        <v>21043</v>
      </c>
      <c r="BL10" s="289">
        <v>97987.65</v>
      </c>
      <c r="BM10" s="289">
        <v>0</v>
      </c>
      <c r="BN10" s="289">
        <v>8533</v>
      </c>
      <c r="BP10" s="289">
        <v>322948.14</v>
      </c>
    </row>
    <row r="11" spans="1:69" s="289" customFormat="1" x14ac:dyDescent="0.2">
      <c r="A11" s="288" t="s">
        <v>199</v>
      </c>
      <c r="B11" s="289">
        <v>5</v>
      </c>
      <c r="C11" s="289">
        <v>0</v>
      </c>
      <c r="D11" s="289">
        <v>0</v>
      </c>
      <c r="E11" s="289">
        <v>0</v>
      </c>
      <c r="F11" s="289">
        <v>0</v>
      </c>
      <c r="G11" s="289">
        <v>0</v>
      </c>
      <c r="H11" s="289">
        <v>0</v>
      </c>
      <c r="I11" s="289">
        <v>0</v>
      </c>
      <c r="J11" s="289">
        <v>341053</v>
      </c>
      <c r="K11" s="289">
        <v>0</v>
      </c>
      <c r="L11" s="289">
        <v>0</v>
      </c>
      <c r="M11" s="289">
        <v>0</v>
      </c>
      <c r="N11" s="289">
        <v>0</v>
      </c>
      <c r="O11" s="289">
        <v>259921.96000000002</v>
      </c>
      <c r="P11" s="289">
        <v>38136.839999999997</v>
      </c>
      <c r="Q11" s="289">
        <v>8716.11</v>
      </c>
      <c r="R11" s="289">
        <v>1997.19</v>
      </c>
      <c r="S11" s="289">
        <v>6014.6100000000006</v>
      </c>
      <c r="T11" s="289">
        <v>4484.2</v>
      </c>
      <c r="U11" s="289">
        <v>11409.41</v>
      </c>
      <c r="V11" s="289">
        <v>0</v>
      </c>
      <c r="W11" s="289">
        <v>0</v>
      </c>
      <c r="X11" s="289">
        <v>6933.9400000000005</v>
      </c>
      <c r="Y11" s="289">
        <v>77692.3</v>
      </c>
      <c r="Z11" s="289">
        <v>18989.660000000003</v>
      </c>
      <c r="AA11" s="289">
        <v>146102.99</v>
      </c>
      <c r="AB11" s="289">
        <v>1287</v>
      </c>
      <c r="AC11" s="289">
        <v>19596.27</v>
      </c>
      <c r="AD11" s="289">
        <v>570</v>
      </c>
      <c r="AE11" s="289">
        <v>1779.71</v>
      </c>
      <c r="AF11" s="289">
        <v>12273.99</v>
      </c>
      <c r="AG11" s="289">
        <v>1240.19</v>
      </c>
      <c r="AH11" s="289">
        <v>48384.47</v>
      </c>
      <c r="AI11" s="289">
        <v>9273.2099999999991</v>
      </c>
      <c r="AJ11" s="289">
        <v>24292.87</v>
      </c>
      <c r="AK11" s="289">
        <v>336479</v>
      </c>
      <c r="AL11" s="289">
        <v>0</v>
      </c>
      <c r="AM11" s="289">
        <v>50427</v>
      </c>
      <c r="AN11" s="289">
        <v>386906</v>
      </c>
      <c r="AO11" s="289">
        <v>0</v>
      </c>
      <c r="AP11" s="289">
        <v>4500</v>
      </c>
      <c r="AQ11" s="289">
        <v>65709.679999999993</v>
      </c>
      <c r="AR11" s="289">
        <v>0</v>
      </c>
      <c r="AS11" s="289">
        <v>8360</v>
      </c>
      <c r="AT11" s="289">
        <v>0</v>
      </c>
      <c r="AU11" s="289">
        <v>0</v>
      </c>
      <c r="AV11" s="289">
        <v>8360</v>
      </c>
      <c r="AW11" s="289">
        <v>10203.6</v>
      </c>
      <c r="AX11" s="289">
        <v>0</v>
      </c>
      <c r="AY11" s="289">
        <v>4801.8100000000004</v>
      </c>
      <c r="AZ11" s="289">
        <v>1800</v>
      </c>
      <c r="BA11" s="289">
        <v>0</v>
      </c>
      <c r="BB11" s="289">
        <v>0</v>
      </c>
      <c r="BC11" s="289">
        <v>0</v>
      </c>
      <c r="BD11" s="289">
        <v>7148.5</v>
      </c>
      <c r="BE11" s="289">
        <v>71162.12</v>
      </c>
      <c r="BF11" s="289">
        <v>0</v>
      </c>
      <c r="BG11" s="289">
        <v>19938.080000000002</v>
      </c>
      <c r="BH11" s="289">
        <v>115054.11</v>
      </c>
      <c r="BI11" s="289">
        <v>2000</v>
      </c>
      <c r="BJ11" s="289">
        <v>8897.369999999999</v>
      </c>
      <c r="BK11" s="289">
        <v>62094</v>
      </c>
      <c r="BL11" s="289">
        <v>72991.37</v>
      </c>
      <c r="BM11" s="289">
        <v>58476</v>
      </c>
      <c r="BN11" s="289">
        <v>18961.620000000003</v>
      </c>
      <c r="BP11" s="289">
        <v>89828.23</v>
      </c>
    </row>
    <row r="12" spans="1:69" s="289" customFormat="1" x14ac:dyDescent="0.2">
      <c r="A12" s="288" t="s">
        <v>200</v>
      </c>
      <c r="B12" s="289">
        <v>16</v>
      </c>
      <c r="C12" s="289">
        <v>0</v>
      </c>
      <c r="D12" s="289">
        <v>0</v>
      </c>
      <c r="E12" s="289">
        <v>0</v>
      </c>
      <c r="F12" s="289">
        <v>0</v>
      </c>
      <c r="G12" s="289">
        <v>0</v>
      </c>
      <c r="H12" s="289">
        <v>0</v>
      </c>
      <c r="I12" s="289">
        <v>0</v>
      </c>
      <c r="J12" s="289">
        <v>2134746</v>
      </c>
      <c r="K12" s="289">
        <v>0</v>
      </c>
      <c r="L12" s="289">
        <v>0</v>
      </c>
      <c r="M12" s="289">
        <v>0</v>
      </c>
      <c r="N12" s="289">
        <v>0</v>
      </c>
      <c r="O12" s="289">
        <v>2205189.7199999997</v>
      </c>
      <c r="P12" s="289">
        <v>116979.33</v>
      </c>
      <c r="Q12" s="289">
        <v>89832.92</v>
      </c>
      <c r="R12" s="289">
        <v>142574.87</v>
      </c>
      <c r="S12" s="289">
        <v>23857.94</v>
      </c>
      <c r="T12" s="289">
        <v>39290.35</v>
      </c>
      <c r="U12" s="289">
        <v>60408.37</v>
      </c>
      <c r="V12" s="289">
        <v>0</v>
      </c>
      <c r="W12" s="289">
        <v>0</v>
      </c>
      <c r="X12" s="289">
        <v>65698.579999999987</v>
      </c>
      <c r="Y12" s="289">
        <v>538642.36</v>
      </c>
      <c r="Z12" s="289">
        <v>202776.26</v>
      </c>
      <c r="AA12" s="289">
        <v>1707495.1600000001</v>
      </c>
      <c r="AB12" s="289">
        <v>5901.84</v>
      </c>
      <c r="AC12" s="289">
        <v>135137.5</v>
      </c>
      <c r="AD12" s="289">
        <v>18733.55</v>
      </c>
      <c r="AE12" s="289">
        <v>1604.0900000000001</v>
      </c>
      <c r="AF12" s="289">
        <v>27529.670000000002</v>
      </c>
      <c r="AG12" s="289">
        <v>35208.32</v>
      </c>
      <c r="AH12" s="289">
        <v>157737.07999999999</v>
      </c>
      <c r="AI12" s="289">
        <v>430693.89</v>
      </c>
      <c r="AJ12" s="289">
        <v>521821.87</v>
      </c>
      <c r="AK12" s="289">
        <v>2213174.4500000002</v>
      </c>
      <c r="AL12" s="289">
        <v>0</v>
      </c>
      <c r="AM12" s="289">
        <v>104705.45</v>
      </c>
      <c r="AN12" s="289">
        <v>2194877</v>
      </c>
      <c r="AO12" s="289">
        <v>0</v>
      </c>
      <c r="AP12" s="289">
        <v>82598</v>
      </c>
      <c r="AQ12" s="289">
        <v>399444.82</v>
      </c>
      <c r="AR12" s="289">
        <v>44808.78</v>
      </c>
      <c r="AS12" s="289">
        <v>194297.03</v>
      </c>
      <c r="AT12" s="289">
        <v>7394</v>
      </c>
      <c r="AU12" s="289">
        <v>0</v>
      </c>
      <c r="AV12" s="289">
        <v>246499.81</v>
      </c>
      <c r="AW12" s="289">
        <v>1447819.86</v>
      </c>
      <c r="AX12" s="289">
        <v>117324.36</v>
      </c>
      <c r="AY12" s="289">
        <v>201881.54</v>
      </c>
      <c r="AZ12" s="289">
        <v>34762.5</v>
      </c>
      <c r="BA12" s="289">
        <v>881.26</v>
      </c>
      <c r="BB12" s="289">
        <v>0</v>
      </c>
      <c r="BC12" s="289">
        <v>261454</v>
      </c>
      <c r="BD12" s="289">
        <v>26651</v>
      </c>
      <c r="BE12" s="289">
        <v>45833.45</v>
      </c>
      <c r="BF12" s="289">
        <v>13858.130000000001</v>
      </c>
      <c r="BG12" s="289">
        <v>105942.39000000001</v>
      </c>
      <c r="BH12" s="289">
        <v>2256408.4900000002</v>
      </c>
      <c r="BI12" s="289">
        <v>175715.4</v>
      </c>
      <c r="BJ12" s="289">
        <v>27522.66</v>
      </c>
      <c r="BK12" s="289">
        <v>475882.48</v>
      </c>
      <c r="BL12" s="289">
        <v>679120.54</v>
      </c>
      <c r="BM12" s="289">
        <v>0</v>
      </c>
      <c r="BN12" s="289">
        <v>0</v>
      </c>
      <c r="BP12" s="289">
        <v>768536.41999999993</v>
      </c>
    </row>
    <row r="13" spans="1:69" s="306" customFormat="1" x14ac:dyDescent="0.2">
      <c r="A13" s="7" t="s">
        <v>180</v>
      </c>
      <c r="B13" s="306">
        <v>72</v>
      </c>
      <c r="C13" s="306">
        <v>0</v>
      </c>
      <c r="D13" s="306">
        <v>0</v>
      </c>
      <c r="E13" s="306">
        <v>0</v>
      </c>
      <c r="F13" s="306">
        <v>0</v>
      </c>
      <c r="G13" s="306">
        <v>0</v>
      </c>
      <c r="H13" s="306">
        <v>0</v>
      </c>
      <c r="I13" s="306">
        <v>0</v>
      </c>
      <c r="J13" s="306">
        <v>10480016</v>
      </c>
      <c r="K13" s="306">
        <v>0</v>
      </c>
      <c r="L13" s="306">
        <v>0</v>
      </c>
      <c r="M13" s="306">
        <v>0</v>
      </c>
      <c r="N13" s="306">
        <v>0</v>
      </c>
      <c r="O13" s="306">
        <v>8504843.4199999999</v>
      </c>
      <c r="P13" s="306">
        <v>860308.47999999998</v>
      </c>
      <c r="Q13" s="306">
        <v>436966.36000000004</v>
      </c>
      <c r="R13" s="306">
        <v>648221.1100000001</v>
      </c>
      <c r="S13" s="306">
        <v>145263.47999999998</v>
      </c>
      <c r="T13" s="306">
        <v>196968.40999999997</v>
      </c>
      <c r="U13" s="306">
        <v>353875.47</v>
      </c>
      <c r="V13" s="306">
        <v>0</v>
      </c>
      <c r="W13" s="306">
        <v>0</v>
      </c>
      <c r="X13" s="306">
        <v>290707.99000000005</v>
      </c>
      <c r="Y13" s="306">
        <v>2932311.3</v>
      </c>
      <c r="Z13" s="306">
        <v>1942985.1400000001</v>
      </c>
      <c r="AA13" s="306">
        <v>11073726.48</v>
      </c>
      <c r="AB13" s="306">
        <v>27637.21</v>
      </c>
      <c r="AC13" s="306">
        <v>1270160.3900000001</v>
      </c>
      <c r="AD13" s="306">
        <v>43235.97</v>
      </c>
      <c r="AE13" s="306">
        <v>614680.93000000005</v>
      </c>
      <c r="AF13" s="306">
        <v>394289.62999999995</v>
      </c>
      <c r="AG13" s="306">
        <v>252168.55000000002</v>
      </c>
      <c r="AH13" s="306">
        <v>654277.78000000014</v>
      </c>
      <c r="AI13" s="306">
        <v>909520.73</v>
      </c>
      <c r="AJ13" s="306">
        <v>1925289.0199999998</v>
      </c>
      <c r="AK13" s="306">
        <v>9724997.9100000001</v>
      </c>
      <c r="AL13" s="306">
        <v>0</v>
      </c>
      <c r="AM13" s="306">
        <v>626965.25</v>
      </c>
      <c r="AN13" s="306">
        <v>10228962.26</v>
      </c>
      <c r="AO13" s="306">
        <v>56775.65</v>
      </c>
      <c r="AP13" s="306">
        <v>1255171.52</v>
      </c>
      <c r="AQ13" s="306">
        <v>2065872.31</v>
      </c>
      <c r="AR13" s="306">
        <v>29575.77</v>
      </c>
      <c r="AS13" s="306">
        <v>414062.6</v>
      </c>
      <c r="AT13" s="306">
        <v>79966.94</v>
      </c>
      <c r="AU13" s="306">
        <v>0</v>
      </c>
      <c r="AV13" s="306">
        <v>580380.96</v>
      </c>
      <c r="AW13" s="306">
        <v>7809147.2199999988</v>
      </c>
      <c r="AX13" s="306">
        <v>194305.34</v>
      </c>
      <c r="AY13" s="306">
        <v>201881.54</v>
      </c>
      <c r="AZ13" s="306">
        <v>254713.32</v>
      </c>
      <c r="BA13" s="306">
        <v>51587.929999999993</v>
      </c>
      <c r="BB13" s="306">
        <v>67688</v>
      </c>
      <c r="BC13" s="306">
        <v>1742036.2</v>
      </c>
      <c r="BD13" s="306">
        <v>281334.55</v>
      </c>
      <c r="BE13" s="306">
        <v>1498365.58</v>
      </c>
      <c r="BF13" s="306">
        <v>101652.49</v>
      </c>
      <c r="BG13" s="306">
        <v>935123.43</v>
      </c>
      <c r="BH13" s="306">
        <v>13137835.6</v>
      </c>
      <c r="BI13" s="306">
        <v>965055.08000000007</v>
      </c>
      <c r="BJ13" s="306">
        <v>302034.77999999991</v>
      </c>
      <c r="BK13" s="306">
        <v>1274253.52</v>
      </c>
      <c r="BL13" s="306">
        <v>2541343.38</v>
      </c>
      <c r="BM13" s="306">
        <v>149980</v>
      </c>
      <c r="BN13" s="306">
        <v>49196</v>
      </c>
      <c r="BP13" s="306">
        <v>3911579.09</v>
      </c>
    </row>
    <row r="14" spans="1:69" s="305" customFormat="1" x14ac:dyDescent="0.2">
      <c r="A14" s="8" t="s">
        <v>182</v>
      </c>
      <c r="B14" s="305">
        <v>14</v>
      </c>
      <c r="C14" s="305">
        <v>0</v>
      </c>
      <c r="D14" s="305">
        <v>0</v>
      </c>
      <c r="E14" s="305">
        <v>0</v>
      </c>
      <c r="F14" s="305">
        <v>0</v>
      </c>
      <c r="G14" s="305">
        <v>0</v>
      </c>
      <c r="H14" s="305">
        <v>0</v>
      </c>
      <c r="I14" s="305">
        <v>0</v>
      </c>
      <c r="J14" s="305">
        <v>1533353</v>
      </c>
      <c r="K14" s="305">
        <v>0</v>
      </c>
      <c r="L14" s="305">
        <v>0</v>
      </c>
      <c r="M14" s="305">
        <v>0</v>
      </c>
      <c r="N14" s="305">
        <v>0</v>
      </c>
      <c r="O14" s="305">
        <v>3328832.56</v>
      </c>
      <c r="P14" s="305">
        <v>257651.72</v>
      </c>
      <c r="Q14" s="305">
        <v>179420.86000000002</v>
      </c>
      <c r="R14" s="305">
        <v>269053.89</v>
      </c>
      <c r="S14" s="305">
        <v>59456</v>
      </c>
      <c r="T14" s="305">
        <v>82796.13</v>
      </c>
      <c r="U14" s="305">
        <v>81572.160000000003</v>
      </c>
      <c r="V14" s="305">
        <v>0</v>
      </c>
      <c r="W14" s="305">
        <v>0</v>
      </c>
      <c r="X14" s="305">
        <v>76410.87</v>
      </c>
      <c r="Y14" s="305">
        <v>1006361.6299999999</v>
      </c>
      <c r="Z14" s="305">
        <v>234132.21</v>
      </c>
      <c r="AA14" s="305">
        <v>2240081.02</v>
      </c>
      <c r="AB14" s="305">
        <v>19159.330000000002</v>
      </c>
      <c r="AC14" s="305">
        <v>233691.07</v>
      </c>
      <c r="AD14" s="305">
        <v>2200</v>
      </c>
      <c r="AE14" s="305">
        <v>219196.31999999998</v>
      </c>
      <c r="AF14" s="305">
        <v>70133.25</v>
      </c>
      <c r="AG14" s="305">
        <v>30505.18</v>
      </c>
      <c r="AH14" s="305">
        <v>131656.27000000002</v>
      </c>
      <c r="AI14" s="305">
        <v>743916.77</v>
      </c>
      <c r="AJ14" s="305">
        <v>510255.8</v>
      </c>
      <c r="AK14" s="305">
        <v>1533353</v>
      </c>
      <c r="AL14" s="305">
        <v>0</v>
      </c>
      <c r="AM14" s="305">
        <v>114380</v>
      </c>
      <c r="AN14" s="305">
        <v>1647733</v>
      </c>
      <c r="AO14" s="305">
        <v>0</v>
      </c>
      <c r="AP14" s="305">
        <v>1200780.55</v>
      </c>
      <c r="AQ14" s="305">
        <v>889340.19</v>
      </c>
      <c r="AR14" s="305">
        <v>322380</v>
      </c>
      <c r="AS14" s="305">
        <v>152289.18</v>
      </c>
      <c r="AT14" s="305">
        <v>14070</v>
      </c>
      <c r="AU14" s="305">
        <v>0</v>
      </c>
      <c r="AV14" s="305">
        <v>488739.18</v>
      </c>
      <c r="AW14" s="305">
        <v>2048599.1800000002</v>
      </c>
      <c r="AX14" s="305">
        <v>20812.61</v>
      </c>
      <c r="AY14" s="305">
        <v>2000</v>
      </c>
      <c r="AZ14" s="305">
        <v>1740</v>
      </c>
      <c r="BA14" s="305">
        <v>4175.24</v>
      </c>
      <c r="BB14" s="305">
        <v>35</v>
      </c>
      <c r="BC14" s="305">
        <v>436359.2</v>
      </c>
      <c r="BD14" s="305">
        <v>285836.46000000002</v>
      </c>
      <c r="BE14" s="305">
        <v>617704.86</v>
      </c>
      <c r="BF14" s="305">
        <v>98527.2</v>
      </c>
      <c r="BG14" s="305">
        <v>166201.01</v>
      </c>
      <c r="BH14" s="305">
        <v>3681990.76</v>
      </c>
      <c r="BI14" s="305">
        <v>113977</v>
      </c>
      <c r="BJ14" s="305">
        <v>42462.36</v>
      </c>
      <c r="BK14" s="305">
        <v>392710.69</v>
      </c>
      <c r="BL14" s="305">
        <v>549150.05000000005</v>
      </c>
      <c r="BM14" s="305">
        <v>5448.51</v>
      </c>
      <c r="BN14" s="305">
        <v>818195.94</v>
      </c>
      <c r="BP14" s="305">
        <v>983106.14999999991</v>
      </c>
    </row>
    <row r="15" spans="1:69" s="305" customFormat="1" ht="15" x14ac:dyDescent="0.2">
      <c r="A15" s="53" t="s">
        <v>759</v>
      </c>
      <c r="J15" s="307">
        <v>1094898</v>
      </c>
      <c r="K15" s="307">
        <v>0</v>
      </c>
      <c r="L15" s="307">
        <v>0</v>
      </c>
      <c r="M15" s="307">
        <v>0</v>
      </c>
      <c r="N15" s="307">
        <v>0</v>
      </c>
      <c r="O15" s="307">
        <v>824709.84</v>
      </c>
      <c r="P15" s="307">
        <v>94472.75</v>
      </c>
      <c r="Q15" s="307">
        <v>45216.14</v>
      </c>
      <c r="R15" s="307">
        <v>52742.18</v>
      </c>
      <c r="S15" s="307">
        <v>23530</v>
      </c>
      <c r="T15" s="307">
        <v>55017.450000000004</v>
      </c>
      <c r="U15" s="307">
        <v>52257.02</v>
      </c>
      <c r="V15" s="307">
        <v>0</v>
      </c>
      <c r="W15" s="307">
        <v>0</v>
      </c>
      <c r="X15" s="307">
        <v>51472.369999999995</v>
      </c>
      <c r="Y15" s="307">
        <v>374707.91</v>
      </c>
      <c r="Z15" s="307">
        <v>110963.95000000003</v>
      </c>
      <c r="AA15" s="307">
        <v>896394.74999999988</v>
      </c>
      <c r="AB15" s="307">
        <v>17323.75</v>
      </c>
      <c r="AC15" s="307">
        <v>121398.61</v>
      </c>
      <c r="AD15" s="307">
        <v>420</v>
      </c>
      <c r="AE15" s="307">
        <v>33653.839999999997</v>
      </c>
      <c r="AF15" s="307">
        <v>51873.120000000003</v>
      </c>
      <c r="AG15" s="307">
        <v>24085.530000000002</v>
      </c>
      <c r="AH15" s="307">
        <v>280201.58999999997</v>
      </c>
      <c r="AI15" s="307">
        <v>170011.41</v>
      </c>
      <c r="AJ15" s="307">
        <v>207561.07</v>
      </c>
      <c r="AK15" s="307">
        <v>1069451</v>
      </c>
      <c r="AL15" s="307">
        <v>0</v>
      </c>
      <c r="AM15" s="307">
        <v>37708.1</v>
      </c>
      <c r="AN15" s="307">
        <v>1107176.1000000001</v>
      </c>
      <c r="AO15" s="307">
        <v>11905</v>
      </c>
      <c r="AP15" s="307">
        <v>26174</v>
      </c>
      <c r="AQ15" s="307">
        <v>375781.68</v>
      </c>
      <c r="AR15" s="307">
        <v>2390.12</v>
      </c>
      <c r="AS15" s="307">
        <v>153884.20000000001</v>
      </c>
      <c r="AT15" s="307">
        <v>93844.21</v>
      </c>
      <c r="AU15" s="307">
        <v>0</v>
      </c>
      <c r="AV15" s="307">
        <v>262023.53000000003</v>
      </c>
      <c r="AW15" s="307">
        <v>455056.37</v>
      </c>
      <c r="AX15" s="307">
        <v>106585</v>
      </c>
      <c r="AY15" s="307">
        <v>63108.159999999996</v>
      </c>
      <c r="AZ15" s="307">
        <v>115589.66</v>
      </c>
      <c r="BA15" s="307">
        <v>12439.6</v>
      </c>
      <c r="BB15" s="307">
        <v>9980.25</v>
      </c>
      <c r="BC15" s="307">
        <v>33694.68</v>
      </c>
      <c r="BD15" s="307">
        <v>24216.07</v>
      </c>
      <c r="BE15" s="307">
        <v>169903.88</v>
      </c>
      <c r="BF15" s="307">
        <v>1751</v>
      </c>
      <c r="BG15" s="307">
        <v>96785.439999999988</v>
      </c>
      <c r="BH15" s="307">
        <v>1089110.1099999999</v>
      </c>
      <c r="BI15" s="307">
        <v>154611</v>
      </c>
      <c r="BJ15" s="307">
        <v>32711.370000000003</v>
      </c>
      <c r="BK15" s="307">
        <v>210870</v>
      </c>
      <c r="BL15" s="307">
        <v>398192.37000000005</v>
      </c>
      <c r="BM15" s="307">
        <v>103108</v>
      </c>
      <c r="BN15" s="307">
        <v>489524.68</v>
      </c>
      <c r="BP15" s="305">
        <v>615118.89999999991</v>
      </c>
    </row>
    <row r="16" spans="1:69" s="305" customFormat="1" x14ac:dyDescent="0.2">
      <c r="A16" s="7" t="s">
        <v>188</v>
      </c>
      <c r="B16" s="305">
        <v>5</v>
      </c>
      <c r="C16" s="305">
        <v>0</v>
      </c>
      <c r="D16" s="305">
        <v>0</v>
      </c>
      <c r="E16" s="305">
        <v>0</v>
      </c>
      <c r="F16" s="305">
        <v>0</v>
      </c>
      <c r="G16" s="305">
        <v>0</v>
      </c>
      <c r="H16" s="305">
        <v>0</v>
      </c>
      <c r="I16" s="305">
        <v>0</v>
      </c>
      <c r="J16" s="305">
        <v>243390</v>
      </c>
      <c r="K16" s="305">
        <v>0</v>
      </c>
      <c r="L16" s="305">
        <v>0</v>
      </c>
      <c r="M16" s="305">
        <v>0</v>
      </c>
      <c r="N16" s="305">
        <v>0</v>
      </c>
      <c r="O16" s="305">
        <v>899273.44</v>
      </c>
      <c r="P16" s="305">
        <v>61404</v>
      </c>
      <c r="Q16" s="305">
        <v>60328</v>
      </c>
      <c r="R16" s="305">
        <v>40847</v>
      </c>
      <c r="S16" s="305">
        <v>20540</v>
      </c>
      <c r="T16" s="305">
        <v>41265</v>
      </c>
      <c r="U16" s="305">
        <v>34333</v>
      </c>
      <c r="V16" s="305">
        <v>0</v>
      </c>
      <c r="W16" s="305">
        <v>0</v>
      </c>
      <c r="X16" s="305">
        <v>21005</v>
      </c>
      <c r="Y16" s="305">
        <v>279722</v>
      </c>
      <c r="Z16" s="305">
        <v>115502</v>
      </c>
      <c r="AA16" s="305">
        <v>693105.6</v>
      </c>
      <c r="AB16" s="305">
        <v>994</v>
      </c>
      <c r="AC16" s="305">
        <v>42389</v>
      </c>
      <c r="AD16" s="305">
        <v>0</v>
      </c>
      <c r="AE16" s="305">
        <v>0</v>
      </c>
      <c r="AF16" s="305">
        <v>0</v>
      </c>
      <c r="AG16" s="305">
        <v>0</v>
      </c>
      <c r="AH16" s="305">
        <v>73989.399999999994</v>
      </c>
      <c r="AI16" s="305">
        <v>30872</v>
      </c>
      <c r="AJ16" s="305">
        <v>63265</v>
      </c>
      <c r="AK16" s="305">
        <v>243390</v>
      </c>
      <c r="AL16" s="305">
        <v>0</v>
      </c>
      <c r="AM16" s="305">
        <v>0</v>
      </c>
      <c r="AN16" s="305">
        <v>243390</v>
      </c>
      <c r="AO16" s="305">
        <v>1192830</v>
      </c>
      <c r="AP16" s="305">
        <v>22776</v>
      </c>
      <c r="AQ16" s="305">
        <v>8000</v>
      </c>
      <c r="AR16" s="305">
        <v>9974</v>
      </c>
      <c r="AS16" s="305">
        <v>0</v>
      </c>
      <c r="AT16" s="305">
        <v>52841.130000000005</v>
      </c>
      <c r="AU16" s="305">
        <v>0</v>
      </c>
      <c r="AV16" s="305">
        <v>1255645.1299999999</v>
      </c>
      <c r="AW16" s="305">
        <v>2460</v>
      </c>
      <c r="AX16" s="305">
        <v>0</v>
      </c>
      <c r="AY16" s="305">
        <v>0</v>
      </c>
      <c r="AZ16" s="305">
        <v>40407.83</v>
      </c>
      <c r="BA16" s="305">
        <v>17562</v>
      </c>
      <c r="BB16" s="305">
        <v>0</v>
      </c>
      <c r="BC16" s="305">
        <v>0</v>
      </c>
      <c r="BD16" s="305">
        <v>155450</v>
      </c>
      <c r="BE16" s="305">
        <v>139102.28</v>
      </c>
      <c r="BF16" s="305">
        <v>3184.35</v>
      </c>
      <c r="BG16" s="305">
        <v>52516</v>
      </c>
      <c r="BH16" s="305">
        <v>410682.45999999996</v>
      </c>
      <c r="BI16" s="305">
        <v>6190</v>
      </c>
      <c r="BJ16" s="305">
        <v>28425</v>
      </c>
      <c r="BK16" s="305">
        <v>0</v>
      </c>
      <c r="BL16" s="305">
        <v>34615</v>
      </c>
      <c r="BM16" s="305">
        <v>2198</v>
      </c>
      <c r="BN16" s="305">
        <v>8696</v>
      </c>
      <c r="BP16" s="305">
        <v>138248.4</v>
      </c>
    </row>
    <row r="17" spans="1:68" s="306" customFormat="1" x14ac:dyDescent="0.2">
      <c r="A17" s="7" t="s">
        <v>187</v>
      </c>
      <c r="B17" s="306">
        <v>1</v>
      </c>
      <c r="C17" s="306">
        <v>0</v>
      </c>
      <c r="D17" s="306">
        <v>0</v>
      </c>
      <c r="E17" s="306">
        <v>0</v>
      </c>
      <c r="F17" s="306">
        <v>0</v>
      </c>
      <c r="G17" s="306">
        <v>0</v>
      </c>
      <c r="H17" s="306">
        <v>0</v>
      </c>
      <c r="I17" s="306">
        <v>0</v>
      </c>
      <c r="J17" s="306">
        <v>38204</v>
      </c>
      <c r="K17" s="306">
        <v>0</v>
      </c>
      <c r="L17" s="306">
        <v>0</v>
      </c>
      <c r="M17" s="306">
        <v>0</v>
      </c>
      <c r="N17" s="306">
        <v>0</v>
      </c>
      <c r="O17" s="306">
        <v>58403.1</v>
      </c>
      <c r="P17" s="306">
        <v>0</v>
      </c>
      <c r="Q17" s="306">
        <v>1827.33</v>
      </c>
      <c r="R17" s="306">
        <v>1055.49</v>
      </c>
      <c r="S17" s="306">
        <v>739.68</v>
      </c>
      <c r="T17" s="306">
        <v>637.23</v>
      </c>
      <c r="U17" s="306">
        <v>2490.1799999999998</v>
      </c>
      <c r="V17" s="306">
        <v>0</v>
      </c>
      <c r="W17" s="306">
        <v>0</v>
      </c>
      <c r="X17" s="306">
        <v>2404.11</v>
      </c>
      <c r="Y17" s="306">
        <v>9154.02</v>
      </c>
      <c r="Z17" s="306">
        <v>54.49</v>
      </c>
      <c r="AA17" s="306">
        <v>36668.07</v>
      </c>
      <c r="AB17" s="306">
        <v>200</v>
      </c>
      <c r="AC17" s="306">
        <v>198</v>
      </c>
      <c r="AD17" s="306">
        <v>0</v>
      </c>
      <c r="AE17" s="306">
        <v>385.85</v>
      </c>
      <c r="AF17" s="306">
        <v>434.81</v>
      </c>
      <c r="AG17" s="306">
        <v>0</v>
      </c>
      <c r="AH17" s="306">
        <v>40</v>
      </c>
      <c r="AI17" s="306">
        <v>32354.13</v>
      </c>
      <c r="AJ17" s="306">
        <v>21207.79</v>
      </c>
      <c r="AK17" s="306">
        <v>38204</v>
      </c>
      <c r="AL17" s="306">
        <v>0</v>
      </c>
      <c r="AM17" s="306">
        <v>0</v>
      </c>
      <c r="AN17" s="306">
        <v>38204</v>
      </c>
      <c r="AO17" s="306">
        <v>0</v>
      </c>
      <c r="AP17" s="306">
        <v>4000</v>
      </c>
      <c r="AQ17" s="306">
        <v>4793</v>
      </c>
      <c r="AR17" s="306">
        <v>0</v>
      </c>
      <c r="AS17" s="306">
        <v>9952</v>
      </c>
      <c r="AT17" s="306">
        <v>0</v>
      </c>
      <c r="AU17" s="306">
        <v>0</v>
      </c>
      <c r="AV17" s="306">
        <v>9952</v>
      </c>
      <c r="AW17" s="306">
        <v>2567</v>
      </c>
      <c r="AX17" s="306">
        <v>0</v>
      </c>
      <c r="AY17" s="306">
        <v>0</v>
      </c>
      <c r="AZ17" s="306">
        <v>0</v>
      </c>
      <c r="BA17" s="306">
        <v>0</v>
      </c>
      <c r="BB17" s="306">
        <v>0</v>
      </c>
      <c r="BC17" s="306">
        <v>0</v>
      </c>
      <c r="BD17" s="306">
        <v>0</v>
      </c>
      <c r="BE17" s="306">
        <v>35114</v>
      </c>
      <c r="BF17" s="306">
        <v>0</v>
      </c>
      <c r="BG17" s="306">
        <v>15212</v>
      </c>
      <c r="BH17" s="306">
        <v>52893</v>
      </c>
      <c r="BI17" s="306">
        <v>0</v>
      </c>
      <c r="BJ17" s="306">
        <v>3722</v>
      </c>
      <c r="BK17" s="306">
        <v>0</v>
      </c>
      <c r="BL17" s="306">
        <v>3722</v>
      </c>
      <c r="BM17" s="306">
        <v>0</v>
      </c>
      <c r="BN17" s="306">
        <v>15000</v>
      </c>
      <c r="BP17" s="306">
        <v>22268.45</v>
      </c>
    </row>
    <row r="18" spans="1:68" s="306" customFormat="1" x14ac:dyDescent="0.2">
      <c r="A18" s="7" t="s">
        <v>181</v>
      </c>
      <c r="B18" s="306">
        <v>5</v>
      </c>
      <c r="C18" s="306">
        <v>0</v>
      </c>
      <c r="D18" s="306">
        <v>0</v>
      </c>
      <c r="E18" s="306">
        <v>0</v>
      </c>
      <c r="F18" s="306">
        <v>0</v>
      </c>
      <c r="G18" s="306">
        <v>0</v>
      </c>
      <c r="H18" s="306">
        <v>0</v>
      </c>
      <c r="I18" s="306">
        <v>0</v>
      </c>
      <c r="J18" s="306">
        <v>118632</v>
      </c>
      <c r="K18" s="306">
        <v>0</v>
      </c>
      <c r="L18" s="306">
        <v>0</v>
      </c>
      <c r="M18" s="306">
        <v>0</v>
      </c>
      <c r="N18" s="306">
        <v>0</v>
      </c>
      <c r="O18" s="306">
        <v>157312</v>
      </c>
      <c r="P18" s="306">
        <v>22432.57</v>
      </c>
      <c r="Q18" s="306">
        <v>15164</v>
      </c>
      <c r="R18" s="306">
        <v>18962</v>
      </c>
      <c r="S18" s="306">
        <v>4148</v>
      </c>
      <c r="T18" s="306">
        <v>17738.32</v>
      </c>
      <c r="U18" s="306">
        <v>9657.32</v>
      </c>
      <c r="V18" s="306">
        <v>0</v>
      </c>
      <c r="W18" s="306">
        <v>0</v>
      </c>
      <c r="X18" s="306">
        <v>24848.05</v>
      </c>
      <c r="Y18" s="306">
        <v>112950.26</v>
      </c>
      <c r="Z18" s="306">
        <v>30939.65</v>
      </c>
      <c r="AA18" s="306">
        <v>82225.119999999995</v>
      </c>
      <c r="AB18" s="306">
        <v>10126.780000000001</v>
      </c>
      <c r="AC18" s="306">
        <v>37482.43</v>
      </c>
      <c r="AD18" s="306">
        <v>0</v>
      </c>
      <c r="AE18" s="306">
        <v>25679.8</v>
      </c>
      <c r="AF18" s="306">
        <v>1740</v>
      </c>
      <c r="AG18" s="306">
        <v>6018</v>
      </c>
      <c r="AH18" s="306">
        <v>58262.25</v>
      </c>
      <c r="AI18" s="306">
        <v>22953.56</v>
      </c>
      <c r="AJ18" s="306">
        <v>36846.46</v>
      </c>
      <c r="AK18" s="306">
        <v>118632</v>
      </c>
      <c r="AL18" s="306">
        <v>0</v>
      </c>
      <c r="AM18" s="306">
        <v>0</v>
      </c>
      <c r="AN18" s="306">
        <v>118632</v>
      </c>
      <c r="AO18" s="306">
        <v>0</v>
      </c>
      <c r="AP18" s="306">
        <v>0</v>
      </c>
      <c r="AQ18" s="306">
        <v>207043</v>
      </c>
      <c r="AR18" s="306">
        <v>0</v>
      </c>
      <c r="AS18" s="306">
        <v>0</v>
      </c>
      <c r="AT18" s="306">
        <v>2969.63</v>
      </c>
      <c r="AU18" s="306">
        <v>0</v>
      </c>
      <c r="AV18" s="306">
        <v>2969.63</v>
      </c>
      <c r="AW18" s="306">
        <v>59867.58</v>
      </c>
      <c r="AX18" s="306">
        <v>0</v>
      </c>
      <c r="AY18" s="306">
        <v>0</v>
      </c>
      <c r="AZ18" s="306">
        <v>99084.32</v>
      </c>
      <c r="BA18" s="306">
        <v>1503</v>
      </c>
      <c r="BB18" s="306">
        <v>1165</v>
      </c>
      <c r="BC18" s="306">
        <v>1039.5</v>
      </c>
      <c r="BD18" s="306">
        <v>0</v>
      </c>
      <c r="BE18" s="306">
        <v>38756</v>
      </c>
      <c r="BF18" s="306">
        <v>0</v>
      </c>
      <c r="BG18" s="306">
        <v>3230.1</v>
      </c>
      <c r="BH18" s="306">
        <v>204645.5</v>
      </c>
      <c r="BI18" s="306">
        <v>18861</v>
      </c>
      <c r="BJ18" s="306">
        <v>12951.65</v>
      </c>
      <c r="BK18" s="306">
        <v>12100</v>
      </c>
      <c r="BL18" s="306">
        <v>43912.65</v>
      </c>
      <c r="BM18" s="306">
        <v>44632</v>
      </c>
      <c r="BN18" s="306">
        <v>9500</v>
      </c>
      <c r="BP18" s="306">
        <v>138673.29</v>
      </c>
    </row>
    <row r="19" spans="1:68" s="305" customFormat="1" x14ac:dyDescent="0.2">
      <c r="A19" s="7" t="s">
        <v>183</v>
      </c>
      <c r="B19" s="305">
        <v>4</v>
      </c>
      <c r="C19" s="305">
        <v>0</v>
      </c>
      <c r="D19" s="305">
        <v>0</v>
      </c>
      <c r="E19" s="305">
        <v>0</v>
      </c>
      <c r="F19" s="305">
        <v>0</v>
      </c>
      <c r="G19" s="305">
        <v>0</v>
      </c>
      <c r="H19" s="305">
        <v>0</v>
      </c>
      <c r="I19" s="305">
        <v>0</v>
      </c>
      <c r="J19" s="305">
        <v>255485</v>
      </c>
      <c r="K19" s="305">
        <v>0</v>
      </c>
      <c r="L19" s="305">
        <v>0</v>
      </c>
      <c r="M19" s="305">
        <v>0</v>
      </c>
      <c r="N19" s="305">
        <v>0</v>
      </c>
      <c r="O19" s="305">
        <v>185568.55</v>
      </c>
      <c r="P19" s="305">
        <v>29200</v>
      </c>
      <c r="Q19" s="305">
        <v>12072.53</v>
      </c>
      <c r="R19" s="305">
        <v>2797.22</v>
      </c>
      <c r="S19" s="305">
        <v>4670.1399999999994</v>
      </c>
      <c r="T19" s="305">
        <v>5161.18</v>
      </c>
      <c r="U19" s="305">
        <v>6087</v>
      </c>
      <c r="V19" s="305">
        <v>0</v>
      </c>
      <c r="W19" s="305">
        <v>0</v>
      </c>
      <c r="X19" s="305">
        <v>4628.58</v>
      </c>
      <c r="Y19" s="305">
        <v>64616.649999999994</v>
      </c>
      <c r="Z19" s="305">
        <v>19960.710000000003</v>
      </c>
      <c r="AA19" s="305">
        <v>105390.36</v>
      </c>
      <c r="AB19" s="305">
        <v>4587.5</v>
      </c>
      <c r="AC19" s="305">
        <v>12040</v>
      </c>
      <c r="AD19" s="305">
        <v>420</v>
      </c>
      <c r="AE19" s="305">
        <v>1784</v>
      </c>
      <c r="AF19" s="305">
        <v>1152.2</v>
      </c>
      <c r="AG19" s="305">
        <v>2368.06</v>
      </c>
      <c r="AH19" s="305">
        <v>14852.58</v>
      </c>
      <c r="AI19" s="305">
        <v>11241.46</v>
      </c>
      <c r="AJ19" s="305">
        <v>13059.19</v>
      </c>
      <c r="AK19" s="305">
        <v>254585</v>
      </c>
      <c r="AL19" s="305">
        <v>0</v>
      </c>
      <c r="AM19" s="305">
        <v>3000</v>
      </c>
      <c r="AN19" s="305">
        <v>257585</v>
      </c>
      <c r="AO19" s="305">
        <v>0</v>
      </c>
      <c r="AP19" s="305">
        <v>0</v>
      </c>
      <c r="AQ19" s="305">
        <v>2410</v>
      </c>
      <c r="AR19" s="305">
        <v>0</v>
      </c>
      <c r="AS19" s="305">
        <v>30900</v>
      </c>
      <c r="AT19" s="305">
        <v>0</v>
      </c>
      <c r="AU19" s="305">
        <v>0</v>
      </c>
      <c r="AV19" s="305">
        <v>30900</v>
      </c>
      <c r="AW19" s="305">
        <v>87951.19</v>
      </c>
      <c r="AX19" s="305">
        <v>0</v>
      </c>
      <c r="AY19" s="305">
        <v>0</v>
      </c>
      <c r="AZ19" s="305">
        <v>0</v>
      </c>
      <c r="BA19" s="305">
        <v>114</v>
      </c>
      <c r="BB19" s="305">
        <v>0</v>
      </c>
      <c r="BC19" s="305">
        <v>8858.18</v>
      </c>
      <c r="BD19" s="305">
        <v>0</v>
      </c>
      <c r="BE19" s="305">
        <v>14314</v>
      </c>
      <c r="BF19" s="305">
        <v>1751</v>
      </c>
      <c r="BG19" s="305">
        <v>14506.67</v>
      </c>
      <c r="BH19" s="305">
        <v>127495.03999999999</v>
      </c>
      <c r="BI19" s="305">
        <v>250</v>
      </c>
      <c r="BJ19" s="305">
        <v>4299.82</v>
      </c>
      <c r="BK19" s="305">
        <v>41394</v>
      </c>
      <c r="BL19" s="305">
        <v>45943.82</v>
      </c>
      <c r="BM19" s="305">
        <v>0</v>
      </c>
      <c r="BN19" s="305">
        <v>459309</v>
      </c>
      <c r="BP19" s="305">
        <v>38223.53</v>
      </c>
    </row>
    <row r="20" spans="1:68" s="305" customFormat="1" ht="15" x14ac:dyDescent="0.2">
      <c r="A20" s="53" t="s">
        <v>184</v>
      </c>
      <c r="B20" s="305">
        <v>1</v>
      </c>
      <c r="C20" s="305">
        <v>0</v>
      </c>
      <c r="D20" s="305">
        <v>0</v>
      </c>
      <c r="E20" s="305">
        <v>0</v>
      </c>
      <c r="F20" s="305">
        <v>0</v>
      </c>
      <c r="G20" s="305">
        <v>0</v>
      </c>
      <c r="H20" s="305">
        <v>0</v>
      </c>
      <c r="I20" s="305">
        <v>0</v>
      </c>
      <c r="J20" s="305">
        <v>150350</v>
      </c>
      <c r="K20" s="305">
        <v>0</v>
      </c>
      <c r="L20" s="305">
        <v>0</v>
      </c>
      <c r="M20" s="305">
        <v>0</v>
      </c>
      <c r="N20" s="305">
        <v>0</v>
      </c>
      <c r="O20" s="305">
        <v>142825</v>
      </c>
      <c r="P20" s="305">
        <v>9260</v>
      </c>
      <c r="Q20" s="305">
        <v>822</v>
      </c>
      <c r="R20" s="305">
        <v>0</v>
      </c>
      <c r="S20" s="305">
        <v>1184</v>
      </c>
      <c r="T20" s="305">
        <v>3726</v>
      </c>
      <c r="U20" s="305">
        <v>1692</v>
      </c>
      <c r="V20" s="305">
        <v>0</v>
      </c>
      <c r="W20" s="305">
        <v>0</v>
      </c>
      <c r="X20" s="305">
        <v>3590</v>
      </c>
      <c r="Y20" s="305">
        <v>20274</v>
      </c>
      <c r="Z20" s="305">
        <v>8645</v>
      </c>
      <c r="AA20" s="305">
        <v>151960</v>
      </c>
      <c r="AB20" s="305">
        <v>0</v>
      </c>
      <c r="AC20" s="305">
        <v>10212</v>
      </c>
      <c r="AD20" s="305">
        <v>0</v>
      </c>
      <c r="AE20" s="305">
        <v>0</v>
      </c>
      <c r="AF20" s="305">
        <v>0</v>
      </c>
      <c r="AG20" s="305">
        <v>8457</v>
      </c>
      <c r="AH20" s="305">
        <v>38321</v>
      </c>
      <c r="AI20" s="305">
        <v>22675</v>
      </c>
      <c r="AJ20" s="305">
        <v>3884</v>
      </c>
      <c r="AK20" s="305">
        <v>150350</v>
      </c>
      <c r="AL20" s="305">
        <v>0</v>
      </c>
      <c r="AM20" s="305">
        <v>15000</v>
      </c>
      <c r="AN20" s="305">
        <v>165350</v>
      </c>
      <c r="AO20" s="305">
        <v>0</v>
      </c>
      <c r="AP20" s="305">
        <v>15049</v>
      </c>
      <c r="AQ20" s="305">
        <v>2000</v>
      </c>
      <c r="AR20" s="305">
        <v>0</v>
      </c>
      <c r="AS20" s="305">
        <v>82571</v>
      </c>
      <c r="AT20" s="305">
        <v>7394</v>
      </c>
      <c r="AU20" s="305">
        <v>0</v>
      </c>
      <c r="AV20" s="305">
        <v>89965</v>
      </c>
      <c r="AW20" s="305">
        <v>0</v>
      </c>
      <c r="AX20" s="305">
        <v>62290</v>
      </c>
      <c r="AY20" s="305">
        <v>0</v>
      </c>
      <c r="AZ20" s="305">
        <v>0</v>
      </c>
      <c r="BA20" s="305">
        <v>0</v>
      </c>
      <c r="BB20" s="305">
        <v>0</v>
      </c>
      <c r="BC20" s="305">
        <v>0</v>
      </c>
      <c r="BD20" s="305">
        <v>0</v>
      </c>
      <c r="BE20" s="305">
        <v>0</v>
      </c>
      <c r="BF20" s="305">
        <v>0</v>
      </c>
      <c r="BG20" s="305">
        <v>18820</v>
      </c>
      <c r="BH20" s="305">
        <v>81110</v>
      </c>
      <c r="BI20" s="305">
        <v>0</v>
      </c>
      <c r="BJ20" s="305">
        <v>95</v>
      </c>
      <c r="BK20" s="305">
        <v>55147</v>
      </c>
      <c r="BL20" s="305">
        <v>55242</v>
      </c>
      <c r="BM20" s="305">
        <v>0</v>
      </c>
      <c r="BN20" s="305">
        <v>0</v>
      </c>
      <c r="BP20" s="305">
        <v>50662</v>
      </c>
    </row>
    <row r="21" spans="1:68" s="305" customFormat="1" x14ac:dyDescent="0.2">
      <c r="A21" s="7" t="s">
        <v>186</v>
      </c>
      <c r="B21" s="305">
        <v>3</v>
      </c>
      <c r="C21" s="305">
        <v>0</v>
      </c>
      <c r="D21" s="305">
        <v>0</v>
      </c>
      <c r="E21" s="305">
        <v>0</v>
      </c>
      <c r="F21" s="305">
        <v>0</v>
      </c>
      <c r="G21" s="305">
        <v>0</v>
      </c>
      <c r="H21" s="305">
        <v>0</v>
      </c>
      <c r="I21" s="305">
        <v>0</v>
      </c>
      <c r="J21" s="305">
        <v>195936</v>
      </c>
      <c r="K21" s="305">
        <v>0</v>
      </c>
      <c r="L21" s="305">
        <v>0</v>
      </c>
      <c r="M21" s="305">
        <v>0</v>
      </c>
      <c r="N21" s="305">
        <v>0</v>
      </c>
      <c r="O21" s="305">
        <v>88162.36</v>
      </c>
      <c r="P21" s="305">
        <v>5580.18</v>
      </c>
      <c r="Q21" s="305">
        <v>10940.73</v>
      </c>
      <c r="R21" s="305">
        <v>28835.4</v>
      </c>
      <c r="S21" s="305">
        <v>5567.17</v>
      </c>
      <c r="T21" s="305">
        <v>5688.88</v>
      </c>
      <c r="U21" s="305">
        <v>9280.75</v>
      </c>
      <c r="V21" s="305">
        <v>0</v>
      </c>
      <c r="W21" s="305">
        <v>0</v>
      </c>
      <c r="X21" s="305">
        <v>3841.55</v>
      </c>
      <c r="Y21" s="305">
        <v>69734.66</v>
      </c>
      <c r="Z21" s="305">
        <v>23710.670000000002</v>
      </c>
      <c r="AA21" s="305">
        <v>53290.34</v>
      </c>
      <c r="AB21" s="305">
        <v>0</v>
      </c>
      <c r="AC21" s="305">
        <v>12616.689999999999</v>
      </c>
      <c r="AD21" s="305">
        <v>0</v>
      </c>
      <c r="AE21" s="305">
        <v>781.19</v>
      </c>
      <c r="AF21" s="305">
        <v>6889.99</v>
      </c>
      <c r="AG21" s="305">
        <v>1240.19</v>
      </c>
      <c r="AH21" s="305">
        <v>10057.57</v>
      </c>
      <c r="AI21" s="305">
        <v>2629.81</v>
      </c>
      <c r="AJ21" s="305">
        <v>17099.36</v>
      </c>
      <c r="AK21" s="305">
        <v>195935</v>
      </c>
      <c r="AL21" s="305">
        <v>0</v>
      </c>
      <c r="AM21" s="305">
        <v>4090</v>
      </c>
      <c r="AN21" s="305">
        <v>200025</v>
      </c>
      <c r="AO21" s="305">
        <v>0</v>
      </c>
      <c r="AP21" s="305">
        <v>4500</v>
      </c>
      <c r="AQ21" s="305">
        <v>6215.68</v>
      </c>
      <c r="AR21" s="305">
        <v>2390.12</v>
      </c>
      <c r="AS21" s="305">
        <v>3366</v>
      </c>
      <c r="AT21" s="305">
        <v>63639.58</v>
      </c>
      <c r="AU21" s="305">
        <v>0</v>
      </c>
      <c r="AV21" s="305">
        <v>69395.7</v>
      </c>
      <c r="AW21" s="305">
        <v>23532.6</v>
      </c>
      <c r="AX21" s="305">
        <v>0</v>
      </c>
      <c r="AY21" s="305">
        <v>4801.8100000000004</v>
      </c>
      <c r="AZ21" s="305">
        <v>0</v>
      </c>
      <c r="BA21" s="305">
        <v>168</v>
      </c>
      <c r="BB21" s="305">
        <v>0</v>
      </c>
      <c r="BC21" s="305">
        <v>18957</v>
      </c>
      <c r="BD21" s="305">
        <v>24216.07</v>
      </c>
      <c r="BE21" s="305">
        <v>45859.87</v>
      </c>
      <c r="BF21" s="305">
        <v>0</v>
      </c>
      <c r="BG21" s="305">
        <v>5767.25</v>
      </c>
      <c r="BH21" s="305">
        <v>123302.6</v>
      </c>
      <c r="BI21" s="305">
        <v>0</v>
      </c>
      <c r="BJ21" s="305">
        <v>0</v>
      </c>
      <c r="BK21" s="305">
        <v>0</v>
      </c>
      <c r="BL21" s="305">
        <v>0</v>
      </c>
      <c r="BM21" s="305">
        <v>58476</v>
      </c>
      <c r="BN21" s="305">
        <v>5715.68</v>
      </c>
      <c r="BP21" s="305">
        <v>36068.300000000003</v>
      </c>
    </row>
    <row r="22" spans="1:68" s="305" customFormat="1" x14ac:dyDescent="0.2">
      <c r="A22" s="7" t="s">
        <v>189</v>
      </c>
      <c r="B22" s="305">
        <v>1</v>
      </c>
      <c r="C22" s="305">
        <v>0</v>
      </c>
      <c r="D22" s="305">
        <v>0</v>
      </c>
      <c r="E22" s="305">
        <v>0</v>
      </c>
      <c r="F22" s="305">
        <v>0</v>
      </c>
      <c r="G22" s="305">
        <v>0</v>
      </c>
      <c r="H22" s="305">
        <v>0</v>
      </c>
      <c r="I22" s="305">
        <v>0</v>
      </c>
      <c r="J22" s="305">
        <v>35890</v>
      </c>
      <c r="K22" s="305">
        <v>0</v>
      </c>
      <c r="L22" s="305">
        <v>0</v>
      </c>
      <c r="M22" s="305">
        <v>0</v>
      </c>
      <c r="N22" s="305">
        <v>0</v>
      </c>
      <c r="O22" s="305">
        <v>25425.82</v>
      </c>
      <c r="P22" s="305">
        <v>3336</v>
      </c>
      <c r="Q22" s="305">
        <v>0</v>
      </c>
      <c r="R22" s="305">
        <v>0</v>
      </c>
      <c r="S22" s="305">
        <v>1443.9</v>
      </c>
      <c r="T22" s="305">
        <v>11128.94</v>
      </c>
      <c r="U22" s="305">
        <v>5630</v>
      </c>
      <c r="V22" s="305">
        <v>0</v>
      </c>
      <c r="W22" s="305">
        <v>0</v>
      </c>
      <c r="X22" s="305">
        <v>2811.58</v>
      </c>
      <c r="Y22" s="305">
        <v>24350.42</v>
      </c>
      <c r="Z22" s="305">
        <v>3411.77</v>
      </c>
      <c r="AA22" s="305">
        <v>43118.59</v>
      </c>
      <c r="AB22" s="305">
        <v>310.47000000000003</v>
      </c>
      <c r="AC22" s="305">
        <v>347</v>
      </c>
      <c r="AD22" s="305">
        <v>0</v>
      </c>
      <c r="AE22" s="305">
        <v>0</v>
      </c>
      <c r="AF22" s="305">
        <v>10881.12</v>
      </c>
      <c r="AG22" s="305">
        <v>0</v>
      </c>
      <c r="AH22" s="305">
        <v>8632.0400000000009</v>
      </c>
      <c r="AI22" s="305">
        <v>5500</v>
      </c>
      <c r="AJ22" s="305">
        <v>0</v>
      </c>
      <c r="AK22" s="305">
        <v>35890</v>
      </c>
      <c r="AL22" s="305">
        <v>0</v>
      </c>
      <c r="AM22" s="305">
        <v>0</v>
      </c>
      <c r="AN22" s="305">
        <v>35890</v>
      </c>
      <c r="AO22" s="305">
        <v>0</v>
      </c>
      <c r="AP22" s="305">
        <v>0</v>
      </c>
      <c r="AQ22" s="305">
        <v>84560</v>
      </c>
      <c r="AR22" s="305">
        <v>0</v>
      </c>
      <c r="AS22" s="305">
        <v>0</v>
      </c>
      <c r="AT22" s="305">
        <v>0</v>
      </c>
      <c r="AU22" s="305">
        <v>0</v>
      </c>
      <c r="AV22" s="305">
        <v>0</v>
      </c>
      <c r="AW22" s="305">
        <v>15000</v>
      </c>
      <c r="AX22" s="305">
        <v>0</v>
      </c>
      <c r="AY22" s="305">
        <v>0</v>
      </c>
      <c r="AZ22" s="305">
        <v>1200</v>
      </c>
      <c r="BA22" s="305">
        <v>10654.6</v>
      </c>
      <c r="BB22" s="305">
        <v>0</v>
      </c>
      <c r="BC22" s="305">
        <v>4840</v>
      </c>
      <c r="BD22" s="305">
        <v>0</v>
      </c>
      <c r="BE22" s="305">
        <v>0</v>
      </c>
      <c r="BF22" s="305">
        <v>0</v>
      </c>
      <c r="BG22" s="305">
        <v>6981.98</v>
      </c>
      <c r="BH22" s="305">
        <v>38676.58</v>
      </c>
      <c r="BI22" s="305">
        <v>0</v>
      </c>
      <c r="BJ22" s="305">
        <v>0</v>
      </c>
      <c r="BK22" s="305">
        <v>0</v>
      </c>
      <c r="BL22" s="305">
        <v>0</v>
      </c>
      <c r="BM22" s="305">
        <v>0</v>
      </c>
      <c r="BN22" s="305">
        <v>0</v>
      </c>
      <c r="BP22" s="305">
        <v>19823.63</v>
      </c>
    </row>
    <row r="23" spans="1:68" s="305" customFormat="1" x14ac:dyDescent="0.2">
      <c r="A23" s="7" t="s">
        <v>201</v>
      </c>
      <c r="B23" s="305">
        <v>0</v>
      </c>
      <c r="C23" s="305">
        <v>0</v>
      </c>
      <c r="D23" s="305">
        <v>0</v>
      </c>
      <c r="E23" s="305">
        <v>0</v>
      </c>
      <c r="F23" s="305">
        <v>0</v>
      </c>
      <c r="G23" s="305">
        <v>0</v>
      </c>
      <c r="H23" s="305">
        <v>0</v>
      </c>
      <c r="I23" s="305">
        <v>0</v>
      </c>
      <c r="J23" s="305">
        <v>0</v>
      </c>
      <c r="K23" s="305">
        <v>0</v>
      </c>
      <c r="L23" s="305">
        <v>0</v>
      </c>
      <c r="M23" s="305">
        <v>0</v>
      </c>
      <c r="N23" s="305">
        <v>0</v>
      </c>
      <c r="O23" s="305">
        <v>0</v>
      </c>
      <c r="P23" s="305">
        <v>0</v>
      </c>
      <c r="Q23" s="305">
        <v>0</v>
      </c>
      <c r="R23" s="305">
        <v>0</v>
      </c>
      <c r="S23" s="305">
        <v>0</v>
      </c>
      <c r="T23" s="305">
        <v>0</v>
      </c>
      <c r="U23" s="305">
        <v>0</v>
      </c>
      <c r="V23" s="305">
        <v>0</v>
      </c>
      <c r="W23" s="305">
        <v>0</v>
      </c>
      <c r="X23" s="305">
        <v>0</v>
      </c>
      <c r="Y23" s="305">
        <v>0</v>
      </c>
      <c r="Z23" s="305">
        <v>0</v>
      </c>
      <c r="AA23" s="305">
        <v>0</v>
      </c>
      <c r="AB23" s="305">
        <v>0</v>
      </c>
      <c r="AC23" s="305">
        <v>0</v>
      </c>
      <c r="AD23" s="305">
        <v>0</v>
      </c>
      <c r="AE23" s="305">
        <v>0</v>
      </c>
      <c r="AF23" s="305">
        <v>0</v>
      </c>
      <c r="AG23" s="305">
        <v>0</v>
      </c>
      <c r="AH23" s="305">
        <v>0</v>
      </c>
      <c r="AI23" s="305">
        <v>0</v>
      </c>
      <c r="AJ23" s="305">
        <v>0</v>
      </c>
      <c r="AK23" s="305">
        <v>0</v>
      </c>
      <c r="AL23" s="305">
        <v>0</v>
      </c>
      <c r="AM23" s="305">
        <v>0</v>
      </c>
      <c r="AN23" s="305">
        <v>0</v>
      </c>
      <c r="AO23" s="305">
        <v>0</v>
      </c>
      <c r="AP23" s="305">
        <v>0</v>
      </c>
      <c r="AQ23" s="305">
        <v>0</v>
      </c>
      <c r="AR23" s="305">
        <v>0</v>
      </c>
      <c r="AS23" s="305">
        <v>0</v>
      </c>
      <c r="AT23" s="305">
        <v>0</v>
      </c>
      <c r="AU23" s="305">
        <v>0</v>
      </c>
      <c r="AV23" s="305">
        <v>0</v>
      </c>
      <c r="AW23" s="305">
        <v>0</v>
      </c>
      <c r="AX23" s="305">
        <v>0</v>
      </c>
      <c r="AY23" s="305">
        <v>0</v>
      </c>
      <c r="AZ23" s="305">
        <v>0</v>
      </c>
      <c r="BA23" s="305">
        <v>0</v>
      </c>
      <c r="BB23" s="305">
        <v>0</v>
      </c>
      <c r="BC23" s="305">
        <v>0</v>
      </c>
      <c r="BD23" s="305">
        <v>0</v>
      </c>
      <c r="BE23" s="305">
        <v>0</v>
      </c>
      <c r="BF23" s="305">
        <v>0</v>
      </c>
      <c r="BG23" s="305">
        <v>0</v>
      </c>
      <c r="BH23" s="305">
        <v>0</v>
      </c>
      <c r="BI23" s="305">
        <v>0</v>
      </c>
      <c r="BJ23" s="305">
        <v>0</v>
      </c>
      <c r="BK23" s="305">
        <v>0</v>
      </c>
      <c r="BL23" s="305">
        <v>0</v>
      </c>
      <c r="BM23" s="305">
        <v>0</v>
      </c>
      <c r="BN23" s="305">
        <v>0</v>
      </c>
      <c r="BP23" s="305">
        <v>0</v>
      </c>
    </row>
    <row r="24" spans="1:68" s="305" customFormat="1" x14ac:dyDescent="0.2">
      <c r="A24" s="7" t="s">
        <v>202</v>
      </c>
      <c r="B24" s="305">
        <v>0</v>
      </c>
      <c r="C24" s="305">
        <v>0</v>
      </c>
      <c r="D24" s="305">
        <v>0</v>
      </c>
      <c r="E24" s="305">
        <v>0</v>
      </c>
      <c r="F24" s="305">
        <v>0</v>
      </c>
      <c r="G24" s="305">
        <v>0</v>
      </c>
      <c r="H24" s="305">
        <v>0</v>
      </c>
      <c r="I24" s="305">
        <v>0</v>
      </c>
      <c r="J24" s="305">
        <v>0</v>
      </c>
      <c r="K24" s="305">
        <v>0</v>
      </c>
      <c r="L24" s="305">
        <v>0</v>
      </c>
      <c r="M24" s="305">
        <v>0</v>
      </c>
      <c r="N24" s="305">
        <v>0</v>
      </c>
      <c r="O24" s="305">
        <v>0</v>
      </c>
      <c r="P24" s="305">
        <v>0</v>
      </c>
      <c r="Q24" s="305">
        <v>0</v>
      </c>
      <c r="R24" s="305">
        <v>0</v>
      </c>
      <c r="S24" s="305">
        <v>0</v>
      </c>
      <c r="T24" s="305">
        <v>0</v>
      </c>
      <c r="U24" s="305">
        <v>0</v>
      </c>
      <c r="V24" s="305">
        <v>0</v>
      </c>
      <c r="W24" s="305">
        <v>0</v>
      </c>
      <c r="X24" s="305">
        <v>0</v>
      </c>
      <c r="Y24" s="305">
        <v>0</v>
      </c>
      <c r="Z24" s="305">
        <v>0</v>
      </c>
      <c r="AA24" s="305">
        <v>0</v>
      </c>
      <c r="AB24" s="305">
        <v>0</v>
      </c>
      <c r="AC24" s="305">
        <v>0</v>
      </c>
      <c r="AD24" s="305">
        <v>0</v>
      </c>
      <c r="AE24" s="305">
        <v>0</v>
      </c>
      <c r="AF24" s="305">
        <v>0</v>
      </c>
      <c r="AG24" s="305">
        <v>0</v>
      </c>
      <c r="AH24" s="305">
        <v>0</v>
      </c>
      <c r="AI24" s="305">
        <v>0</v>
      </c>
      <c r="AJ24" s="305">
        <v>0</v>
      </c>
      <c r="AK24" s="305">
        <v>0</v>
      </c>
      <c r="AL24" s="305">
        <v>0</v>
      </c>
      <c r="AM24" s="305">
        <v>0</v>
      </c>
      <c r="AN24" s="305">
        <v>0</v>
      </c>
      <c r="AO24" s="305">
        <v>0</v>
      </c>
      <c r="AP24" s="305">
        <v>0</v>
      </c>
      <c r="AQ24" s="305">
        <v>0</v>
      </c>
      <c r="AR24" s="305">
        <v>0</v>
      </c>
      <c r="AS24" s="305">
        <v>0</v>
      </c>
      <c r="AT24" s="305">
        <v>0</v>
      </c>
      <c r="AU24" s="305">
        <v>0</v>
      </c>
      <c r="AV24" s="305">
        <v>0</v>
      </c>
      <c r="AW24" s="305">
        <v>0</v>
      </c>
      <c r="AX24" s="305">
        <v>0</v>
      </c>
      <c r="AY24" s="305">
        <v>0</v>
      </c>
      <c r="AZ24" s="305">
        <v>0</v>
      </c>
      <c r="BA24" s="305">
        <v>0</v>
      </c>
      <c r="BB24" s="305">
        <v>0</v>
      </c>
      <c r="BC24" s="305">
        <v>0</v>
      </c>
      <c r="BD24" s="305">
        <v>0</v>
      </c>
      <c r="BE24" s="305">
        <v>0</v>
      </c>
      <c r="BF24" s="305">
        <v>0</v>
      </c>
      <c r="BG24" s="305">
        <v>0</v>
      </c>
      <c r="BH24" s="305">
        <v>0</v>
      </c>
      <c r="BI24" s="305">
        <v>0</v>
      </c>
      <c r="BJ24" s="305">
        <v>0</v>
      </c>
      <c r="BK24" s="305">
        <v>0</v>
      </c>
      <c r="BL24" s="305">
        <v>0</v>
      </c>
      <c r="BM24" s="305">
        <v>0</v>
      </c>
      <c r="BN24" s="305">
        <v>0</v>
      </c>
      <c r="BP24" s="305">
        <v>0</v>
      </c>
    </row>
    <row r="25" spans="1:68" s="305" customFormat="1" x14ac:dyDescent="0.2">
      <c r="A25" s="7" t="s">
        <v>185</v>
      </c>
      <c r="B25" s="305">
        <v>3</v>
      </c>
      <c r="C25" s="305">
        <v>0</v>
      </c>
      <c r="D25" s="305">
        <v>0</v>
      </c>
      <c r="E25" s="305">
        <v>0</v>
      </c>
      <c r="F25" s="305">
        <v>0</v>
      </c>
      <c r="G25" s="305">
        <v>0</v>
      </c>
      <c r="H25" s="305">
        <v>0</v>
      </c>
      <c r="I25" s="305">
        <v>0</v>
      </c>
      <c r="J25" s="305">
        <v>214863</v>
      </c>
      <c r="K25" s="305">
        <v>0</v>
      </c>
      <c r="L25" s="305">
        <v>0</v>
      </c>
      <c r="M25" s="305">
        <v>0</v>
      </c>
      <c r="N25" s="305">
        <v>0</v>
      </c>
      <c r="O25" s="305">
        <v>152800.06</v>
      </c>
      <c r="P25" s="305">
        <v>24664</v>
      </c>
      <c r="Q25" s="305">
        <v>4389.55</v>
      </c>
      <c r="R25" s="305">
        <v>1045.31</v>
      </c>
      <c r="S25" s="305">
        <v>4564.1000000000004</v>
      </c>
      <c r="T25" s="305">
        <v>7903.3600000000006</v>
      </c>
      <c r="U25" s="305">
        <v>14945.630000000001</v>
      </c>
      <c r="V25" s="305">
        <v>0</v>
      </c>
      <c r="W25" s="305">
        <v>0</v>
      </c>
      <c r="X25" s="305">
        <v>7155.7800000000007</v>
      </c>
      <c r="Y25" s="305">
        <v>64667.729999999996</v>
      </c>
      <c r="Z25" s="305">
        <v>21402.46</v>
      </c>
      <c r="AA25" s="305">
        <v>289685.5</v>
      </c>
      <c r="AB25" s="305">
        <v>1449</v>
      </c>
      <c r="AC25" s="305">
        <v>44198.49</v>
      </c>
      <c r="AD25" s="305">
        <v>0</v>
      </c>
      <c r="AE25" s="305">
        <v>5023</v>
      </c>
      <c r="AF25" s="305">
        <v>24588</v>
      </c>
      <c r="AG25" s="305">
        <v>3995.2799999999997</v>
      </c>
      <c r="AH25" s="305">
        <v>135544.47</v>
      </c>
      <c r="AI25" s="305">
        <v>69310.27</v>
      </c>
      <c r="AJ25" s="305">
        <v>113091.26999999999</v>
      </c>
      <c r="AK25" s="305">
        <v>190317</v>
      </c>
      <c r="AL25" s="305">
        <v>0</v>
      </c>
      <c r="AM25" s="305">
        <v>15618.1</v>
      </c>
      <c r="AN25" s="305">
        <v>205952.1</v>
      </c>
      <c r="AO25" s="305">
        <v>11905</v>
      </c>
      <c r="AP25" s="305">
        <v>2625</v>
      </c>
      <c r="AQ25" s="305">
        <v>56630</v>
      </c>
      <c r="AR25" s="305">
        <v>0</v>
      </c>
      <c r="AS25" s="305">
        <v>0</v>
      </c>
      <c r="AT25" s="305">
        <v>19841</v>
      </c>
      <c r="AU25" s="305">
        <v>0</v>
      </c>
      <c r="AV25" s="305">
        <v>31746</v>
      </c>
      <c r="AW25" s="305">
        <v>260045</v>
      </c>
      <c r="AX25" s="305">
        <v>4295</v>
      </c>
      <c r="AY25" s="305">
        <v>48950</v>
      </c>
      <c r="AZ25" s="305">
        <v>15305.34</v>
      </c>
      <c r="BA25" s="305">
        <v>0</v>
      </c>
      <c r="BB25" s="305">
        <v>8815.25</v>
      </c>
      <c r="BC25" s="305">
        <v>0</v>
      </c>
      <c r="BD25" s="305">
        <v>0</v>
      </c>
      <c r="BE25" s="305">
        <v>34540.009999999995</v>
      </c>
      <c r="BF25" s="305">
        <v>0</v>
      </c>
      <c r="BG25" s="305">
        <v>13334.57</v>
      </c>
      <c r="BH25" s="305">
        <v>385285.17</v>
      </c>
      <c r="BI25" s="305">
        <v>135500</v>
      </c>
      <c r="BJ25" s="305">
        <v>10642.9</v>
      </c>
      <c r="BK25" s="305">
        <v>91186</v>
      </c>
      <c r="BL25" s="305">
        <v>237328.9</v>
      </c>
      <c r="BM25" s="305">
        <v>0</v>
      </c>
      <c r="BN25" s="305">
        <v>0</v>
      </c>
      <c r="BP25" s="305">
        <v>283691.02</v>
      </c>
    </row>
    <row r="26" spans="1:68" s="305" customFormat="1" x14ac:dyDescent="0.2">
      <c r="A26" s="8"/>
    </row>
    <row r="27" spans="1:68" s="305" customFormat="1" x14ac:dyDescent="0.2">
      <c r="A27" s="306"/>
    </row>
    <row r="29" spans="1:68" x14ac:dyDescent="0.2">
      <c r="A29" s="7"/>
    </row>
    <row r="30" spans="1:68" x14ac:dyDescent="0.2">
      <c r="A30" s="7"/>
    </row>
    <row r="31" spans="1:68" x14ac:dyDescent="0.2">
      <c r="A31" s="7"/>
    </row>
    <row r="32" spans="1:68" x14ac:dyDescent="0.2">
      <c r="A32" s="7"/>
    </row>
    <row r="33" spans="1:1" x14ac:dyDescent="0.2">
      <c r="A33" s="7"/>
    </row>
    <row r="34" spans="1:1" x14ac:dyDescent="0.2">
      <c r="A34" s="7"/>
    </row>
    <row r="35" spans="1:1" x14ac:dyDescent="0.2">
      <c r="A35" s="7"/>
    </row>
    <row r="36" spans="1:1" x14ac:dyDescent="0.2">
      <c r="A36" s="7"/>
    </row>
    <row r="37" spans="1:1" x14ac:dyDescent="0.2">
      <c r="A37" s="7"/>
    </row>
    <row r="38" spans="1:1" x14ac:dyDescent="0.2">
      <c r="A38" s="7"/>
    </row>
    <row r="39" spans="1:1" x14ac:dyDescent="0.2">
      <c r="A39" s="7"/>
    </row>
    <row r="40" spans="1:1" x14ac:dyDescent="0.2">
      <c r="A40" s="7"/>
    </row>
    <row r="41" spans="1:1" x14ac:dyDescent="0.2">
      <c r="A41" s="7"/>
    </row>
  </sheetData>
  <sheetProtection password="C527" sheet="1" objects="1" scenarios="1" selectLockedCells="1" selectUnlockedCells="1"/>
  <autoFilter ref="A1:BQ26"/>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6"/>
  <sheetViews>
    <sheetView zoomScale="90" zoomScaleNormal="90" workbookViewId="0">
      <pane ySplit="1" topLeftCell="A2" activePane="bottomLeft" state="frozen"/>
      <selection activeCell="J27" sqref="J27"/>
      <selection pane="bottomLeft" activeCell="J27" sqref="J27"/>
    </sheetView>
  </sheetViews>
  <sheetFormatPr defaultRowHeight="12.75" x14ac:dyDescent="0.25"/>
  <cols>
    <col min="1" max="1" width="56.140625" style="86" hidden="1" customWidth="1"/>
    <col min="2" max="2" width="14.85546875" style="86" customWidth="1"/>
    <col min="3" max="3" width="9.140625" style="86" customWidth="1"/>
    <col min="4" max="4" width="15.5703125" style="86" customWidth="1"/>
    <col min="5" max="5" width="16.5703125" style="86" customWidth="1"/>
    <col min="6" max="6" width="19.7109375" style="86" customWidth="1"/>
    <col min="7" max="7" width="14.42578125" style="86" customWidth="1"/>
    <col min="8" max="9" width="9.140625" style="86" customWidth="1"/>
    <col min="10" max="10" width="12.5703125" style="86" customWidth="1"/>
    <col min="11" max="12" width="9.140625" style="86" customWidth="1"/>
    <col min="13" max="13" width="10" style="86" customWidth="1"/>
    <col min="14" max="14" width="16.7109375" style="86" customWidth="1"/>
    <col min="15" max="21" width="12.140625" style="86" customWidth="1"/>
    <col min="22" max="22" width="22.28515625" style="86" customWidth="1"/>
    <col min="23" max="23" width="18.42578125" style="86" customWidth="1"/>
    <col min="24" max="24" width="18.85546875" style="86" customWidth="1"/>
    <col min="25" max="25" width="21.28515625" style="86" customWidth="1"/>
    <col min="26" max="38" width="12.140625" style="86" customWidth="1"/>
    <col min="39" max="16384" width="9.140625" style="86"/>
  </cols>
  <sheetData>
    <row r="1" spans="1:41" s="85" customFormat="1" x14ac:dyDescent="0.25">
      <c r="A1" s="85" t="s">
        <v>0</v>
      </c>
      <c r="B1" s="85" t="s">
        <v>259</v>
      </c>
      <c r="C1" s="85" t="s">
        <v>2</v>
      </c>
      <c r="D1" s="85" t="s">
        <v>3</v>
      </c>
      <c r="E1" s="85" t="s">
        <v>618</v>
      </c>
      <c r="F1" s="85" t="s">
        <v>5</v>
      </c>
      <c r="G1" s="85" t="s">
        <v>6</v>
      </c>
      <c r="H1" s="85" t="s">
        <v>7</v>
      </c>
      <c r="I1" s="85" t="s">
        <v>8</v>
      </c>
      <c r="J1" s="85" t="s">
        <v>9</v>
      </c>
      <c r="K1" s="85" t="s">
        <v>10</v>
      </c>
      <c r="L1" s="85" t="s">
        <v>11</v>
      </c>
      <c r="M1" s="85" t="s">
        <v>12</v>
      </c>
      <c r="N1" s="85" t="s">
        <v>255</v>
      </c>
      <c r="O1" s="85" t="s">
        <v>615</v>
      </c>
      <c r="P1" s="85" t="s">
        <v>619</v>
      </c>
      <c r="Q1" s="85" t="s">
        <v>620</v>
      </c>
      <c r="R1" s="85" t="s">
        <v>621</v>
      </c>
      <c r="S1" s="85" t="s">
        <v>622</v>
      </c>
      <c r="T1" s="85" t="s">
        <v>623</v>
      </c>
      <c r="U1" s="85" t="s">
        <v>624</v>
      </c>
      <c r="V1" s="294" t="s">
        <v>625</v>
      </c>
      <c r="W1" s="294" t="s">
        <v>626</v>
      </c>
      <c r="X1" s="85" t="s">
        <v>627</v>
      </c>
      <c r="Y1" s="85" t="s">
        <v>642</v>
      </c>
      <c r="Z1" s="85" t="s">
        <v>628</v>
      </c>
      <c r="AA1" s="85" t="s">
        <v>629</v>
      </c>
      <c r="AB1" s="85" t="s">
        <v>180</v>
      </c>
      <c r="AC1" s="85" t="s">
        <v>187</v>
      </c>
      <c r="AD1" s="85" t="s">
        <v>630</v>
      </c>
      <c r="AE1" s="85" t="s">
        <v>631</v>
      </c>
      <c r="AF1" s="85" t="s">
        <v>183</v>
      </c>
      <c r="AG1" s="85" t="s">
        <v>184</v>
      </c>
      <c r="AH1" s="85" t="s">
        <v>186</v>
      </c>
      <c r="AI1" s="85" t="s">
        <v>189</v>
      </c>
      <c r="AJ1" s="85" t="s">
        <v>201</v>
      </c>
      <c r="AK1" s="85" t="s">
        <v>202</v>
      </c>
      <c r="AL1" s="85" t="s">
        <v>632</v>
      </c>
      <c r="AM1" s="85" t="s">
        <v>218</v>
      </c>
    </row>
    <row r="2" spans="1:41" s="300" customFormat="1" x14ac:dyDescent="0.2">
      <c r="A2" s="299" t="s">
        <v>190</v>
      </c>
      <c r="B2" s="300">
        <v>109</v>
      </c>
      <c r="C2" s="300">
        <v>0</v>
      </c>
      <c r="D2" s="300">
        <v>0</v>
      </c>
      <c r="E2" s="300">
        <v>0</v>
      </c>
      <c r="F2" s="300">
        <v>0</v>
      </c>
      <c r="G2" s="300">
        <v>0</v>
      </c>
      <c r="H2" s="300">
        <v>0</v>
      </c>
      <c r="I2" s="300">
        <v>0</v>
      </c>
      <c r="J2" s="301">
        <v>13541192</v>
      </c>
      <c r="K2" s="301">
        <v>0</v>
      </c>
      <c r="L2" s="301">
        <v>0</v>
      </c>
      <c r="M2" s="301">
        <v>0</v>
      </c>
      <c r="N2" s="301">
        <v>0</v>
      </c>
      <c r="O2" s="301">
        <v>0</v>
      </c>
      <c r="P2" s="301">
        <v>20411</v>
      </c>
      <c r="Q2" s="301">
        <v>5530</v>
      </c>
      <c r="R2" s="301">
        <v>603</v>
      </c>
      <c r="S2" s="301">
        <v>110</v>
      </c>
      <c r="T2" s="301">
        <v>658</v>
      </c>
      <c r="U2" s="301">
        <v>712</v>
      </c>
      <c r="V2" s="302">
        <v>22294</v>
      </c>
      <c r="W2" s="302">
        <v>5734</v>
      </c>
      <c r="X2" s="301">
        <v>13699</v>
      </c>
      <c r="Y2" s="301">
        <v>11403</v>
      </c>
      <c r="Z2" s="301">
        <v>25177</v>
      </c>
      <c r="AA2" s="301">
        <v>2847</v>
      </c>
      <c r="AB2" s="301">
        <v>13904</v>
      </c>
      <c r="AC2" s="301">
        <v>567</v>
      </c>
      <c r="AD2" s="301">
        <v>6124</v>
      </c>
      <c r="AE2" s="301">
        <v>1108</v>
      </c>
      <c r="AF2" s="301">
        <v>913</v>
      </c>
      <c r="AG2" s="301">
        <v>873</v>
      </c>
      <c r="AH2" s="301">
        <v>1101</v>
      </c>
      <c r="AI2" s="301">
        <v>1317</v>
      </c>
      <c r="AJ2" s="301">
        <v>385</v>
      </c>
      <c r="AK2" s="301">
        <v>1313</v>
      </c>
      <c r="AL2" s="301">
        <v>356</v>
      </c>
      <c r="AM2" s="301"/>
      <c r="AN2" s="301"/>
      <c r="AO2" s="301"/>
    </row>
    <row r="3" spans="1:41" s="300" customFormat="1" x14ac:dyDescent="0.2">
      <c r="A3" s="299" t="s">
        <v>191</v>
      </c>
      <c r="B3" s="300">
        <v>54</v>
      </c>
      <c r="C3" s="300">
        <v>0</v>
      </c>
      <c r="D3" s="300">
        <v>0</v>
      </c>
      <c r="E3" s="300">
        <v>0</v>
      </c>
      <c r="F3" s="300">
        <v>0</v>
      </c>
      <c r="G3" s="300">
        <v>0</v>
      </c>
      <c r="H3" s="300">
        <v>0</v>
      </c>
      <c r="I3" s="300">
        <v>0</v>
      </c>
      <c r="J3" s="301">
        <v>1675194</v>
      </c>
      <c r="K3" s="301">
        <v>0</v>
      </c>
      <c r="L3" s="301">
        <v>0</v>
      </c>
      <c r="M3" s="301">
        <v>0</v>
      </c>
      <c r="N3" s="301">
        <v>0</v>
      </c>
      <c r="O3" s="301">
        <v>0</v>
      </c>
      <c r="P3" s="301">
        <v>4618</v>
      </c>
      <c r="Q3" s="301">
        <v>1183</v>
      </c>
      <c r="R3" s="301">
        <v>97</v>
      </c>
      <c r="S3" s="301">
        <v>17</v>
      </c>
      <c r="T3" s="301">
        <v>87</v>
      </c>
      <c r="U3" s="301">
        <v>305</v>
      </c>
      <c r="V3" s="302">
        <v>4810</v>
      </c>
      <c r="W3" s="302">
        <v>1497</v>
      </c>
      <c r="X3" s="301">
        <v>3401</v>
      </c>
      <c r="Y3" s="301">
        <v>2816</v>
      </c>
      <c r="Z3" s="301">
        <v>5513</v>
      </c>
      <c r="AA3" s="301">
        <v>794</v>
      </c>
      <c r="AB3" s="301">
        <v>3946</v>
      </c>
      <c r="AC3" s="301">
        <v>321</v>
      </c>
      <c r="AD3" s="301">
        <v>706</v>
      </c>
      <c r="AE3" s="301">
        <v>194</v>
      </c>
      <c r="AF3" s="301">
        <v>419</v>
      </c>
      <c r="AG3" s="301">
        <v>140</v>
      </c>
      <c r="AH3" s="301">
        <v>811</v>
      </c>
      <c r="AI3" s="301">
        <v>133</v>
      </c>
      <c r="AJ3" s="301">
        <v>69</v>
      </c>
      <c r="AK3" s="301">
        <v>119</v>
      </c>
      <c r="AL3" s="301">
        <v>81</v>
      </c>
      <c r="AM3" s="301"/>
      <c r="AN3" s="301"/>
      <c r="AO3" s="301"/>
    </row>
    <row r="4" spans="1:41" s="300" customFormat="1" x14ac:dyDescent="0.2">
      <c r="A4" s="299" t="s">
        <v>192</v>
      </c>
      <c r="B4" s="300">
        <v>47</v>
      </c>
      <c r="C4" s="300">
        <v>0</v>
      </c>
      <c r="D4" s="300">
        <v>0</v>
      </c>
      <c r="E4" s="300">
        <v>0</v>
      </c>
      <c r="F4" s="300">
        <v>0</v>
      </c>
      <c r="G4" s="300">
        <v>0</v>
      </c>
      <c r="H4" s="300">
        <v>0</v>
      </c>
      <c r="I4" s="300">
        <v>0</v>
      </c>
      <c r="J4" s="301">
        <v>7900911</v>
      </c>
      <c r="K4" s="301">
        <v>0</v>
      </c>
      <c r="L4" s="301">
        <v>0</v>
      </c>
      <c r="M4" s="301">
        <v>0</v>
      </c>
      <c r="N4" s="301">
        <v>0</v>
      </c>
      <c r="O4" s="301">
        <v>0</v>
      </c>
      <c r="P4" s="301">
        <v>15156</v>
      </c>
      <c r="Q4" s="301">
        <v>3360</v>
      </c>
      <c r="R4" s="301">
        <v>180</v>
      </c>
      <c r="S4" s="301">
        <v>69</v>
      </c>
      <c r="T4" s="301">
        <v>571</v>
      </c>
      <c r="U4" s="301">
        <v>315</v>
      </c>
      <c r="V4" s="302">
        <v>16403</v>
      </c>
      <c r="W4" s="302">
        <v>3252</v>
      </c>
      <c r="X4" s="301">
        <v>9450</v>
      </c>
      <c r="Y4" s="301">
        <v>7810</v>
      </c>
      <c r="Z4" s="301">
        <v>17669</v>
      </c>
      <c r="AA4" s="301">
        <v>1982</v>
      </c>
      <c r="AB4" s="301">
        <v>9550</v>
      </c>
      <c r="AC4" s="301">
        <v>227</v>
      </c>
      <c r="AD4" s="301">
        <v>4772</v>
      </c>
      <c r="AE4" s="301">
        <v>898</v>
      </c>
      <c r="AF4" s="301">
        <v>490</v>
      </c>
      <c r="AG4" s="301">
        <v>708</v>
      </c>
      <c r="AH4" s="301">
        <v>261</v>
      </c>
      <c r="AI4" s="301">
        <v>1140</v>
      </c>
      <c r="AJ4" s="301">
        <v>290</v>
      </c>
      <c r="AK4" s="301">
        <v>1183</v>
      </c>
      <c r="AL4" s="301">
        <v>265</v>
      </c>
      <c r="AM4" s="301"/>
      <c r="AN4" s="301"/>
      <c r="AO4" s="301"/>
    </row>
    <row r="5" spans="1:41" s="300" customFormat="1" x14ac:dyDescent="0.2">
      <c r="A5" s="299" t="s">
        <v>193</v>
      </c>
      <c r="B5" s="300">
        <v>8</v>
      </c>
      <c r="C5" s="300">
        <v>0</v>
      </c>
      <c r="D5" s="300">
        <v>0</v>
      </c>
      <c r="E5" s="300">
        <v>0</v>
      </c>
      <c r="F5" s="300">
        <v>0</v>
      </c>
      <c r="G5" s="300">
        <v>0</v>
      </c>
      <c r="H5" s="300">
        <v>0</v>
      </c>
      <c r="I5" s="300">
        <v>0</v>
      </c>
      <c r="J5" s="301">
        <v>3887858</v>
      </c>
      <c r="K5" s="301">
        <v>0</v>
      </c>
      <c r="L5" s="301">
        <v>0</v>
      </c>
      <c r="M5" s="301">
        <v>0</v>
      </c>
      <c r="N5" s="301">
        <v>0</v>
      </c>
      <c r="O5" s="301">
        <v>0</v>
      </c>
      <c r="P5" s="301">
        <v>637</v>
      </c>
      <c r="Q5" s="301">
        <v>987</v>
      </c>
      <c r="R5" s="301">
        <v>326</v>
      </c>
      <c r="S5" s="301">
        <v>24</v>
      </c>
      <c r="T5" s="301">
        <v>0</v>
      </c>
      <c r="U5" s="301">
        <v>92</v>
      </c>
      <c r="V5" s="302">
        <v>1081</v>
      </c>
      <c r="W5" s="302">
        <v>985</v>
      </c>
      <c r="X5" s="301">
        <v>848</v>
      </c>
      <c r="Y5" s="301">
        <v>777</v>
      </c>
      <c r="Z5" s="301">
        <v>1995</v>
      </c>
      <c r="AA5" s="301">
        <v>71</v>
      </c>
      <c r="AB5" s="301">
        <v>408</v>
      </c>
      <c r="AC5" s="301">
        <v>19</v>
      </c>
      <c r="AD5" s="301">
        <v>646</v>
      </c>
      <c r="AE5" s="301">
        <v>16</v>
      </c>
      <c r="AF5" s="301">
        <v>4</v>
      </c>
      <c r="AG5" s="301">
        <v>25</v>
      </c>
      <c r="AH5" s="301">
        <v>29</v>
      </c>
      <c r="AI5" s="301">
        <v>44</v>
      </c>
      <c r="AJ5" s="301">
        <v>26</v>
      </c>
      <c r="AK5" s="301">
        <v>11</v>
      </c>
      <c r="AL5" s="301">
        <v>10</v>
      </c>
      <c r="AM5" s="301"/>
      <c r="AN5" s="301"/>
      <c r="AO5" s="301"/>
    </row>
    <row r="6" spans="1:41" s="296" customFormat="1" x14ac:dyDescent="0.2">
      <c r="A6" s="295" t="s">
        <v>194</v>
      </c>
      <c r="B6" s="296">
        <v>21</v>
      </c>
      <c r="C6" s="296">
        <v>0</v>
      </c>
      <c r="D6" s="296">
        <v>0</v>
      </c>
      <c r="E6" s="296">
        <v>0</v>
      </c>
      <c r="F6" s="296">
        <v>0</v>
      </c>
      <c r="G6" s="296">
        <v>0</v>
      </c>
      <c r="H6" s="296">
        <v>0</v>
      </c>
      <c r="I6" s="296">
        <v>0</v>
      </c>
      <c r="J6" s="297">
        <v>1473138</v>
      </c>
      <c r="K6" s="297">
        <v>0</v>
      </c>
      <c r="L6" s="297">
        <v>0</v>
      </c>
      <c r="M6" s="297">
        <v>0</v>
      </c>
      <c r="N6" s="297">
        <v>0</v>
      </c>
      <c r="O6" s="297">
        <v>0</v>
      </c>
      <c r="P6" s="297">
        <v>1011</v>
      </c>
      <c r="Q6" s="297">
        <v>41</v>
      </c>
      <c r="R6" s="297">
        <v>132</v>
      </c>
      <c r="S6" s="297">
        <v>9</v>
      </c>
      <c r="T6" s="297">
        <v>52</v>
      </c>
      <c r="U6" s="297">
        <v>117</v>
      </c>
      <c r="V6" s="298">
        <v>937</v>
      </c>
      <c r="W6" s="298">
        <v>429</v>
      </c>
      <c r="X6" s="297">
        <v>796</v>
      </c>
      <c r="Y6" s="297">
        <v>646</v>
      </c>
      <c r="Z6" s="297">
        <v>1297</v>
      </c>
      <c r="AA6" s="297">
        <v>65</v>
      </c>
      <c r="AB6" s="297">
        <v>890</v>
      </c>
      <c r="AC6" s="297">
        <v>7</v>
      </c>
      <c r="AD6" s="297">
        <v>80</v>
      </c>
      <c r="AE6" s="297">
        <v>196</v>
      </c>
      <c r="AF6" s="297">
        <v>48</v>
      </c>
      <c r="AG6" s="297">
        <v>23</v>
      </c>
      <c r="AH6" s="297">
        <v>1</v>
      </c>
      <c r="AI6" s="297">
        <v>31</v>
      </c>
      <c r="AJ6" s="297">
        <v>27</v>
      </c>
      <c r="AK6" s="297">
        <v>33</v>
      </c>
      <c r="AL6" s="297">
        <v>42</v>
      </c>
      <c r="AM6" s="297"/>
      <c r="AN6" s="297"/>
      <c r="AO6" s="297"/>
    </row>
    <row r="7" spans="1:41" s="296" customFormat="1" x14ac:dyDescent="0.2">
      <c r="A7" s="295" t="s">
        <v>195</v>
      </c>
      <c r="B7" s="296">
        <v>34</v>
      </c>
      <c r="C7" s="296">
        <v>0</v>
      </c>
      <c r="D7" s="296">
        <v>0</v>
      </c>
      <c r="E7" s="296">
        <v>0</v>
      </c>
      <c r="F7" s="296">
        <v>0</v>
      </c>
      <c r="G7" s="296">
        <v>0</v>
      </c>
      <c r="H7" s="296">
        <v>0</v>
      </c>
      <c r="I7" s="296">
        <v>0</v>
      </c>
      <c r="J7" s="297">
        <v>5343634</v>
      </c>
      <c r="K7" s="297">
        <v>0</v>
      </c>
      <c r="L7" s="297">
        <v>0</v>
      </c>
      <c r="M7" s="297">
        <v>0</v>
      </c>
      <c r="N7" s="297">
        <v>0</v>
      </c>
      <c r="O7" s="297">
        <v>0</v>
      </c>
      <c r="P7" s="297">
        <v>10485</v>
      </c>
      <c r="Q7" s="297">
        <v>2125</v>
      </c>
      <c r="R7" s="297">
        <v>134</v>
      </c>
      <c r="S7" s="297">
        <v>73</v>
      </c>
      <c r="T7" s="297">
        <v>507</v>
      </c>
      <c r="U7" s="297">
        <v>234</v>
      </c>
      <c r="V7" s="298">
        <v>10956</v>
      </c>
      <c r="W7" s="298">
        <v>2602</v>
      </c>
      <c r="X7" s="297">
        <v>6154</v>
      </c>
      <c r="Y7" s="297">
        <v>4865</v>
      </c>
      <c r="Z7" s="297">
        <v>12013</v>
      </c>
      <c r="AA7" s="297">
        <v>1545</v>
      </c>
      <c r="AB7" s="297">
        <v>6963</v>
      </c>
      <c r="AC7" s="297">
        <v>100</v>
      </c>
      <c r="AD7" s="297">
        <v>2662</v>
      </c>
      <c r="AE7" s="297">
        <v>410</v>
      </c>
      <c r="AF7" s="297">
        <v>471</v>
      </c>
      <c r="AG7" s="297">
        <v>505</v>
      </c>
      <c r="AH7" s="297">
        <v>81</v>
      </c>
      <c r="AI7" s="297">
        <v>1030</v>
      </c>
      <c r="AJ7" s="297">
        <v>185</v>
      </c>
      <c r="AK7" s="297">
        <v>1023</v>
      </c>
      <c r="AL7" s="297">
        <v>199</v>
      </c>
      <c r="AM7" s="297"/>
      <c r="AN7" s="297"/>
      <c r="AO7" s="297"/>
    </row>
    <row r="8" spans="1:41" s="296" customFormat="1" x14ac:dyDescent="0.2">
      <c r="A8" s="295" t="s">
        <v>196</v>
      </c>
      <c r="B8" s="296">
        <v>5</v>
      </c>
      <c r="C8" s="296">
        <v>0</v>
      </c>
      <c r="D8" s="296">
        <v>0</v>
      </c>
      <c r="E8" s="296">
        <v>0</v>
      </c>
      <c r="F8" s="296">
        <v>0</v>
      </c>
      <c r="G8" s="296">
        <v>0</v>
      </c>
      <c r="H8" s="296">
        <v>0</v>
      </c>
      <c r="I8" s="296">
        <v>0</v>
      </c>
      <c r="J8" s="297">
        <v>441749</v>
      </c>
      <c r="K8" s="297">
        <v>0</v>
      </c>
      <c r="L8" s="297">
        <v>0</v>
      </c>
      <c r="M8" s="297">
        <v>0</v>
      </c>
      <c r="N8" s="297">
        <v>0</v>
      </c>
      <c r="O8" s="297">
        <v>0</v>
      </c>
      <c r="P8" s="297">
        <v>2632</v>
      </c>
      <c r="Q8" s="297">
        <v>114</v>
      </c>
      <c r="R8" s="297">
        <v>12</v>
      </c>
      <c r="S8" s="297">
        <v>0</v>
      </c>
      <c r="T8" s="297">
        <v>0</v>
      </c>
      <c r="U8" s="297">
        <v>45</v>
      </c>
      <c r="V8" s="298">
        <v>2716</v>
      </c>
      <c r="W8" s="298">
        <v>87</v>
      </c>
      <c r="X8" s="297">
        <v>1970</v>
      </c>
      <c r="Y8" s="297">
        <v>1884</v>
      </c>
      <c r="Z8" s="297">
        <v>2678</v>
      </c>
      <c r="AA8" s="297">
        <v>125</v>
      </c>
      <c r="AB8" s="297">
        <v>490</v>
      </c>
      <c r="AC8" s="297">
        <v>30</v>
      </c>
      <c r="AD8" s="297">
        <v>2058</v>
      </c>
      <c r="AE8" s="297">
        <v>58</v>
      </c>
      <c r="AF8" s="297">
        <v>0</v>
      </c>
      <c r="AG8" s="297">
        <v>93</v>
      </c>
      <c r="AH8" s="297">
        <v>24</v>
      </c>
      <c r="AI8" s="297">
        <v>36</v>
      </c>
      <c r="AJ8" s="297">
        <v>14</v>
      </c>
      <c r="AK8" s="297">
        <v>18</v>
      </c>
      <c r="AL8" s="297">
        <v>3</v>
      </c>
      <c r="AM8" s="297"/>
      <c r="AN8" s="297"/>
      <c r="AO8" s="297"/>
    </row>
    <row r="9" spans="1:41" s="296" customFormat="1" x14ac:dyDescent="0.2">
      <c r="A9" s="295" t="s">
        <v>197</v>
      </c>
      <c r="B9" s="296">
        <v>15</v>
      </c>
      <c r="C9" s="296">
        <v>0</v>
      </c>
      <c r="D9" s="296">
        <v>0</v>
      </c>
      <c r="E9" s="296">
        <v>0</v>
      </c>
      <c r="F9" s="296">
        <v>0</v>
      </c>
      <c r="G9" s="296">
        <v>0</v>
      </c>
      <c r="H9" s="296">
        <v>0</v>
      </c>
      <c r="I9" s="296">
        <v>0</v>
      </c>
      <c r="J9" s="297">
        <v>3123660</v>
      </c>
      <c r="K9" s="297">
        <v>0</v>
      </c>
      <c r="L9" s="297">
        <v>0</v>
      </c>
      <c r="M9" s="297">
        <v>0</v>
      </c>
      <c r="N9" s="297">
        <v>0</v>
      </c>
      <c r="O9" s="297">
        <v>0</v>
      </c>
      <c r="P9" s="297">
        <v>1054</v>
      </c>
      <c r="Q9" s="297">
        <v>467</v>
      </c>
      <c r="R9" s="297">
        <v>318</v>
      </c>
      <c r="S9" s="297">
        <v>27</v>
      </c>
      <c r="T9" s="297">
        <v>5</v>
      </c>
      <c r="U9" s="297">
        <v>111</v>
      </c>
      <c r="V9" s="298">
        <v>1235</v>
      </c>
      <c r="W9" s="298">
        <v>747</v>
      </c>
      <c r="X9" s="297">
        <v>1121</v>
      </c>
      <c r="Y9" s="297">
        <v>793</v>
      </c>
      <c r="Z9" s="297">
        <v>1725</v>
      </c>
      <c r="AA9" s="297">
        <v>257</v>
      </c>
      <c r="AB9" s="297">
        <v>947</v>
      </c>
      <c r="AC9" s="297">
        <v>154</v>
      </c>
      <c r="AD9" s="297">
        <v>710</v>
      </c>
      <c r="AE9" s="297">
        <v>18</v>
      </c>
      <c r="AF9" s="297">
        <v>118</v>
      </c>
      <c r="AG9" s="297">
        <v>47</v>
      </c>
      <c r="AH9" s="297">
        <v>25</v>
      </c>
      <c r="AI9" s="297">
        <v>40</v>
      </c>
      <c r="AJ9" s="297">
        <v>24</v>
      </c>
      <c r="AK9" s="297">
        <v>61</v>
      </c>
      <c r="AL9" s="297">
        <v>25</v>
      </c>
      <c r="AM9" s="297"/>
      <c r="AN9" s="297"/>
      <c r="AO9" s="297"/>
    </row>
    <row r="10" spans="1:41" s="296" customFormat="1" x14ac:dyDescent="0.2">
      <c r="A10" s="295" t="s">
        <v>198</v>
      </c>
      <c r="B10" s="296">
        <v>13</v>
      </c>
      <c r="C10" s="296">
        <v>0</v>
      </c>
      <c r="D10" s="296">
        <v>0</v>
      </c>
      <c r="E10" s="296">
        <v>0</v>
      </c>
      <c r="F10" s="296">
        <v>0</v>
      </c>
      <c r="G10" s="296">
        <v>0</v>
      </c>
      <c r="H10" s="296">
        <v>0</v>
      </c>
      <c r="I10" s="296">
        <v>0</v>
      </c>
      <c r="J10" s="297">
        <v>281273</v>
      </c>
      <c r="K10" s="297">
        <v>0</v>
      </c>
      <c r="L10" s="297">
        <v>0</v>
      </c>
      <c r="M10" s="297">
        <v>0</v>
      </c>
      <c r="N10" s="297">
        <v>0</v>
      </c>
      <c r="O10" s="297">
        <v>0</v>
      </c>
      <c r="P10" s="297">
        <v>1883</v>
      </c>
      <c r="Q10" s="297">
        <v>961</v>
      </c>
      <c r="R10" s="297">
        <v>5</v>
      </c>
      <c r="S10" s="297">
        <v>1</v>
      </c>
      <c r="T10" s="297">
        <v>0</v>
      </c>
      <c r="U10" s="297">
        <v>141</v>
      </c>
      <c r="V10" s="298">
        <v>2718</v>
      </c>
      <c r="W10" s="298">
        <v>273</v>
      </c>
      <c r="X10" s="297">
        <v>1757</v>
      </c>
      <c r="Y10" s="297">
        <v>1737</v>
      </c>
      <c r="Z10" s="297">
        <v>2455</v>
      </c>
      <c r="AA10" s="297">
        <v>536</v>
      </c>
      <c r="AB10" s="297">
        <v>2143</v>
      </c>
      <c r="AC10" s="297">
        <v>160</v>
      </c>
      <c r="AD10" s="297">
        <v>290</v>
      </c>
      <c r="AE10" s="297">
        <v>307</v>
      </c>
      <c r="AF10" s="297">
        <v>146</v>
      </c>
      <c r="AG10" s="297">
        <v>53</v>
      </c>
      <c r="AH10" s="297">
        <v>249</v>
      </c>
      <c r="AI10" s="297">
        <v>80</v>
      </c>
      <c r="AJ10" s="297">
        <v>5</v>
      </c>
      <c r="AK10" s="297">
        <v>42</v>
      </c>
      <c r="AL10" s="297">
        <v>25</v>
      </c>
      <c r="AM10" s="297"/>
      <c r="AN10" s="297"/>
      <c r="AO10" s="297"/>
    </row>
    <row r="11" spans="1:41" s="296" customFormat="1" x14ac:dyDescent="0.2">
      <c r="A11" s="295" t="s">
        <v>199</v>
      </c>
      <c r="B11" s="296">
        <v>5</v>
      </c>
      <c r="C11" s="296">
        <v>0</v>
      </c>
      <c r="D11" s="296">
        <v>0</v>
      </c>
      <c r="E11" s="296">
        <v>0</v>
      </c>
      <c r="F11" s="296">
        <v>0</v>
      </c>
      <c r="G11" s="296">
        <v>0</v>
      </c>
      <c r="H11" s="296">
        <v>0</v>
      </c>
      <c r="I11" s="296">
        <v>0</v>
      </c>
      <c r="J11" s="297">
        <v>341053</v>
      </c>
      <c r="K11" s="297">
        <v>0</v>
      </c>
      <c r="L11" s="297">
        <v>0</v>
      </c>
      <c r="M11" s="297">
        <v>0</v>
      </c>
      <c r="N11" s="297">
        <v>0</v>
      </c>
      <c r="O11" s="297">
        <v>0</v>
      </c>
      <c r="P11" s="297">
        <v>1158</v>
      </c>
      <c r="Q11" s="297">
        <v>99</v>
      </c>
      <c r="R11" s="297">
        <v>1</v>
      </c>
      <c r="S11" s="297">
        <v>0</v>
      </c>
      <c r="T11" s="297">
        <v>22</v>
      </c>
      <c r="U11" s="297">
        <v>0</v>
      </c>
      <c r="V11" s="298">
        <v>1212</v>
      </c>
      <c r="W11" s="298">
        <v>68</v>
      </c>
      <c r="X11" s="297">
        <v>307</v>
      </c>
      <c r="Y11" s="297">
        <v>252</v>
      </c>
      <c r="Z11" s="297">
        <v>1149</v>
      </c>
      <c r="AA11" s="297">
        <v>131</v>
      </c>
      <c r="AB11" s="297">
        <v>1109</v>
      </c>
      <c r="AC11" s="297">
        <v>75</v>
      </c>
      <c r="AD11" s="297">
        <v>239</v>
      </c>
      <c r="AE11" s="297">
        <v>8</v>
      </c>
      <c r="AF11" s="297">
        <v>2</v>
      </c>
      <c r="AG11" s="297">
        <v>43</v>
      </c>
      <c r="AH11" s="297">
        <v>664</v>
      </c>
      <c r="AI11" s="297">
        <v>13</v>
      </c>
      <c r="AJ11" s="297">
        <v>1</v>
      </c>
      <c r="AK11" s="297">
        <v>7</v>
      </c>
      <c r="AL11" s="297">
        <v>9</v>
      </c>
      <c r="AM11" s="297"/>
      <c r="AN11" s="297"/>
      <c r="AO11" s="297"/>
    </row>
    <row r="12" spans="1:41" s="296" customFormat="1" x14ac:dyDescent="0.2">
      <c r="A12" s="295" t="s">
        <v>200</v>
      </c>
      <c r="B12" s="296">
        <v>16</v>
      </c>
      <c r="C12" s="296">
        <v>0</v>
      </c>
      <c r="D12" s="296">
        <v>0</v>
      </c>
      <c r="E12" s="296">
        <v>0</v>
      </c>
      <c r="F12" s="296">
        <v>0</v>
      </c>
      <c r="G12" s="296">
        <v>0</v>
      </c>
      <c r="H12" s="296">
        <v>0</v>
      </c>
      <c r="I12" s="296">
        <v>0</v>
      </c>
      <c r="J12" s="297">
        <v>2134746</v>
      </c>
      <c r="K12" s="297">
        <v>0</v>
      </c>
      <c r="L12" s="297">
        <v>0</v>
      </c>
      <c r="M12" s="297">
        <v>0</v>
      </c>
      <c r="N12" s="297">
        <v>0</v>
      </c>
      <c r="O12" s="297">
        <v>0</v>
      </c>
      <c r="P12" s="297">
        <v>2188</v>
      </c>
      <c r="Q12" s="297">
        <v>1723</v>
      </c>
      <c r="R12" s="297">
        <v>1</v>
      </c>
      <c r="S12" s="297">
        <v>0</v>
      </c>
      <c r="T12" s="297">
        <v>72</v>
      </c>
      <c r="U12" s="297">
        <v>64</v>
      </c>
      <c r="V12" s="298">
        <v>2520</v>
      </c>
      <c r="W12" s="298">
        <v>1528</v>
      </c>
      <c r="X12" s="297">
        <v>1594</v>
      </c>
      <c r="Y12" s="297">
        <v>1226</v>
      </c>
      <c r="Z12" s="297">
        <v>3860</v>
      </c>
      <c r="AA12" s="297">
        <v>188</v>
      </c>
      <c r="AB12" s="297">
        <v>1362</v>
      </c>
      <c r="AC12" s="297">
        <v>41</v>
      </c>
      <c r="AD12" s="297">
        <v>85</v>
      </c>
      <c r="AE12" s="297">
        <v>111</v>
      </c>
      <c r="AF12" s="297">
        <v>128</v>
      </c>
      <c r="AG12" s="297">
        <v>109</v>
      </c>
      <c r="AH12" s="297">
        <v>57</v>
      </c>
      <c r="AI12" s="297">
        <v>87</v>
      </c>
      <c r="AJ12" s="297">
        <v>129</v>
      </c>
      <c r="AK12" s="297">
        <v>129</v>
      </c>
      <c r="AL12" s="297">
        <v>53</v>
      </c>
      <c r="AM12" s="297"/>
      <c r="AN12" s="297"/>
      <c r="AO12" s="297"/>
    </row>
    <row r="13" spans="1:41" s="292" customFormat="1" x14ac:dyDescent="0.25">
      <c r="A13" s="292" t="s">
        <v>180</v>
      </c>
      <c r="B13" s="292">
        <v>72</v>
      </c>
      <c r="C13" s="292">
        <v>0</v>
      </c>
      <c r="D13" s="292">
        <v>0</v>
      </c>
      <c r="E13" s="292">
        <v>0</v>
      </c>
      <c r="F13" s="292">
        <v>0</v>
      </c>
      <c r="G13" s="292">
        <v>0</v>
      </c>
      <c r="H13" s="292">
        <v>0</v>
      </c>
      <c r="I13" s="292">
        <v>0</v>
      </c>
      <c r="J13" s="293">
        <v>0</v>
      </c>
      <c r="K13" s="293">
        <v>0</v>
      </c>
      <c r="L13" s="293">
        <v>0</v>
      </c>
      <c r="M13" s="293">
        <v>0</v>
      </c>
      <c r="N13" s="293">
        <v>0</v>
      </c>
      <c r="O13" s="293">
        <v>0</v>
      </c>
      <c r="P13" s="293">
        <v>13619</v>
      </c>
      <c r="Q13" s="293">
        <v>3777</v>
      </c>
      <c r="R13" s="293">
        <v>230</v>
      </c>
      <c r="S13" s="293">
        <v>80</v>
      </c>
      <c r="T13" s="293">
        <v>583</v>
      </c>
      <c r="U13" s="293">
        <v>517</v>
      </c>
      <c r="V13" s="293">
        <v>14117</v>
      </c>
      <c r="W13" s="293">
        <v>4693</v>
      </c>
      <c r="X13" s="293">
        <v>9423</v>
      </c>
      <c r="Y13" s="293">
        <v>7440</v>
      </c>
      <c r="Z13" s="293">
        <v>17034</v>
      </c>
      <c r="AA13" s="293">
        <v>1772</v>
      </c>
      <c r="AB13" s="293">
        <v>9559</v>
      </c>
      <c r="AC13" s="293">
        <v>184</v>
      </c>
      <c r="AD13" s="293">
        <v>609</v>
      </c>
      <c r="AE13" s="293">
        <v>617</v>
      </c>
      <c r="AF13" s="293">
        <v>425</v>
      </c>
      <c r="AG13" s="293">
        <v>508</v>
      </c>
      <c r="AH13" s="293">
        <v>183</v>
      </c>
      <c r="AI13" s="293">
        <v>1233</v>
      </c>
      <c r="AJ13" s="293">
        <v>335</v>
      </c>
      <c r="AK13" s="293">
        <v>1242</v>
      </c>
      <c r="AL13" s="293">
        <v>292</v>
      </c>
      <c r="AM13" s="293"/>
      <c r="AN13" s="293"/>
      <c r="AO13" s="293"/>
    </row>
    <row r="14" spans="1:41" s="292" customFormat="1" x14ac:dyDescent="0.25">
      <c r="A14" s="292" t="s">
        <v>182</v>
      </c>
      <c r="B14" s="292">
        <v>14</v>
      </c>
      <c r="C14" s="292">
        <v>0</v>
      </c>
      <c r="D14" s="292">
        <v>0</v>
      </c>
      <c r="E14" s="292">
        <v>0</v>
      </c>
      <c r="F14" s="292">
        <v>0</v>
      </c>
      <c r="G14" s="292">
        <v>0</v>
      </c>
      <c r="H14" s="292">
        <v>0</v>
      </c>
      <c r="I14" s="292">
        <v>0</v>
      </c>
      <c r="J14" s="293">
        <v>0</v>
      </c>
      <c r="K14" s="293">
        <v>0</v>
      </c>
      <c r="L14" s="293">
        <v>0</v>
      </c>
      <c r="M14" s="293">
        <v>0</v>
      </c>
      <c r="N14" s="293">
        <v>0</v>
      </c>
      <c r="O14" s="293">
        <v>0</v>
      </c>
      <c r="P14" s="293">
        <v>5289</v>
      </c>
      <c r="Q14" s="293">
        <v>663</v>
      </c>
      <c r="R14" s="293">
        <v>345</v>
      </c>
      <c r="S14" s="293">
        <v>29</v>
      </c>
      <c r="T14" s="293">
        <v>41</v>
      </c>
      <c r="U14" s="293">
        <v>53</v>
      </c>
      <c r="V14" s="293">
        <v>6007</v>
      </c>
      <c r="W14" s="293">
        <v>413</v>
      </c>
      <c r="X14" s="293">
        <v>3806</v>
      </c>
      <c r="Y14" s="293">
        <v>3558</v>
      </c>
      <c r="Z14" s="293">
        <v>6136</v>
      </c>
      <c r="AA14" s="293">
        <v>284</v>
      </c>
      <c r="AB14" s="293">
        <v>2634</v>
      </c>
      <c r="AC14" s="293">
        <v>83</v>
      </c>
      <c r="AD14" s="293">
        <v>5413</v>
      </c>
      <c r="AE14" s="293">
        <v>9</v>
      </c>
      <c r="AF14" s="293">
        <v>24</v>
      </c>
      <c r="AG14" s="293">
        <v>217</v>
      </c>
      <c r="AH14" s="293">
        <v>42</v>
      </c>
      <c r="AI14" s="293">
        <v>45</v>
      </c>
      <c r="AJ14" s="293">
        <v>42</v>
      </c>
      <c r="AK14" s="293">
        <v>19</v>
      </c>
      <c r="AL14" s="293">
        <v>3</v>
      </c>
      <c r="AM14" s="293"/>
      <c r="AN14" s="293"/>
      <c r="AO14" s="293"/>
    </row>
    <row r="15" spans="1:41" s="292" customFormat="1" ht="15" x14ac:dyDescent="0.25">
      <c r="A15" s="53" t="s">
        <v>759</v>
      </c>
      <c r="B15" s="292">
        <v>23</v>
      </c>
      <c r="C15" s="292">
        <v>0</v>
      </c>
      <c r="D15" s="292">
        <v>0</v>
      </c>
      <c r="E15" s="292">
        <v>0</v>
      </c>
      <c r="F15" s="292">
        <v>0</v>
      </c>
      <c r="G15" s="292">
        <v>0</v>
      </c>
      <c r="H15" s="292">
        <v>0</v>
      </c>
      <c r="I15" s="292">
        <v>0</v>
      </c>
      <c r="J15" s="293">
        <v>0</v>
      </c>
      <c r="K15" s="293">
        <v>0</v>
      </c>
      <c r="L15" s="293">
        <v>0</v>
      </c>
      <c r="M15" s="293">
        <v>0</v>
      </c>
      <c r="N15" s="293">
        <v>0</v>
      </c>
      <c r="O15" s="293">
        <v>0</v>
      </c>
      <c r="P15" s="293">
        <v>1503</v>
      </c>
      <c r="Q15" s="293">
        <v>1090</v>
      </c>
      <c r="R15" s="293">
        <v>28</v>
      </c>
      <c r="S15" s="293">
        <v>1</v>
      </c>
      <c r="T15" s="293">
        <v>34</v>
      </c>
      <c r="U15" s="293">
        <v>142</v>
      </c>
      <c r="V15" s="293">
        <v>2170</v>
      </c>
      <c r="W15" s="293">
        <v>628</v>
      </c>
      <c r="X15" s="293">
        <v>470</v>
      </c>
      <c r="Y15" s="293">
        <v>405</v>
      </c>
      <c r="Z15" s="293">
        <v>2007</v>
      </c>
      <c r="AA15" s="293">
        <v>791</v>
      </c>
      <c r="AB15" s="293">
        <v>1711</v>
      </c>
      <c r="AC15" s="293">
        <v>300</v>
      </c>
      <c r="AD15" s="293">
        <v>102</v>
      </c>
      <c r="AE15" s="293">
        <v>482</v>
      </c>
      <c r="AF15" s="293">
        <v>464</v>
      </c>
      <c r="AG15" s="293">
        <v>148</v>
      </c>
      <c r="AH15" s="293">
        <v>876</v>
      </c>
      <c r="AI15" s="293">
        <v>39</v>
      </c>
      <c r="AJ15" s="293">
        <v>8</v>
      </c>
      <c r="AK15" s="293">
        <v>52</v>
      </c>
      <c r="AL15" s="293">
        <v>61</v>
      </c>
      <c r="AM15" s="293"/>
      <c r="AN15" s="293"/>
      <c r="AO15" s="293"/>
    </row>
    <row r="16" spans="1:41" s="292" customFormat="1" x14ac:dyDescent="0.25">
      <c r="A16" s="292" t="s">
        <v>188</v>
      </c>
      <c r="B16" s="292">
        <v>5</v>
      </c>
      <c r="C16" s="292">
        <v>0</v>
      </c>
      <c r="D16" s="292">
        <v>0</v>
      </c>
      <c r="E16" s="292">
        <v>0</v>
      </c>
      <c r="F16" s="292">
        <v>0</v>
      </c>
      <c r="G16" s="292">
        <v>0</v>
      </c>
      <c r="H16" s="292">
        <v>0</v>
      </c>
      <c r="I16" s="292">
        <v>0</v>
      </c>
      <c r="J16" s="293">
        <v>0</v>
      </c>
      <c r="K16" s="293">
        <v>0</v>
      </c>
      <c r="L16" s="293">
        <v>0</v>
      </c>
      <c r="M16" s="293">
        <v>0</v>
      </c>
      <c r="N16" s="293">
        <v>0</v>
      </c>
      <c r="O16" s="293">
        <v>0</v>
      </c>
      <c r="P16" s="293">
        <v>60</v>
      </c>
      <c r="Q16" s="293">
        <v>0</v>
      </c>
      <c r="R16" s="293">
        <v>1</v>
      </c>
      <c r="S16" s="293">
        <v>1</v>
      </c>
      <c r="T16" s="293">
        <v>29</v>
      </c>
      <c r="U16" s="293">
        <v>2</v>
      </c>
      <c r="V16" s="293">
        <v>63</v>
      </c>
      <c r="W16" s="293">
        <v>30</v>
      </c>
      <c r="X16" s="293">
        <v>84</v>
      </c>
      <c r="Y16" s="293">
        <v>66</v>
      </c>
      <c r="Z16" s="293">
        <v>93</v>
      </c>
      <c r="AA16" s="293">
        <v>0</v>
      </c>
      <c r="AB16" s="293">
        <v>40</v>
      </c>
      <c r="AC16" s="293">
        <v>0</v>
      </c>
      <c r="AD16" s="293">
        <v>1</v>
      </c>
      <c r="AE16" s="293">
        <v>0</v>
      </c>
      <c r="AF16" s="293">
        <v>0</v>
      </c>
      <c r="AG16" s="293">
        <v>0</v>
      </c>
      <c r="AH16" s="293">
        <v>0</v>
      </c>
      <c r="AI16" s="293">
        <v>0</v>
      </c>
      <c r="AJ16" s="293">
        <v>0</v>
      </c>
      <c r="AK16" s="293">
        <v>0</v>
      </c>
      <c r="AL16" s="293">
        <v>6</v>
      </c>
    </row>
  </sheetData>
  <sheetProtection password="C527" sheet="1" objects="1" scenarios="1" selectLockedCells="1" selectUnlockedCells="1"/>
  <autoFilter ref="A1:AL16"/>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tabSelected="1" topLeftCell="A15" workbookViewId="0">
      <selection activeCell="B12" sqref="B12"/>
    </sheetView>
  </sheetViews>
  <sheetFormatPr defaultColWidth="0" defaultRowHeight="15" zeroHeight="1" x14ac:dyDescent="0.25"/>
  <cols>
    <col min="1" max="1" width="9.140625" customWidth="1"/>
    <col min="2" max="2" width="101.7109375" customWidth="1"/>
    <col min="3" max="3" width="8.42578125" customWidth="1"/>
    <col min="4" max="16384" width="9.140625" hidden="1"/>
  </cols>
  <sheetData>
    <row r="1" spans="2:2" x14ac:dyDescent="0.25"/>
    <row r="2" spans="2:2" ht="20.25" x14ac:dyDescent="0.25">
      <c r="B2" s="263" t="s">
        <v>690</v>
      </c>
    </row>
    <row r="3" spans="2:2" x14ac:dyDescent="0.25"/>
    <row r="4" spans="2:2" ht="15.75" x14ac:dyDescent="0.25">
      <c r="B4" s="264" t="s">
        <v>691</v>
      </c>
    </row>
    <row r="5" spans="2:2" ht="57" x14ac:dyDescent="0.25">
      <c r="B5" s="265" t="s">
        <v>692</v>
      </c>
    </row>
    <row r="6" spans="2:2" ht="66" customHeight="1" x14ac:dyDescent="0.25">
      <c r="B6" s="265" t="s">
        <v>757</v>
      </c>
    </row>
    <row r="7" spans="2:2" ht="42.75" x14ac:dyDescent="0.25">
      <c r="B7" s="265" t="s">
        <v>693</v>
      </c>
    </row>
    <row r="8" spans="2:2" x14ac:dyDescent="0.25">
      <c r="B8" s="266"/>
    </row>
    <row r="9" spans="2:2" ht="20.25" customHeight="1" x14ac:dyDescent="0.25">
      <c r="B9" s="264" t="s">
        <v>694</v>
      </c>
    </row>
    <row r="10" spans="2:2" ht="42.75" x14ac:dyDescent="0.25">
      <c r="B10" s="265" t="s">
        <v>695</v>
      </c>
    </row>
    <row r="11" spans="2:2" x14ac:dyDescent="0.25">
      <c r="B11" s="265"/>
    </row>
    <row r="12" spans="2:2" ht="48" customHeight="1" x14ac:dyDescent="0.25">
      <c r="B12" s="336" t="s">
        <v>784</v>
      </c>
    </row>
    <row r="13" spans="2:2" x14ac:dyDescent="0.25">
      <c r="B13" s="265"/>
    </row>
    <row r="14" spans="2:2" ht="17.25" customHeight="1" x14ac:dyDescent="0.25">
      <c r="B14" s="267" t="s">
        <v>696</v>
      </c>
    </row>
    <row r="15" spans="2:2" ht="51.75" customHeight="1" x14ac:dyDescent="0.25">
      <c r="B15" s="265" t="s">
        <v>697</v>
      </c>
    </row>
    <row r="16" spans="2:2" ht="61.5" customHeight="1" x14ac:dyDescent="0.25">
      <c r="B16" s="265" t="s">
        <v>698</v>
      </c>
    </row>
    <row r="17" spans="2:2" ht="74.25" customHeight="1" x14ac:dyDescent="0.25">
      <c r="B17" s="265" t="s">
        <v>699</v>
      </c>
    </row>
    <row r="18" spans="2:2" ht="42.75" x14ac:dyDescent="0.25">
      <c r="B18" s="265" t="s">
        <v>700</v>
      </c>
    </row>
    <row r="19" spans="2:2" x14ac:dyDescent="0.25">
      <c r="B19" s="265"/>
    </row>
    <row r="20" spans="2:2" ht="17.25" customHeight="1" x14ac:dyDescent="0.25">
      <c r="B20" s="267" t="s">
        <v>701</v>
      </c>
    </row>
    <row r="21" spans="2:2" ht="28.5" x14ac:dyDescent="0.25">
      <c r="B21" s="265" t="s">
        <v>777</v>
      </c>
    </row>
    <row r="22" spans="2:2" x14ac:dyDescent="0.25">
      <c r="B22" s="265"/>
    </row>
    <row r="23" spans="2:2" x14ac:dyDescent="0.25">
      <c r="B23" s="267" t="s">
        <v>795</v>
      </c>
    </row>
    <row r="24" spans="2:2" x14ac:dyDescent="0.25">
      <c r="B24" s="265" t="s">
        <v>798</v>
      </c>
    </row>
    <row r="25" spans="2:2" x14ac:dyDescent="0.25"/>
    <row r="26" spans="2:2" x14ac:dyDescent="0.25">
      <c r="B26" s="265" t="s">
        <v>796</v>
      </c>
    </row>
    <row r="27" spans="2:2" x14ac:dyDescent="0.25">
      <c r="B27" s="265" t="s">
        <v>797</v>
      </c>
    </row>
    <row r="28" spans="2:2" x14ac:dyDescent="0.25"/>
    <row r="29" spans="2:2" x14ac:dyDescent="0.25"/>
    <row r="30" spans="2:2" x14ac:dyDescent="0.25"/>
  </sheetData>
  <sheetProtection password="C527" sheet="1" objects="1" scenarios="1" selectLockedCells="1" selectUnlockedCell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7"/>
  <sheetViews>
    <sheetView showGridLines="0" topLeftCell="B1" zoomScaleNormal="100" workbookViewId="0">
      <selection activeCell="B13" sqref="B13"/>
    </sheetView>
  </sheetViews>
  <sheetFormatPr defaultColWidth="0" defaultRowHeight="14.25" x14ac:dyDescent="0.2"/>
  <cols>
    <col min="1" max="1" width="9.140625" style="24" customWidth="1"/>
    <col min="2" max="2" width="43.5703125" style="268" customWidth="1"/>
    <col min="3" max="3" width="53.85546875" style="268" customWidth="1"/>
    <col min="4" max="4" width="9.140625" style="24" customWidth="1"/>
    <col min="5" max="16384" width="9.140625" style="24" hidden="1"/>
  </cols>
  <sheetData>
    <row r="2" spans="2:3" ht="20.25" x14ac:dyDescent="0.2">
      <c r="B2" s="269" t="s">
        <v>690</v>
      </c>
    </row>
    <row r="3" spans="2:3" ht="11.25" customHeight="1" x14ac:dyDescent="0.2"/>
    <row r="4" spans="2:3" ht="15.75" hidden="1" x14ac:dyDescent="0.2">
      <c r="B4" s="270" t="s">
        <v>748</v>
      </c>
    </row>
    <row r="5" spans="2:3" ht="15" hidden="1" x14ac:dyDescent="0.2">
      <c r="B5" s="271"/>
    </row>
    <row r="6" spans="2:3" s="60" customFormat="1" ht="30" hidden="1" x14ac:dyDescent="0.25">
      <c r="B6" s="275" t="s">
        <v>702</v>
      </c>
      <c r="C6" s="275" t="s">
        <v>703</v>
      </c>
    </row>
    <row r="7" spans="2:3" ht="67.5" hidden="1" customHeight="1" x14ac:dyDescent="0.2">
      <c r="B7" s="272" t="s">
        <v>255</v>
      </c>
      <c r="C7" s="273" t="s">
        <v>704</v>
      </c>
    </row>
    <row r="8" spans="2:3" ht="409.5" hidden="1" customHeight="1" x14ac:dyDescent="0.2">
      <c r="B8" s="360" t="s">
        <v>705</v>
      </c>
      <c r="C8" s="361" t="s">
        <v>706</v>
      </c>
    </row>
    <row r="9" spans="2:3" ht="99" customHeight="1" x14ac:dyDescent="0.2">
      <c r="B9" s="360"/>
      <c r="C9" s="361"/>
    </row>
    <row r="10" spans="2:3" ht="69" customHeight="1" x14ac:dyDescent="0.2">
      <c r="B10" s="272" t="s">
        <v>707</v>
      </c>
      <c r="C10" s="273" t="s">
        <v>708</v>
      </c>
    </row>
    <row r="11" spans="2:3" ht="52.5" customHeight="1" x14ac:dyDescent="0.2">
      <c r="B11" s="334" t="s">
        <v>709</v>
      </c>
      <c r="C11" s="334" t="s">
        <v>710</v>
      </c>
    </row>
    <row r="12" spans="2:3" ht="36" customHeight="1" x14ac:dyDescent="0.2">
      <c r="B12" s="274" t="s">
        <v>670</v>
      </c>
      <c r="C12" s="272" t="s">
        <v>711</v>
      </c>
    </row>
    <row r="13" spans="2:3" ht="52.5" customHeight="1" x14ac:dyDescent="0.2">
      <c r="B13" s="272" t="s">
        <v>712</v>
      </c>
      <c r="C13" s="272" t="s">
        <v>713</v>
      </c>
    </row>
    <row r="14" spans="2:3" ht="67.5" customHeight="1" x14ac:dyDescent="0.2">
      <c r="B14" s="272" t="s">
        <v>648</v>
      </c>
      <c r="C14" s="272" t="s">
        <v>714</v>
      </c>
    </row>
    <row r="15" spans="2:3" ht="38.25" customHeight="1" x14ac:dyDescent="0.2">
      <c r="B15" s="272" t="s">
        <v>649</v>
      </c>
      <c r="C15" s="272" t="s">
        <v>715</v>
      </c>
    </row>
    <row r="16" spans="2:3" ht="47.25" customHeight="1" x14ac:dyDescent="0.2">
      <c r="B16" s="272" t="s">
        <v>653</v>
      </c>
      <c r="C16" s="272" t="s">
        <v>716</v>
      </c>
    </row>
    <row r="17" spans="2:3" ht="93.75" customHeight="1" x14ac:dyDescent="0.2">
      <c r="B17" s="272" t="s">
        <v>650</v>
      </c>
      <c r="C17" s="272" t="s">
        <v>717</v>
      </c>
    </row>
    <row r="18" spans="2:3" ht="55.5" customHeight="1" x14ac:dyDescent="0.2">
      <c r="B18" s="272" t="s">
        <v>655</v>
      </c>
      <c r="C18" s="272" t="s">
        <v>718</v>
      </c>
    </row>
    <row r="19" spans="2:3" ht="51" customHeight="1" x14ac:dyDescent="0.2">
      <c r="B19" s="272" t="s">
        <v>719</v>
      </c>
      <c r="C19" s="272" t="s">
        <v>720</v>
      </c>
    </row>
    <row r="20" spans="2:3" ht="35.25" customHeight="1" x14ac:dyDescent="0.2">
      <c r="B20" s="272" t="s">
        <v>721</v>
      </c>
      <c r="C20" s="272" t="s">
        <v>722</v>
      </c>
    </row>
    <row r="21" spans="2:3" ht="34.5" customHeight="1" x14ac:dyDescent="0.2">
      <c r="B21" s="272" t="s">
        <v>723</v>
      </c>
      <c r="C21" s="272" t="s">
        <v>724</v>
      </c>
    </row>
    <row r="22" spans="2:3" ht="39" customHeight="1" x14ac:dyDescent="0.2">
      <c r="B22" s="272" t="s">
        <v>725</v>
      </c>
      <c r="C22" s="272" t="s">
        <v>726</v>
      </c>
    </row>
    <row r="23" spans="2:3" ht="64.5" customHeight="1" x14ac:dyDescent="0.2">
      <c r="B23" s="272" t="s">
        <v>727</v>
      </c>
      <c r="C23" s="272" t="s">
        <v>728</v>
      </c>
    </row>
    <row r="24" spans="2:3" ht="48" customHeight="1" x14ac:dyDescent="0.2">
      <c r="B24" s="272" t="s">
        <v>729</v>
      </c>
      <c r="C24" s="272" t="s">
        <v>730</v>
      </c>
    </row>
    <row r="25" spans="2:3" ht="40.5" customHeight="1" x14ac:dyDescent="0.2">
      <c r="B25" s="272" t="s">
        <v>731</v>
      </c>
      <c r="C25" s="333" t="s">
        <v>732</v>
      </c>
    </row>
    <row r="26" spans="2:3" ht="39" customHeight="1" x14ac:dyDescent="0.2">
      <c r="B26" s="272" t="s">
        <v>733</v>
      </c>
      <c r="C26" s="333" t="s">
        <v>734</v>
      </c>
    </row>
    <row r="27" spans="2:3" ht="78.75" customHeight="1" x14ac:dyDescent="0.2">
      <c r="B27" s="333" t="s">
        <v>781</v>
      </c>
      <c r="C27" s="333" t="s">
        <v>782</v>
      </c>
    </row>
    <row r="28" spans="2:3" ht="96" customHeight="1" x14ac:dyDescent="0.2">
      <c r="B28" s="333" t="s">
        <v>675</v>
      </c>
      <c r="C28" s="333" t="s">
        <v>799</v>
      </c>
    </row>
    <row r="29" spans="2:3" ht="49.5" customHeight="1" x14ac:dyDescent="0.2">
      <c r="B29" s="272" t="s">
        <v>735</v>
      </c>
      <c r="C29" s="333" t="s">
        <v>736</v>
      </c>
    </row>
    <row r="30" spans="2:3" ht="53.25" customHeight="1" x14ac:dyDescent="0.2">
      <c r="B30" s="272" t="s">
        <v>737</v>
      </c>
      <c r="C30" s="333" t="s">
        <v>738</v>
      </c>
    </row>
    <row r="31" spans="2:3" ht="28.5" x14ac:dyDescent="0.2">
      <c r="B31" s="272" t="s">
        <v>739</v>
      </c>
      <c r="C31" s="272" t="s">
        <v>740</v>
      </c>
    </row>
    <row r="32" spans="2:3" x14ac:dyDescent="0.2">
      <c r="B32" s="272"/>
      <c r="C32" s="272"/>
    </row>
    <row r="33" spans="2:3" ht="81.75" customHeight="1" x14ac:dyDescent="0.2">
      <c r="B33" s="333" t="s">
        <v>741</v>
      </c>
      <c r="C33" s="333" t="s">
        <v>742</v>
      </c>
    </row>
    <row r="34" spans="2:3" ht="28.5" x14ac:dyDescent="0.2">
      <c r="B34" s="272" t="s">
        <v>743</v>
      </c>
      <c r="C34" s="272" t="s">
        <v>744</v>
      </c>
    </row>
    <row r="35" spans="2:3" x14ac:dyDescent="0.2">
      <c r="B35" s="272"/>
      <c r="C35" s="272"/>
    </row>
    <row r="36" spans="2:3" ht="71.25" x14ac:dyDescent="0.2">
      <c r="B36" s="272" t="s">
        <v>745</v>
      </c>
      <c r="C36" s="272" t="s">
        <v>746</v>
      </c>
    </row>
    <row r="37" spans="2:3" ht="85.5" x14ac:dyDescent="0.2">
      <c r="B37" s="272" t="s">
        <v>634</v>
      </c>
      <c r="C37" s="272" t="s">
        <v>747</v>
      </c>
    </row>
  </sheetData>
  <mergeCells count="2">
    <mergeCell ref="B8:B9"/>
    <mergeCell ref="C8:C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90"/>
  <sheetViews>
    <sheetView showGridLines="0" zoomScaleNormal="100" workbookViewId="0">
      <pane ySplit="7" topLeftCell="A8" activePane="bottomLeft" state="frozen"/>
      <selection activeCell="G48" sqref="G48"/>
      <selection pane="bottomLeft" activeCell="D4" sqref="D4:G4"/>
    </sheetView>
  </sheetViews>
  <sheetFormatPr defaultColWidth="0" defaultRowHeight="15.75" customHeight="1" zeroHeight="1" x14ac:dyDescent="0.2"/>
  <cols>
    <col min="1" max="1" width="5" style="24" customWidth="1"/>
    <col min="2" max="2" width="1.5703125" style="24" customWidth="1"/>
    <col min="3" max="3" width="31.42578125" style="24" customWidth="1"/>
    <col min="4" max="9" width="17.7109375" style="24" customWidth="1"/>
    <col min="10" max="10" width="16.42578125" style="24" customWidth="1"/>
    <col min="11" max="12" width="9.140625" style="24" customWidth="1"/>
    <col min="13" max="13" width="21.5703125" style="24" customWidth="1"/>
    <col min="14" max="14" width="24.42578125" style="24" customWidth="1"/>
    <col min="15" max="15" width="21.42578125" style="24" customWidth="1"/>
    <col min="16" max="16" width="16.85546875" style="24" customWidth="1"/>
    <col min="17" max="17" width="17.28515625" style="24" hidden="1" customWidth="1"/>
    <col min="18" max="18" width="18.28515625" style="24" hidden="1" customWidth="1"/>
    <col min="19" max="19" width="16.5703125" style="24" hidden="1" customWidth="1"/>
    <col min="20" max="20" width="18.85546875" style="24" hidden="1" customWidth="1"/>
    <col min="21" max="22" width="20.7109375" style="24" hidden="1" customWidth="1"/>
    <col min="23" max="23" width="19.42578125" style="24" hidden="1" customWidth="1"/>
    <col min="24" max="24" width="16" style="24" hidden="1" customWidth="1"/>
    <col min="25" max="25" width="24.85546875" style="24" hidden="1" customWidth="1"/>
    <col min="26" max="26" width="19.7109375" style="24" hidden="1" customWidth="1"/>
    <col min="27" max="27" width="18.85546875" style="24" hidden="1" customWidth="1"/>
    <col min="28" max="28" width="19.7109375" style="24" hidden="1" customWidth="1"/>
    <col min="29" max="29" width="19.42578125" style="24" hidden="1" customWidth="1"/>
    <col min="30" max="30" width="18" style="24" hidden="1" customWidth="1"/>
    <col min="31" max="31" width="28.7109375" style="24" hidden="1" customWidth="1"/>
    <col min="32" max="32" width="18.5703125" style="24" hidden="1" customWidth="1"/>
    <col min="33" max="33" width="18.85546875" style="24" hidden="1" customWidth="1"/>
    <col min="34" max="34" width="20.42578125" style="24" hidden="1" customWidth="1"/>
    <col min="35" max="35" width="18.85546875" style="24" hidden="1" customWidth="1"/>
    <col min="36" max="36" width="19.85546875" style="24" hidden="1" customWidth="1"/>
    <col min="37" max="37" width="6.5703125" style="24" hidden="1" customWidth="1"/>
    <col min="38" max="16384" width="9.140625" style="24" hidden="1"/>
  </cols>
  <sheetData>
    <row r="1" spans="2:46" s="16" customFormat="1" ht="17.25" customHeight="1" x14ac:dyDescent="0.25">
      <c r="C1" s="14" t="s">
        <v>219</v>
      </c>
      <c r="D1" s="33"/>
      <c r="E1" s="33"/>
      <c r="F1" s="33"/>
      <c r="AT1" s="248"/>
    </row>
    <row r="2" spans="2:46" s="16" customFormat="1" ht="17.25" customHeight="1" x14ac:dyDescent="0.2">
      <c r="C2" s="16" t="s">
        <v>779</v>
      </c>
      <c r="D2" s="33"/>
      <c r="E2" s="33"/>
      <c r="F2" s="249"/>
      <c r="G2" s="33"/>
    </row>
    <row r="3" spans="2:46" s="16" customFormat="1" ht="17.25" customHeight="1" thickBot="1" x14ac:dyDescent="0.3">
      <c r="B3" s="33"/>
      <c r="C3" s="32"/>
      <c r="D3" s="33"/>
      <c r="E3" s="33"/>
      <c r="F3" s="250"/>
      <c r="G3" s="33"/>
    </row>
    <row r="4" spans="2:46" s="16" customFormat="1" ht="17.25" customHeight="1" thickBot="1" x14ac:dyDescent="0.3">
      <c r="C4" s="359" t="s">
        <v>800</v>
      </c>
      <c r="D4" s="362" t="s">
        <v>190</v>
      </c>
      <c r="E4" s="363"/>
      <c r="F4" s="363"/>
      <c r="G4" s="364"/>
    </row>
    <row r="5" spans="2:46" s="16" customFormat="1" ht="17.25" customHeight="1" x14ac:dyDescent="0.2">
      <c r="C5" s="17"/>
      <c r="D5" s="33" t="str">
        <f>IFERROR(VLOOKUP($D$4,merged2015,14,0),"")</f>
        <v/>
      </c>
      <c r="E5" s="33"/>
      <c r="F5" s="33"/>
      <c r="G5" s="33"/>
    </row>
    <row r="6" spans="2:46" s="16" customFormat="1" ht="17.25" customHeight="1" x14ac:dyDescent="0.2">
      <c r="C6" s="17" t="s">
        <v>220</v>
      </c>
      <c r="D6" s="20">
        <f>VLOOKUP('1. Finance'!D4:G4,alldata2015f,2,0)</f>
        <v>109</v>
      </c>
      <c r="E6" s="33"/>
      <c r="F6" s="33"/>
      <c r="G6" s="33"/>
    </row>
    <row r="7" spans="2:46" s="16" customFormat="1" ht="17.25" customHeight="1" x14ac:dyDescent="0.2">
      <c r="C7" s="33"/>
      <c r="D7" s="33"/>
      <c r="E7" s="33"/>
      <c r="F7" s="33"/>
    </row>
    <row r="8" spans="2:46" ht="15.75" customHeight="1" x14ac:dyDescent="0.2"/>
    <row r="9" spans="2:46" ht="15.75" customHeight="1" x14ac:dyDescent="0.25">
      <c r="B9" s="102"/>
      <c r="C9" s="103" t="s">
        <v>644</v>
      </c>
      <c r="D9" s="102"/>
      <c r="E9" s="102"/>
      <c r="F9" s="102"/>
      <c r="G9" s="102"/>
      <c r="H9" s="102"/>
      <c r="I9" s="102"/>
    </row>
    <row r="10" spans="2:46" ht="15.75" customHeight="1" x14ac:dyDescent="0.2">
      <c r="B10" s="102"/>
      <c r="C10" s="102"/>
      <c r="D10" s="365" t="s">
        <v>652</v>
      </c>
      <c r="E10" s="366"/>
      <c r="F10" s="367" t="s">
        <v>645</v>
      </c>
      <c r="G10" s="368"/>
      <c r="H10" s="102"/>
      <c r="I10" s="102"/>
    </row>
    <row r="11" spans="2:46" ht="15.75" customHeight="1" x14ac:dyDescent="0.2">
      <c r="B11" s="106"/>
      <c r="C11" s="114" t="s">
        <v>313</v>
      </c>
      <c r="D11" s="111" t="s">
        <v>646</v>
      </c>
      <c r="E11" s="118" t="s">
        <v>235</v>
      </c>
      <c r="F11" s="123" t="s">
        <v>646</v>
      </c>
      <c r="G11" s="104" t="s">
        <v>235</v>
      </c>
      <c r="H11" s="369" t="s">
        <v>226</v>
      </c>
      <c r="I11" s="370"/>
    </row>
    <row r="12" spans="2:46" ht="15.75" customHeight="1" x14ac:dyDescent="0.2">
      <c r="B12" s="107"/>
      <c r="C12" s="115" t="s">
        <v>647</v>
      </c>
      <c r="D12" s="105">
        <f>VLOOKUP($D$4,alldata2015f,60,FALSE)/1000</f>
        <v>18921.99495</v>
      </c>
      <c r="E12" s="119">
        <f>IFERROR($D12/$D$18, "-")</f>
        <v>0.40467026891167784</v>
      </c>
      <c r="F12" s="124">
        <f>VLOOKUP($D$4,alldata2014f,60,FALSE)/1000</f>
        <v>18426.807740000004</v>
      </c>
      <c r="G12" s="122">
        <f>IFERROR($F12/$F$18, "-")</f>
        <v>0.37411358847562109</v>
      </c>
      <c r="H12" s="121">
        <f>IFERROR((D12-F12)/F12, "-")</f>
        <v>2.6873195671601246E-2</v>
      </c>
      <c r="I12" s="112">
        <f t="shared" ref="I12" si="0">H12</f>
        <v>2.6873195671601246E-2</v>
      </c>
      <c r="O12" s="138" t="s">
        <v>645</v>
      </c>
    </row>
    <row r="13" spans="2:46" ht="15.75" customHeight="1" x14ac:dyDescent="0.2">
      <c r="B13" s="108"/>
      <c r="C13" s="115" t="s">
        <v>651</v>
      </c>
      <c r="D13" s="105">
        <f>VLOOKUP($D$4,alldata2015f,40,FALSE)/1000</f>
        <v>14262.142509999998</v>
      </c>
      <c r="E13" s="119">
        <f t="shared" ref="E13:E17" si="1">IFERROR($D13/$D$18, "-")</f>
        <v>0.30501356014675246</v>
      </c>
      <c r="F13" s="124">
        <f>VLOOKUP($D$4,alldata2014f,40,FALSE)/1000</f>
        <v>15447.917760000002</v>
      </c>
      <c r="G13" s="122">
        <f t="shared" ref="G13:G17" si="2">IFERROR($F13/$F$18, "-")</f>
        <v>0.31363413724258449</v>
      </c>
      <c r="H13" s="121">
        <f t="shared" ref="H13:H18" si="3">IFERROR((D13-F13)/F13, "-")</f>
        <v>-7.6759552220713276E-2</v>
      </c>
      <c r="I13" s="112">
        <f t="shared" ref="I13:I18" si="4">H13</f>
        <v>-7.6759552220713276E-2</v>
      </c>
    </row>
    <row r="14" spans="2:46" ht="15.75" customHeight="1" x14ac:dyDescent="0.2">
      <c r="B14" s="109"/>
      <c r="C14" s="115" t="s">
        <v>648</v>
      </c>
      <c r="D14" s="105">
        <f>VLOOKUP($D$4,alldata2015f,64,FALSE)/1000</f>
        <v>3599.6207999999997</v>
      </c>
      <c r="E14" s="119">
        <f t="shared" si="1"/>
        <v>7.6982343614676249E-2</v>
      </c>
      <c r="F14" s="124">
        <f>VLOOKUP($D$4,alldata2014f,64,FALSE)/1000</f>
        <v>3155.0994799999999</v>
      </c>
      <c r="G14" s="122">
        <f t="shared" si="2"/>
        <v>6.4056976396301493E-2</v>
      </c>
      <c r="H14" s="121">
        <f t="shared" si="3"/>
        <v>0.14088979533539139</v>
      </c>
      <c r="I14" s="112">
        <f t="shared" si="4"/>
        <v>0.14088979533539139</v>
      </c>
      <c r="O14" s="137"/>
    </row>
    <row r="15" spans="2:46" ht="15.75" customHeight="1" x14ac:dyDescent="0.2">
      <c r="B15" s="110"/>
      <c r="C15" s="115" t="s">
        <v>649</v>
      </c>
      <c r="D15" s="105">
        <f>VLOOKUP($D$4,alldata2015f,43,FALSE)/1000</f>
        <v>3449.2741799999999</v>
      </c>
      <c r="E15" s="119">
        <f t="shared" si="1"/>
        <v>7.3766995164043586E-2</v>
      </c>
      <c r="F15" s="124">
        <f>VLOOKUP($D$4,alldata2014f,43,FALSE)/1000</f>
        <v>3278.5356700000002</v>
      </c>
      <c r="G15" s="122">
        <f t="shared" si="2"/>
        <v>6.6563061912590635E-2</v>
      </c>
      <c r="H15" s="121">
        <f t="shared" si="3"/>
        <v>5.2077673444986393E-2</v>
      </c>
      <c r="I15" s="112">
        <f t="shared" si="4"/>
        <v>5.2077673444986393E-2</v>
      </c>
      <c r="O15" s="137"/>
    </row>
    <row r="16" spans="2:46" ht="15.75" customHeight="1" x14ac:dyDescent="0.2">
      <c r="B16" s="135"/>
      <c r="C16" s="128" t="s">
        <v>653</v>
      </c>
      <c r="D16" s="105">
        <f>VLOOKUP($D$4,alldata2015f,42,FALSE)/1000</f>
        <v>3649.3751599999996</v>
      </c>
      <c r="E16" s="119">
        <f t="shared" si="1"/>
        <v>7.8046402150466543E-2</v>
      </c>
      <c r="F16" s="125">
        <f>VLOOKUP($D$4,alldata2014f,42,FALSE)/1000</f>
        <v>4551.5895899999996</v>
      </c>
      <c r="G16" s="122">
        <f t="shared" si="2"/>
        <v>9.2409468791862501E-2</v>
      </c>
      <c r="H16" s="121">
        <f t="shared" si="3"/>
        <v>-0.19821963561525768</v>
      </c>
      <c r="I16" s="112">
        <f t="shared" si="4"/>
        <v>-0.19821963561525768</v>
      </c>
    </row>
    <row r="17" spans="2:15" ht="15.75" customHeight="1" x14ac:dyDescent="0.2">
      <c r="B17" s="136"/>
      <c r="C17" s="116" t="s">
        <v>650</v>
      </c>
      <c r="D17" s="105">
        <f>VLOOKUP($D$4,alldata2015f,48,FALSE)/1000</f>
        <v>2876.6365000000001</v>
      </c>
      <c r="E17" s="119">
        <f t="shared" si="1"/>
        <v>6.1520430012383436E-2</v>
      </c>
      <c r="F17" s="125">
        <f>VLOOKUP($D$4,alldata2014f,48,FALSE)/1000</f>
        <v>4394.6299400000007</v>
      </c>
      <c r="G17" s="122">
        <f t="shared" si="2"/>
        <v>8.9222767181039858E-2</v>
      </c>
      <c r="H17" s="121">
        <f t="shared" si="3"/>
        <v>-0.3454200833119524</v>
      </c>
      <c r="I17" s="112">
        <f t="shared" si="4"/>
        <v>-0.3454200833119524</v>
      </c>
      <c r="O17" s="139" t="s">
        <v>652</v>
      </c>
    </row>
    <row r="18" spans="2:15" ht="15.75" customHeight="1" x14ac:dyDescent="0.2">
      <c r="B18" s="102"/>
      <c r="C18" s="117" t="s">
        <v>224</v>
      </c>
      <c r="D18" s="113">
        <f>SUM(D12:D17)</f>
        <v>46759.044099999992</v>
      </c>
      <c r="E18" s="120"/>
      <c r="F18" s="126">
        <f>SUM(F12:F17)</f>
        <v>49254.580180000004</v>
      </c>
      <c r="G18" s="132"/>
      <c r="H18" s="133">
        <f t="shared" si="3"/>
        <v>-5.0666071477619333E-2</v>
      </c>
      <c r="I18" s="134">
        <f t="shared" si="4"/>
        <v>-5.0666071477619333E-2</v>
      </c>
    </row>
    <row r="19" spans="2:15" ht="15.75" customHeight="1" x14ac:dyDescent="0.25">
      <c r="B19" s="25"/>
      <c r="C19" s="60"/>
      <c r="D19" s="60"/>
      <c r="E19" s="60"/>
      <c r="G19" s="61"/>
    </row>
    <row r="20" spans="2:15" ht="15.75" customHeight="1" x14ac:dyDescent="0.25">
      <c r="B20" s="25"/>
      <c r="C20" s="60"/>
      <c r="D20" s="60"/>
      <c r="E20" s="60"/>
      <c r="G20" s="61"/>
    </row>
    <row r="21" spans="2:15" ht="15.75" customHeight="1" x14ac:dyDescent="0.25">
      <c r="B21" s="25"/>
      <c r="C21" s="60"/>
      <c r="D21" s="60"/>
      <c r="E21" s="60"/>
      <c r="G21" s="61"/>
    </row>
    <row r="22" spans="2:15" ht="15.75" customHeight="1" x14ac:dyDescent="0.25">
      <c r="B22" s="25"/>
      <c r="C22" s="60"/>
      <c r="D22" s="60"/>
      <c r="E22" s="60"/>
      <c r="G22" s="61"/>
    </row>
    <row r="23" spans="2:15" ht="15.75" customHeight="1" x14ac:dyDescent="0.25">
      <c r="B23" s="102"/>
      <c r="C23" s="103" t="s">
        <v>654</v>
      </c>
      <c r="D23" s="102"/>
      <c r="E23" s="102"/>
      <c r="F23" s="102"/>
      <c r="G23" s="102"/>
      <c r="H23" s="102"/>
      <c r="I23" s="102"/>
    </row>
    <row r="24" spans="2:15" ht="15.75" customHeight="1" x14ac:dyDescent="0.25">
      <c r="B24" s="102"/>
      <c r="C24" s="103"/>
      <c r="D24" s="102"/>
      <c r="E24" s="102"/>
      <c r="F24" s="102"/>
      <c r="G24" s="102"/>
      <c r="H24" s="102"/>
      <c r="I24" s="102"/>
    </row>
    <row r="25" spans="2:15" ht="15.75" customHeight="1" x14ac:dyDescent="0.25">
      <c r="B25" s="102"/>
      <c r="C25" s="103" t="s">
        <v>655</v>
      </c>
      <c r="D25" s="102"/>
      <c r="E25" s="102"/>
      <c r="F25" s="102"/>
      <c r="G25" s="102"/>
      <c r="H25" s="102"/>
      <c r="I25" s="102"/>
    </row>
    <row r="26" spans="2:15" ht="15.75" customHeight="1" x14ac:dyDescent="0.2">
      <c r="B26" s="102"/>
      <c r="C26" s="102"/>
      <c r="D26" s="365" t="s">
        <v>652</v>
      </c>
      <c r="E26" s="366"/>
      <c r="F26" s="367" t="s">
        <v>645</v>
      </c>
      <c r="G26" s="368"/>
      <c r="H26" s="102"/>
      <c r="I26" s="102"/>
    </row>
    <row r="27" spans="2:15" ht="15.75" customHeight="1" x14ac:dyDescent="0.2">
      <c r="B27" s="106"/>
      <c r="C27" s="114" t="s">
        <v>314</v>
      </c>
      <c r="D27" s="111" t="s">
        <v>646</v>
      </c>
      <c r="E27" s="118" t="s">
        <v>235</v>
      </c>
      <c r="F27" s="123" t="s">
        <v>646</v>
      </c>
      <c r="G27" s="104" t="s">
        <v>235</v>
      </c>
      <c r="H27" s="369" t="s">
        <v>226</v>
      </c>
      <c r="I27" s="370"/>
      <c r="N27" s="127"/>
      <c r="O27" s="138" t="s">
        <v>645</v>
      </c>
    </row>
    <row r="28" spans="2:15" ht="15.75" customHeight="1" x14ac:dyDescent="0.2">
      <c r="B28" s="107"/>
      <c r="C28" s="115" t="s">
        <v>260</v>
      </c>
      <c r="D28" s="105">
        <f>VLOOKUP($D$4,alldata2015f,15,FALSE)/1000</f>
        <v>14834.94486</v>
      </c>
      <c r="E28" s="119">
        <f>IFERROR($D28/$D$18, "-")</f>
        <v>0.31726364697006287</v>
      </c>
      <c r="F28" s="124">
        <f>VLOOKUP($D$4,alldata2014f,15,FALSE)/1000</f>
        <v>14401.186679999997</v>
      </c>
      <c r="G28" s="122">
        <f>IFERROR($F28/$F$18, "-")</f>
        <v>0.29238269065274969</v>
      </c>
      <c r="H28" s="121">
        <f>IFERROR((D28-F28)/F28, "-")</f>
        <v>3.01196137261657E-2</v>
      </c>
      <c r="I28" s="112">
        <f t="shared" ref="I28:I31" si="5">H28</f>
        <v>3.01196137261657E-2</v>
      </c>
      <c r="N28" s="127"/>
    </row>
    <row r="29" spans="2:15" ht="15.75" customHeight="1" x14ac:dyDescent="0.2">
      <c r="B29" s="108"/>
      <c r="C29" s="115" t="s">
        <v>657</v>
      </c>
      <c r="D29" s="105">
        <f>VLOOKUP($D$4,alldata2015f,25,FALSE)/1000</f>
        <v>4881.8188899999996</v>
      </c>
      <c r="E29" s="119">
        <f t="shared" ref="E29:E30" si="6">IFERROR($D29/$D$18, "-")</f>
        <v>0.10440373587534482</v>
      </c>
      <c r="F29" s="124">
        <f>VLOOKUP($D$4,alldata2014f,25,FALSE)/1000</f>
        <v>4949.1157300000013</v>
      </c>
      <c r="G29" s="122">
        <f>IFERROR($F29/$F$18, "-")</f>
        <v>0.10048031496590863</v>
      </c>
      <c r="H29" s="121">
        <f t="shared" ref="H29:H30" si="7">IFERROR((D29-F29)/F29, "-")</f>
        <v>-1.3597750319732729E-2</v>
      </c>
      <c r="I29" s="112">
        <f t="shared" si="5"/>
        <v>-1.3597750319732729E-2</v>
      </c>
      <c r="N29" s="127"/>
    </row>
    <row r="30" spans="2:15" ht="15.75" customHeight="1" x14ac:dyDescent="0.2">
      <c r="B30" s="140"/>
      <c r="C30" s="115" t="s">
        <v>254</v>
      </c>
      <c r="D30" s="105">
        <f>VLOOKUP($D$4,alldata2015f,26,FALSE)/1000</f>
        <v>2538.5660900000007</v>
      </c>
      <c r="E30" s="119">
        <f t="shared" si="6"/>
        <v>5.429037609432228E-2</v>
      </c>
      <c r="F30" s="124">
        <f>VLOOKUP($D$4,alldata2014f,26,FALSE)/1000</f>
        <v>4009.0728399999998</v>
      </c>
      <c r="G30" s="122">
        <f>IFERROR($F30/$F$18, "-")</f>
        <v>8.1394924600898297E-2</v>
      </c>
      <c r="H30" s="121">
        <f t="shared" si="7"/>
        <v>-0.36679472004803965</v>
      </c>
      <c r="I30" s="112">
        <f t="shared" si="5"/>
        <v>-0.36679472004803965</v>
      </c>
      <c r="N30" s="127"/>
    </row>
    <row r="31" spans="2:15" ht="15.75" customHeight="1" x14ac:dyDescent="0.2">
      <c r="B31" s="102"/>
      <c r="C31" s="117" t="s">
        <v>224</v>
      </c>
      <c r="D31" s="113">
        <f>SUM(D28:D30)</f>
        <v>22255.329839999999</v>
      </c>
      <c r="E31" s="120"/>
      <c r="F31" s="126">
        <f>SUM(F28:F30)</f>
        <v>23359.375249999997</v>
      </c>
      <c r="G31" s="132"/>
      <c r="H31" s="133">
        <f t="shared" ref="H31" si="8">IFERROR((D31-F31)/F31, "-")</f>
        <v>-4.7263481928952654E-2</v>
      </c>
      <c r="I31" s="134">
        <f t="shared" si="5"/>
        <v>-4.7263481928952654E-2</v>
      </c>
      <c r="N31" s="127"/>
      <c r="O31" s="139" t="s">
        <v>652</v>
      </c>
    </row>
    <row r="32" spans="2:15" ht="15.75" customHeight="1" x14ac:dyDescent="0.25">
      <c r="B32" s="25"/>
      <c r="D32" s="60"/>
      <c r="E32" s="60"/>
      <c r="G32" s="61"/>
      <c r="H32" s="26"/>
      <c r="N32" s="127"/>
    </row>
    <row r="33" spans="2:15" ht="15.75" customHeight="1" x14ac:dyDescent="0.25">
      <c r="B33" s="25"/>
      <c r="C33" s="60"/>
      <c r="D33" s="60"/>
      <c r="E33" s="60"/>
      <c r="G33" s="61"/>
      <c r="N33" s="127"/>
    </row>
    <row r="34" spans="2:15" ht="15.75" customHeight="1" x14ac:dyDescent="0.25">
      <c r="B34" s="102"/>
      <c r="C34" s="103" t="s">
        <v>656</v>
      </c>
      <c r="D34" s="102"/>
      <c r="E34" s="102"/>
      <c r="F34" s="102"/>
      <c r="G34" s="102"/>
      <c r="H34" s="102"/>
      <c r="I34" s="102"/>
      <c r="N34" s="127"/>
    </row>
    <row r="35" spans="2:15" ht="15.75" customHeight="1" x14ac:dyDescent="0.2">
      <c r="B35" s="102"/>
      <c r="C35" s="102"/>
      <c r="D35" s="365" t="s">
        <v>652</v>
      </c>
      <c r="E35" s="366"/>
      <c r="F35" s="367" t="s">
        <v>645</v>
      </c>
      <c r="G35" s="368"/>
      <c r="H35" s="102"/>
      <c r="I35" s="102"/>
      <c r="N35" s="127"/>
    </row>
    <row r="36" spans="2:15" ht="15.75" customHeight="1" x14ac:dyDescent="0.2">
      <c r="B36" s="106"/>
      <c r="C36" s="114" t="s">
        <v>314</v>
      </c>
      <c r="D36" s="111" t="s">
        <v>646</v>
      </c>
      <c r="E36" s="118" t="s">
        <v>235</v>
      </c>
      <c r="F36" s="123" t="s">
        <v>646</v>
      </c>
      <c r="G36" s="104" t="s">
        <v>235</v>
      </c>
      <c r="H36" s="369" t="s">
        <v>226</v>
      </c>
      <c r="I36" s="370"/>
      <c r="N36" s="127"/>
      <c r="O36" s="138" t="s">
        <v>645</v>
      </c>
    </row>
    <row r="37" spans="2:15" ht="15.75" customHeight="1" x14ac:dyDescent="0.2">
      <c r="B37" s="107"/>
      <c r="C37" s="115" t="s">
        <v>272</v>
      </c>
      <c r="D37" s="105">
        <f>VLOOKUP($D$4,alldata2015f,27,FALSE)/1000</f>
        <v>15723.667340000002</v>
      </c>
      <c r="E37" s="119">
        <f>IFERROR($D37/$D$41, "-")</f>
        <v>0.62075868688400626</v>
      </c>
      <c r="F37" s="124">
        <f>VLOOKUP($D$4,alldata2014f,27,FALSE)/1000</f>
        <v>17021.687879999994</v>
      </c>
      <c r="G37" s="122">
        <f>IFERROR($F37/$F$41, "-")</f>
        <v>0.6570997958294974</v>
      </c>
      <c r="H37" s="121">
        <f>IFERROR((D37-F37)/F37, "-")</f>
        <v>-7.6256864134204336E-2</v>
      </c>
      <c r="I37" s="112">
        <f t="shared" ref="I37:I40" si="9">H37</f>
        <v>-7.6256864134204336E-2</v>
      </c>
      <c r="N37" s="127"/>
    </row>
    <row r="38" spans="2:15" ht="15.75" customHeight="1" x14ac:dyDescent="0.2">
      <c r="B38" s="108"/>
      <c r="C38" s="128" t="s">
        <v>658</v>
      </c>
      <c r="D38" s="105">
        <f>VLOOKUP($D$4,alldata2015f,29,FALSE)/1000</f>
        <v>1736.56158</v>
      </c>
      <c r="E38" s="119">
        <f t="shared" ref="E38:E40" si="10">IFERROR($D38/$D$41, "-")</f>
        <v>6.85581590340371E-2</v>
      </c>
      <c r="F38" s="124">
        <f>VLOOKUP($D$4,alldata2014f,29,FALSE)/1000</f>
        <v>1701.2311399999999</v>
      </c>
      <c r="G38" s="122">
        <f t="shared" ref="G38:G40" si="11">IFERROR($F38/$F$41, "-")</f>
        <v>6.5673782919393034E-2</v>
      </c>
      <c r="H38" s="121">
        <f t="shared" ref="H38:H40" si="12">IFERROR((D38-F38)/F38, "-")</f>
        <v>2.0767571889143872E-2</v>
      </c>
      <c r="I38" s="112">
        <f t="shared" si="9"/>
        <v>2.0767571889143872E-2</v>
      </c>
      <c r="N38" s="127"/>
    </row>
    <row r="39" spans="2:15" ht="15.75" customHeight="1" x14ac:dyDescent="0.2">
      <c r="B39" s="109"/>
      <c r="C39" s="128" t="s">
        <v>659</v>
      </c>
      <c r="D39" s="105">
        <f>VLOOKUP($D$4,alldata2015f,35,FALSE)/1000</f>
        <v>1927.7006500000002</v>
      </c>
      <c r="E39" s="119">
        <f t="shared" si="10"/>
        <v>7.6104187294479195E-2</v>
      </c>
      <c r="F39" s="124">
        <f>VLOOKUP($D$4,alldata2014f,35,FALSE)/1000</f>
        <v>1882.5181699999998</v>
      </c>
      <c r="G39" s="122">
        <f t="shared" si="11"/>
        <v>7.267212945466836E-2</v>
      </c>
      <c r="H39" s="121">
        <f t="shared" si="12"/>
        <v>2.4001085737196576E-2</v>
      </c>
      <c r="I39" s="112">
        <f t="shared" si="9"/>
        <v>2.4001085737196576E-2</v>
      </c>
      <c r="N39" s="127"/>
    </row>
    <row r="40" spans="2:15" ht="15.75" customHeight="1" x14ac:dyDescent="0.2">
      <c r="B40" s="149"/>
      <c r="C40" s="116" t="s">
        <v>254</v>
      </c>
      <c r="D40" s="105">
        <f>VLOOKUP($D$4,otherprogramming,68,FALSE)/1000</f>
        <v>5941.8284700000004</v>
      </c>
      <c r="E40" s="119">
        <f t="shared" si="10"/>
        <v>0.23457896678747747</v>
      </c>
      <c r="F40" s="125">
        <f>VLOOKUP($D$4,programming2014,68,FALSE)/1000</f>
        <v>5298.8287799999989</v>
      </c>
      <c r="G40" s="122">
        <f t="shared" si="11"/>
        <v>0.20455429179644113</v>
      </c>
      <c r="H40" s="121">
        <f t="shared" si="12"/>
        <v>0.12134751219494992</v>
      </c>
      <c r="I40" s="112">
        <f t="shared" si="9"/>
        <v>0.12134751219494992</v>
      </c>
      <c r="N40" s="127"/>
      <c r="O40" s="139" t="s">
        <v>652</v>
      </c>
    </row>
    <row r="41" spans="2:15" ht="15.75" customHeight="1" x14ac:dyDescent="0.2">
      <c r="B41" s="102"/>
      <c r="C41" s="117" t="s">
        <v>224</v>
      </c>
      <c r="D41" s="113">
        <f>SUM(D37:D40)</f>
        <v>25329.758040000001</v>
      </c>
      <c r="E41" s="120"/>
      <c r="F41" s="126">
        <f>SUM(F37:F40)</f>
        <v>25904.265969999993</v>
      </c>
      <c r="G41" s="132"/>
      <c r="H41" s="133">
        <f t="shared" ref="H41" si="13">IFERROR((D41-F41)/F41, "-")</f>
        <v>-2.2178120417128834E-2</v>
      </c>
      <c r="I41" s="134">
        <f t="shared" ref="I41" si="14">H41</f>
        <v>-2.2178120417128834E-2</v>
      </c>
      <c r="N41" s="127"/>
    </row>
    <row r="42" spans="2:15" ht="15.75" customHeight="1" x14ac:dyDescent="0.25">
      <c r="B42" s="25"/>
      <c r="C42" s="60"/>
      <c r="D42" s="308"/>
      <c r="E42" s="60"/>
      <c r="G42" s="61"/>
      <c r="N42" s="127"/>
    </row>
    <row r="43" spans="2:15" ht="15.75" customHeight="1" x14ac:dyDescent="0.25">
      <c r="B43" s="25"/>
      <c r="C43" s="60"/>
      <c r="D43" s="308"/>
      <c r="E43" s="60"/>
      <c r="F43" s="309"/>
      <c r="G43" s="61"/>
      <c r="N43" s="127"/>
    </row>
    <row r="44" spans="2:15" ht="15.75" hidden="1" customHeight="1" x14ac:dyDescent="0.25">
      <c r="B44" s="25"/>
      <c r="C44" s="60"/>
      <c r="D44" s="60"/>
      <c r="E44" s="60"/>
      <c r="G44" s="61"/>
      <c r="N44" s="127"/>
    </row>
    <row r="45" spans="2:15" ht="15.75" hidden="1" customHeight="1" x14ac:dyDescent="0.25">
      <c r="B45" s="25"/>
      <c r="C45" s="60"/>
      <c r="D45" s="60"/>
      <c r="E45" s="60"/>
      <c r="G45" s="61"/>
      <c r="N45" s="127"/>
    </row>
    <row r="46" spans="2:15" s="27" customFormat="1" ht="15.75" hidden="1" customHeight="1" x14ac:dyDescent="0.2">
      <c r="F46" s="19"/>
      <c r="G46" s="24"/>
      <c r="H46" s="24"/>
      <c r="I46" s="24"/>
    </row>
    <row r="47" spans="2:15" s="27" customFormat="1" ht="15.75" hidden="1" customHeight="1" x14ac:dyDescent="0.2">
      <c r="B47" s="24"/>
      <c r="C47" s="24"/>
      <c r="D47" s="24"/>
      <c r="E47" s="24"/>
      <c r="F47" s="19"/>
      <c r="G47" s="24"/>
      <c r="H47" s="24"/>
      <c r="I47" s="24"/>
    </row>
    <row r="48" spans="2:15" s="27" customFormat="1" ht="15.75" hidden="1" customHeight="1" x14ac:dyDescent="0.2">
      <c r="B48" s="24"/>
      <c r="C48" s="24"/>
      <c r="D48" s="24"/>
      <c r="E48" s="24"/>
      <c r="F48" s="19"/>
      <c r="G48" s="24"/>
      <c r="H48" s="24"/>
      <c r="I48" s="24"/>
    </row>
    <row r="49" spans="2:13" ht="15.75" hidden="1" customHeight="1" x14ac:dyDescent="0.2">
      <c r="F49" s="19"/>
      <c r="K49" s="63"/>
      <c r="M49" s="63"/>
    </row>
    <row r="50" spans="2:13" ht="15.75" hidden="1" customHeight="1" x14ac:dyDescent="0.2">
      <c r="F50" s="19"/>
    </row>
    <row r="51" spans="2:13" ht="15.75" hidden="1" customHeight="1" x14ac:dyDescent="0.2">
      <c r="F51" s="19"/>
      <c r="J51" s="64"/>
      <c r="K51" s="63"/>
    </row>
    <row r="52" spans="2:13" ht="15.75" hidden="1" customHeight="1" x14ac:dyDescent="0.2">
      <c r="F52" s="19"/>
    </row>
    <row r="53" spans="2:13" ht="15.75" hidden="1" customHeight="1" x14ac:dyDescent="0.2">
      <c r="F53" s="19"/>
      <c r="G53" s="65"/>
      <c r="H53" s="65"/>
    </row>
    <row r="54" spans="2:13" ht="15.75" hidden="1" customHeight="1" x14ac:dyDescent="0.2">
      <c r="F54" s="66"/>
      <c r="G54" s="63"/>
      <c r="H54" s="63"/>
    </row>
    <row r="55" spans="2:13" ht="15.75" hidden="1" customHeight="1" x14ac:dyDescent="0.2">
      <c r="F55" s="67"/>
    </row>
    <row r="56" spans="2:13" ht="15.75" hidden="1" customHeight="1" x14ac:dyDescent="0.2">
      <c r="F56" s="62"/>
    </row>
    <row r="57" spans="2:13" ht="15.75" hidden="1" customHeight="1" x14ac:dyDescent="0.2">
      <c r="F57" s="62"/>
    </row>
    <row r="58" spans="2:13" ht="15.75" hidden="1" customHeight="1" x14ac:dyDescent="0.2"/>
    <row r="59" spans="2:13" ht="15.75" hidden="1" customHeight="1" x14ac:dyDescent="0.2"/>
    <row r="60" spans="2:13" ht="15.75" hidden="1" customHeight="1" x14ac:dyDescent="0.2"/>
    <row r="61" spans="2:13" ht="15.75" hidden="1" customHeight="1" x14ac:dyDescent="0.2"/>
    <row r="62" spans="2:13" ht="15.75" hidden="1" customHeight="1" x14ac:dyDescent="0.2">
      <c r="F62" s="19"/>
    </row>
    <row r="63" spans="2:13" ht="15.75" hidden="1" customHeight="1" x14ac:dyDescent="0.2">
      <c r="F63" s="19"/>
    </row>
    <row r="64" spans="2:13" ht="15.75" hidden="1" customHeight="1" x14ac:dyDescent="0.2">
      <c r="B64" s="68"/>
      <c r="F64" s="19"/>
    </row>
    <row r="65" spans="2:6" ht="15.75" hidden="1" customHeight="1" x14ac:dyDescent="0.2">
      <c r="F65" s="19"/>
    </row>
    <row r="66" spans="2:6" ht="15.75" hidden="1" customHeight="1" x14ac:dyDescent="0.2">
      <c r="F66" s="19"/>
    </row>
    <row r="67" spans="2:6" ht="15.75" hidden="1" customHeight="1" x14ac:dyDescent="0.2">
      <c r="F67" s="19"/>
    </row>
    <row r="68" spans="2:6" ht="15.75" hidden="1" customHeight="1" x14ac:dyDescent="0.2">
      <c r="B68" s="19"/>
      <c r="C68" s="19"/>
      <c r="D68" s="19"/>
      <c r="E68" s="19"/>
      <c r="F68" s="19"/>
    </row>
    <row r="69" spans="2:6" ht="15.75" hidden="1" customHeight="1" x14ac:dyDescent="0.3">
      <c r="B69" s="69"/>
      <c r="C69" s="19"/>
      <c r="D69" s="19"/>
      <c r="E69" s="19"/>
      <c r="F69" s="19"/>
    </row>
    <row r="70" spans="2:6" ht="15.75" hidden="1" customHeight="1" x14ac:dyDescent="0.2">
      <c r="B70" s="19"/>
      <c r="C70" s="19"/>
      <c r="D70" s="19"/>
      <c r="E70" s="19"/>
      <c r="F70" s="19"/>
    </row>
    <row r="71" spans="2:6" ht="15.75" hidden="1" customHeight="1" x14ac:dyDescent="0.2">
      <c r="B71" s="66"/>
      <c r="C71" s="66"/>
      <c r="D71" s="66"/>
      <c r="E71" s="70"/>
      <c r="F71" s="19"/>
    </row>
    <row r="72" spans="2:6" ht="15.75" hidden="1" customHeight="1" x14ac:dyDescent="0.2">
      <c r="B72" s="71"/>
      <c r="C72" s="66"/>
      <c r="D72" s="66"/>
      <c r="E72" s="72"/>
      <c r="F72" s="19"/>
    </row>
    <row r="73" spans="2:6" ht="15.75" hidden="1" customHeight="1" x14ac:dyDescent="0.2">
      <c r="B73" s="71"/>
      <c r="C73" s="66"/>
      <c r="D73" s="66"/>
      <c r="E73" s="72"/>
      <c r="F73" s="19"/>
    </row>
    <row r="74" spans="2:6" ht="15.75" hidden="1" customHeight="1" x14ac:dyDescent="0.2">
      <c r="B74" s="71"/>
      <c r="C74" s="66"/>
      <c r="D74" s="66"/>
      <c r="E74" s="72"/>
      <c r="F74" s="19"/>
    </row>
    <row r="75" spans="2:6" ht="15.75" hidden="1" customHeight="1" x14ac:dyDescent="0.2">
      <c r="B75" s="71"/>
      <c r="C75" s="66"/>
      <c r="D75" s="66"/>
      <c r="E75" s="72"/>
      <c r="F75" s="19"/>
    </row>
    <row r="76" spans="2:6" ht="15.75" hidden="1" customHeight="1" x14ac:dyDescent="0.2">
      <c r="B76" s="71"/>
      <c r="C76" s="66"/>
      <c r="D76" s="66"/>
      <c r="E76" s="72"/>
      <c r="F76" s="19"/>
    </row>
    <row r="77" spans="2:6" ht="15.75" hidden="1" customHeight="1" x14ac:dyDescent="0.2">
      <c r="B77" s="71"/>
      <c r="C77" s="66"/>
      <c r="D77" s="66"/>
      <c r="E77" s="72"/>
      <c r="F77" s="19"/>
    </row>
    <row r="78" spans="2:6" ht="15.75" hidden="1" customHeight="1" x14ac:dyDescent="0.2">
      <c r="B78" s="71"/>
      <c r="C78" s="66"/>
      <c r="D78" s="66"/>
      <c r="E78" s="72"/>
      <c r="F78" s="19"/>
    </row>
    <row r="79" spans="2:6" ht="15.75" hidden="1" customHeight="1" x14ac:dyDescent="0.2">
      <c r="B79" s="71"/>
      <c r="C79" s="66"/>
      <c r="D79" s="66"/>
      <c r="E79" s="72"/>
      <c r="F79" s="19"/>
    </row>
    <row r="80" spans="2:6" ht="15.75" hidden="1" customHeight="1" x14ac:dyDescent="0.2">
      <c r="B80" s="71"/>
      <c r="C80" s="66"/>
      <c r="D80" s="66"/>
      <c r="E80" s="72"/>
      <c r="F80" s="19"/>
    </row>
    <row r="81" spans="2:6" ht="15.75" hidden="1" customHeight="1" x14ac:dyDescent="0.2">
      <c r="B81" s="71"/>
      <c r="C81" s="66"/>
      <c r="D81" s="66"/>
      <c r="E81" s="72"/>
      <c r="F81" s="19"/>
    </row>
    <row r="82" spans="2:6" ht="15.75" hidden="1" customHeight="1" x14ac:dyDescent="0.2">
      <c r="B82" s="71"/>
      <c r="C82" s="66"/>
      <c r="D82" s="66"/>
      <c r="E82" s="72"/>
      <c r="F82" s="19"/>
    </row>
    <row r="83" spans="2:6" ht="15.75" hidden="1" customHeight="1" x14ac:dyDescent="0.2">
      <c r="B83" s="66"/>
      <c r="C83" s="66"/>
      <c r="D83" s="66"/>
      <c r="E83" s="70"/>
      <c r="F83" s="19"/>
    </row>
    <row r="84" spans="2:6" ht="15.75" hidden="1" customHeight="1" x14ac:dyDescent="0.2">
      <c r="B84" s="19"/>
      <c r="C84" s="19"/>
      <c r="D84" s="19"/>
      <c r="E84" s="19"/>
      <c r="F84" s="19"/>
    </row>
    <row r="85" spans="2:6" ht="15.75" hidden="1" customHeight="1" x14ac:dyDescent="0.2">
      <c r="B85" s="19"/>
      <c r="C85" s="19"/>
      <c r="D85" s="19"/>
      <c r="E85" s="19"/>
    </row>
    <row r="86" spans="2:6" ht="15.75" hidden="1" customHeight="1" x14ac:dyDescent="0.2">
      <c r="B86" s="19"/>
      <c r="C86" s="19"/>
      <c r="D86" s="19"/>
      <c r="E86" s="19"/>
    </row>
    <row r="87" spans="2:6" ht="15.75" hidden="1" customHeight="1" x14ac:dyDescent="0.2">
      <c r="B87" s="19"/>
      <c r="C87" s="19"/>
      <c r="D87" s="19"/>
      <c r="E87" s="19"/>
    </row>
    <row r="88" spans="2:6" ht="15.75" hidden="1" customHeight="1" x14ac:dyDescent="0.2">
      <c r="B88" s="19"/>
      <c r="C88" s="19"/>
      <c r="D88" s="19"/>
      <c r="E88" s="19"/>
    </row>
    <row r="89" spans="2:6" ht="15.75" hidden="1" customHeight="1" x14ac:dyDescent="0.2">
      <c r="B89" s="19"/>
      <c r="C89" s="19"/>
      <c r="D89" s="19"/>
      <c r="E89" s="19"/>
    </row>
    <row r="90" spans="2:6" ht="15.75" hidden="1" customHeight="1" x14ac:dyDescent="0.2">
      <c r="B90" s="19"/>
      <c r="C90" s="19"/>
      <c r="D90" s="19"/>
      <c r="E90" s="19"/>
    </row>
    <row r="91" spans="2:6" ht="15.75" hidden="1" customHeight="1" x14ac:dyDescent="0.2"/>
    <row r="92" spans="2:6" ht="15.75" hidden="1" customHeight="1" x14ac:dyDescent="0.2"/>
    <row r="93" spans="2:6" ht="15.75" hidden="1" customHeight="1" x14ac:dyDescent="0.2"/>
    <row r="94" spans="2:6" ht="15.75" hidden="1" customHeight="1" x14ac:dyDescent="0.2"/>
    <row r="95" spans="2:6" ht="15.75" hidden="1" customHeight="1" x14ac:dyDescent="0.2"/>
    <row r="96" spans="2: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spans="6:37" ht="15.75" hidden="1" customHeight="1" x14ac:dyDescent="0.2"/>
    <row r="130" spans="6:37" ht="15.75" hidden="1" customHeight="1" x14ac:dyDescent="0.2"/>
    <row r="131" spans="6:37" ht="15.75" hidden="1" customHeight="1" x14ac:dyDescent="0.2"/>
    <row r="132" spans="6:37" ht="15.75" hidden="1" customHeight="1" x14ac:dyDescent="0.2"/>
    <row r="133" spans="6:37" ht="15.75" hidden="1" customHeight="1" x14ac:dyDescent="0.2"/>
    <row r="134" spans="6:37" ht="15.75" hidden="1" customHeight="1" x14ac:dyDescent="0.2"/>
    <row r="135" spans="6:37" ht="15.75" hidden="1" customHeight="1" x14ac:dyDescent="0.2"/>
    <row r="136" spans="6:37" ht="15.75" hidden="1" customHeight="1" x14ac:dyDescent="0.2"/>
    <row r="137" spans="6:37" ht="15.75" hidden="1" customHeight="1" x14ac:dyDescent="0.2"/>
    <row r="138" spans="6:37" ht="15.75" hidden="1" customHeight="1" x14ac:dyDescent="0.2"/>
    <row r="139" spans="6:37" ht="15.75" hidden="1" customHeight="1" x14ac:dyDescent="0.2"/>
    <row r="140" spans="6:37" ht="15.75" hidden="1" customHeight="1" x14ac:dyDescent="0.2"/>
    <row r="141" spans="6:37" ht="15.75" hidden="1" customHeight="1" x14ac:dyDescent="0.2">
      <c r="AA141" s="45"/>
      <c r="AB141" s="45"/>
      <c r="AC141" s="45"/>
      <c r="AD141" s="45"/>
      <c r="AE141" s="45"/>
      <c r="AF141" s="45"/>
      <c r="AG141" s="45"/>
      <c r="AH141" s="45"/>
      <c r="AI141" s="45"/>
      <c r="AJ141" s="45"/>
      <c r="AK141" s="45"/>
    </row>
    <row r="142" spans="6:37" ht="15.75" hidden="1" customHeight="1" x14ac:dyDescent="0.25">
      <c r="F142" s="60"/>
      <c r="G142" s="60"/>
      <c r="H142" s="60"/>
      <c r="I142" s="60"/>
      <c r="AA142" s="45"/>
      <c r="AB142" s="45"/>
      <c r="AC142" s="45"/>
      <c r="AD142" s="45"/>
      <c r="AE142" s="45"/>
      <c r="AF142" s="45"/>
      <c r="AG142" s="45"/>
      <c r="AH142" s="45"/>
      <c r="AI142" s="45"/>
      <c r="AJ142" s="45"/>
      <c r="AK142" s="45"/>
    </row>
    <row r="143" spans="6:37" ht="15.75" hidden="1" customHeight="1" x14ac:dyDescent="0.25">
      <c r="F143" s="60"/>
      <c r="G143" s="60"/>
      <c r="H143" s="60"/>
      <c r="I143" s="60"/>
      <c r="AA143" s="45"/>
      <c r="AB143" s="45"/>
      <c r="AC143" s="45"/>
      <c r="AD143" s="45"/>
      <c r="AE143" s="45"/>
      <c r="AF143" s="45"/>
      <c r="AG143" s="45"/>
      <c r="AH143" s="45"/>
      <c r="AI143" s="45"/>
      <c r="AJ143" s="45"/>
      <c r="AK143" s="45"/>
    </row>
    <row r="144" spans="6:37" ht="15.75" hidden="1" customHeight="1" x14ac:dyDescent="0.2">
      <c r="AA144" s="45"/>
      <c r="AB144" s="45"/>
      <c r="AC144" s="45"/>
      <c r="AD144" s="45"/>
      <c r="AE144" s="45"/>
      <c r="AF144" s="45"/>
      <c r="AG144" s="45"/>
      <c r="AH144" s="45"/>
      <c r="AI144" s="45"/>
      <c r="AJ144" s="45"/>
      <c r="AK144" s="45"/>
    </row>
    <row r="145" spans="2:37" ht="15.75" hidden="1" customHeight="1" x14ac:dyDescent="0.2">
      <c r="AA145" s="45"/>
      <c r="AB145" s="45"/>
      <c r="AC145" s="45"/>
      <c r="AD145" s="45"/>
      <c r="AE145" s="45"/>
      <c r="AF145" s="45"/>
      <c r="AG145" s="45"/>
      <c r="AH145" s="45"/>
      <c r="AI145" s="45"/>
      <c r="AJ145" s="45"/>
      <c r="AK145" s="45"/>
    </row>
    <row r="146" spans="2:37" ht="15.75" hidden="1" customHeight="1" x14ac:dyDescent="0.2">
      <c r="AA146" s="45"/>
      <c r="AB146" s="45"/>
      <c r="AC146" s="45"/>
      <c r="AD146" s="45"/>
      <c r="AE146" s="45"/>
      <c r="AF146" s="45"/>
      <c r="AG146" s="45"/>
      <c r="AH146" s="45"/>
      <c r="AI146" s="45"/>
      <c r="AJ146" s="45"/>
      <c r="AK146" s="45"/>
    </row>
    <row r="147" spans="2:37" ht="15.75" hidden="1" customHeight="1" x14ac:dyDescent="0.2">
      <c r="F147" s="15"/>
      <c r="G147" s="15"/>
      <c r="H147" s="15"/>
      <c r="I147" s="15"/>
      <c r="AA147" s="45"/>
      <c r="AB147" s="45"/>
      <c r="AC147" s="45"/>
      <c r="AD147" s="45"/>
      <c r="AE147" s="45"/>
      <c r="AF147" s="45"/>
      <c r="AG147" s="45"/>
      <c r="AH147" s="45"/>
      <c r="AI147" s="45"/>
      <c r="AJ147" s="45"/>
      <c r="AK147" s="45"/>
    </row>
    <row r="148" spans="2:37" ht="15.75" hidden="1" customHeight="1" x14ac:dyDescent="0.25">
      <c r="B148" s="60"/>
      <c r="C148" s="60"/>
      <c r="D148" s="60"/>
      <c r="E148" s="60"/>
      <c r="AA148" s="45"/>
      <c r="AB148" s="45"/>
      <c r="AC148" s="45"/>
      <c r="AD148" s="45"/>
      <c r="AE148" s="45"/>
      <c r="AF148" s="45"/>
      <c r="AG148" s="45"/>
      <c r="AH148" s="45"/>
      <c r="AI148" s="45"/>
      <c r="AJ148" s="45"/>
      <c r="AK148" s="45"/>
    </row>
    <row r="149" spans="2:37" ht="15.75" hidden="1" customHeight="1" x14ac:dyDescent="0.25">
      <c r="B149" s="60"/>
      <c r="C149" s="60"/>
      <c r="D149" s="60"/>
      <c r="E149" s="60"/>
      <c r="AA149" s="45"/>
      <c r="AB149" s="45"/>
      <c r="AC149" s="45"/>
      <c r="AD149" s="45"/>
      <c r="AE149" s="45"/>
      <c r="AF149" s="45"/>
      <c r="AG149" s="45"/>
      <c r="AH149" s="45"/>
      <c r="AI149" s="45"/>
      <c r="AJ149" s="45"/>
      <c r="AK149" s="45"/>
    </row>
    <row r="150" spans="2:37" s="60" customFormat="1" ht="15.75" hidden="1" customHeight="1" x14ac:dyDescent="0.25">
      <c r="B150" s="24"/>
      <c r="C150" s="24"/>
      <c r="D150" s="24"/>
      <c r="E150" s="24"/>
      <c r="F150" s="24"/>
      <c r="G150" s="24"/>
      <c r="H150" s="24"/>
      <c r="I150" s="24"/>
    </row>
    <row r="151" spans="2:37" s="60" customFormat="1" ht="15.75" hidden="1" customHeight="1" x14ac:dyDescent="0.25">
      <c r="B151" s="24"/>
      <c r="C151" s="24"/>
      <c r="D151" s="24"/>
      <c r="E151" s="24"/>
      <c r="F151" s="24"/>
      <c r="G151" s="24"/>
      <c r="H151" s="24"/>
      <c r="I151" s="24"/>
    </row>
    <row r="152" spans="2:37" ht="15.75" hidden="1" customHeight="1" x14ac:dyDescent="0.2"/>
    <row r="153" spans="2:37" ht="15.75" hidden="1" customHeight="1" x14ac:dyDescent="0.2">
      <c r="B153" s="15"/>
      <c r="C153" s="15"/>
      <c r="D153" s="15"/>
      <c r="E153" s="15"/>
    </row>
    <row r="154" spans="2:37" ht="15.75" hidden="1" customHeight="1" x14ac:dyDescent="0.2">
      <c r="AB154" s="15"/>
      <c r="AC154" s="15"/>
      <c r="AD154" s="15"/>
      <c r="AE154" s="15"/>
      <c r="AF154" s="15"/>
      <c r="AG154" s="15"/>
      <c r="AH154" s="15"/>
      <c r="AI154" s="15"/>
      <c r="AJ154" s="15"/>
    </row>
    <row r="155" spans="2:37" s="15" customFormat="1" ht="15.75" hidden="1" customHeight="1" x14ac:dyDescent="0.2">
      <c r="B155" s="24"/>
      <c r="C155" s="24"/>
      <c r="D155" s="24"/>
      <c r="E155" s="24"/>
      <c r="F155" s="24"/>
      <c r="G155" s="24"/>
      <c r="H155" s="24"/>
      <c r="I155" s="24"/>
    </row>
    <row r="156" spans="2:37" ht="15.75" hidden="1" customHeight="1" x14ac:dyDescent="0.2">
      <c r="AB156" s="15"/>
      <c r="AC156" s="15"/>
      <c r="AD156" s="15"/>
      <c r="AE156" s="15"/>
      <c r="AF156" s="15"/>
      <c r="AG156" s="15"/>
      <c r="AH156" s="15"/>
      <c r="AI156" s="15"/>
      <c r="AJ156" s="15"/>
    </row>
    <row r="157" spans="2:37" ht="15.75" hidden="1" customHeight="1" x14ac:dyDescent="0.2">
      <c r="AB157" s="15"/>
      <c r="AC157" s="15"/>
      <c r="AD157" s="15"/>
      <c r="AE157" s="15"/>
      <c r="AF157" s="15"/>
      <c r="AG157" s="15"/>
      <c r="AH157" s="15"/>
      <c r="AI157" s="15"/>
      <c r="AJ157" s="15"/>
    </row>
    <row r="158" spans="2:37" ht="15.75" hidden="1" customHeight="1" x14ac:dyDescent="0.2"/>
    <row r="159" spans="2:37" ht="15.75" hidden="1" customHeight="1" x14ac:dyDescent="0.2"/>
    <row r="160" spans="2:37" ht="15.75" hidden="1" customHeight="1" x14ac:dyDescent="0.2"/>
    <row r="161" spans="14:25" ht="15.75" hidden="1" customHeight="1" x14ac:dyDescent="0.2"/>
    <row r="162" spans="14:25" ht="15.75" hidden="1" customHeight="1" x14ac:dyDescent="0.2"/>
    <row r="163" spans="14:25" ht="15.75" hidden="1" customHeight="1" x14ac:dyDescent="0.2"/>
    <row r="164" spans="14:25" ht="15.75" hidden="1" customHeight="1" x14ac:dyDescent="0.2"/>
    <row r="165" spans="14:25" ht="15.75" hidden="1" customHeight="1" x14ac:dyDescent="0.2"/>
    <row r="166" spans="14:25" ht="15.75" hidden="1" customHeight="1" x14ac:dyDescent="0.2"/>
    <row r="167" spans="14:25" ht="15.75" hidden="1" customHeight="1" x14ac:dyDescent="0.2"/>
    <row r="168" spans="14:25" ht="15.75" hidden="1" customHeight="1" x14ac:dyDescent="0.2"/>
    <row r="169" spans="14:25" ht="15.75" hidden="1" customHeight="1" x14ac:dyDescent="0.2"/>
    <row r="170" spans="14:25" ht="15.75" hidden="1" customHeight="1" x14ac:dyDescent="0.2"/>
    <row r="171" spans="14:25" ht="15.75" hidden="1" customHeight="1" x14ac:dyDescent="0.2"/>
    <row r="172" spans="14:25" ht="15.75" hidden="1" customHeight="1" x14ac:dyDescent="0.2"/>
    <row r="173" spans="14:25" ht="15.75" hidden="1" customHeight="1" x14ac:dyDescent="0.2"/>
    <row r="174" spans="14:25" ht="15.75" hidden="1" customHeight="1" x14ac:dyDescent="0.2"/>
    <row r="175" spans="14:25" ht="15.75" hidden="1" customHeight="1" x14ac:dyDescent="0.2">
      <c r="N175" s="26"/>
      <c r="O175" s="26"/>
      <c r="P175" s="26"/>
      <c r="Q175" s="26"/>
      <c r="R175" s="26"/>
      <c r="S175" s="26"/>
      <c r="T175" s="26"/>
      <c r="U175" s="26"/>
      <c r="V175" s="26"/>
      <c r="W175" s="26"/>
      <c r="X175" s="26"/>
      <c r="Y175" s="26"/>
    </row>
    <row r="176" spans="14:25" ht="15.75" hidden="1" customHeight="1" x14ac:dyDescent="0.2">
      <c r="N176" s="26"/>
      <c r="O176" s="26"/>
      <c r="P176" s="26"/>
      <c r="Q176" s="26"/>
      <c r="R176" s="26"/>
      <c r="S176" s="26"/>
      <c r="T176" s="26"/>
      <c r="U176" s="26"/>
      <c r="V176" s="26"/>
      <c r="W176" s="26"/>
      <c r="X176" s="26"/>
      <c r="Y176" s="26"/>
    </row>
    <row r="177" spans="14:25" ht="15.75" hidden="1" customHeight="1" x14ac:dyDescent="0.2">
      <c r="N177" s="26"/>
      <c r="O177" s="26"/>
      <c r="P177" s="26"/>
      <c r="Q177" s="26"/>
      <c r="R177" s="26"/>
      <c r="S177" s="26"/>
      <c r="T177" s="26"/>
      <c r="U177" s="26"/>
      <c r="V177" s="26"/>
      <c r="W177" s="26"/>
      <c r="X177" s="26"/>
      <c r="Y177" s="26"/>
    </row>
    <row r="178" spans="14:25" ht="15.75" hidden="1" customHeight="1" x14ac:dyDescent="0.2">
      <c r="N178" s="26"/>
      <c r="O178" s="26"/>
      <c r="P178" s="26"/>
      <c r="Q178" s="26"/>
      <c r="R178" s="26"/>
      <c r="S178" s="26"/>
      <c r="T178" s="26"/>
      <c r="U178" s="26"/>
      <c r="V178" s="26"/>
      <c r="W178" s="26"/>
      <c r="X178" s="26"/>
      <c r="Y178" s="26"/>
    </row>
    <row r="179" spans="14:25" ht="15.75" hidden="1" customHeight="1" x14ac:dyDescent="0.2">
      <c r="N179" s="26"/>
      <c r="O179" s="26"/>
      <c r="P179" s="26"/>
      <c r="Q179" s="26"/>
      <c r="R179" s="26"/>
      <c r="S179" s="26"/>
      <c r="T179" s="26"/>
      <c r="U179" s="26"/>
      <c r="V179" s="26"/>
      <c r="W179" s="26"/>
      <c r="X179" s="26"/>
      <c r="Y179" s="26"/>
    </row>
    <row r="180" spans="14:25" ht="15.75" hidden="1" customHeight="1" x14ac:dyDescent="0.2">
      <c r="N180" s="26"/>
      <c r="O180" s="73"/>
      <c r="P180" s="73"/>
      <c r="Q180" s="26"/>
      <c r="R180" s="26"/>
      <c r="S180" s="26"/>
      <c r="T180" s="26"/>
      <c r="U180" s="26"/>
      <c r="V180" s="26"/>
      <c r="W180" s="26"/>
      <c r="X180" s="26"/>
      <c r="Y180" s="26"/>
    </row>
    <row r="181" spans="14:25" ht="15.75" hidden="1" customHeight="1" x14ac:dyDescent="0.2">
      <c r="N181" s="26"/>
      <c r="O181" s="73"/>
      <c r="P181" s="73"/>
      <c r="Q181" s="26"/>
      <c r="R181" s="26"/>
      <c r="S181" s="26"/>
      <c r="T181" s="26"/>
      <c r="U181" s="26"/>
      <c r="V181" s="26"/>
      <c r="W181" s="26"/>
      <c r="X181" s="26"/>
      <c r="Y181" s="26"/>
    </row>
    <row r="182" spans="14:25" ht="15.75" hidden="1" customHeight="1" x14ac:dyDescent="0.2">
      <c r="N182" s="26"/>
      <c r="O182" s="73"/>
      <c r="P182" s="73"/>
      <c r="Q182" s="26"/>
      <c r="R182" s="26"/>
      <c r="S182" s="26"/>
      <c r="T182" s="26"/>
      <c r="U182" s="26"/>
      <c r="V182" s="26"/>
      <c r="W182" s="26"/>
      <c r="X182" s="26"/>
      <c r="Y182" s="26"/>
    </row>
    <row r="183" spans="14:25" ht="15.75" hidden="1" customHeight="1" x14ac:dyDescent="0.2">
      <c r="N183" s="26"/>
      <c r="O183" s="73"/>
      <c r="P183" s="73"/>
      <c r="Q183" s="26"/>
      <c r="R183" s="26"/>
      <c r="S183" s="26"/>
      <c r="T183" s="26"/>
      <c r="U183" s="26"/>
      <c r="V183" s="26"/>
      <c r="W183" s="26"/>
      <c r="X183" s="26"/>
      <c r="Y183" s="26"/>
    </row>
    <row r="184" spans="14:25" ht="15.75" hidden="1" customHeight="1" x14ac:dyDescent="0.2">
      <c r="N184" s="26"/>
      <c r="O184" s="73"/>
      <c r="P184" s="73"/>
      <c r="Q184" s="26"/>
      <c r="R184" s="26"/>
      <c r="S184" s="26"/>
      <c r="T184" s="26"/>
      <c r="U184" s="26"/>
      <c r="V184" s="26"/>
      <c r="W184" s="26"/>
      <c r="X184" s="26"/>
      <c r="Y184" s="26"/>
    </row>
    <row r="185" spans="14:25" ht="15.75" hidden="1" customHeight="1" x14ac:dyDescent="0.2">
      <c r="N185" s="26"/>
      <c r="O185" s="73"/>
      <c r="P185" s="73"/>
      <c r="Q185" s="26"/>
      <c r="R185" s="26"/>
      <c r="S185" s="26"/>
      <c r="T185" s="26"/>
      <c r="U185" s="26"/>
      <c r="V185" s="26"/>
      <c r="W185" s="26"/>
      <c r="X185" s="26"/>
      <c r="Y185" s="26"/>
    </row>
    <row r="186" spans="14:25" ht="15.75" hidden="1" customHeight="1" x14ac:dyDescent="0.2">
      <c r="N186" s="26"/>
      <c r="O186" s="73"/>
      <c r="P186" s="73"/>
      <c r="Q186" s="26"/>
      <c r="R186" s="26"/>
      <c r="S186" s="26"/>
      <c r="T186" s="26"/>
      <c r="U186" s="26"/>
      <c r="V186" s="26"/>
      <c r="W186" s="26"/>
      <c r="X186" s="26"/>
      <c r="Y186" s="26"/>
    </row>
    <row r="187" spans="14:25" ht="15.75" hidden="1" customHeight="1" x14ac:dyDescent="0.2">
      <c r="N187" s="26"/>
      <c r="O187" s="73"/>
      <c r="P187" s="73"/>
      <c r="Q187" s="26"/>
      <c r="R187" s="26"/>
      <c r="S187" s="26"/>
      <c r="T187" s="26"/>
      <c r="U187" s="26"/>
      <c r="V187" s="26"/>
      <c r="W187" s="26"/>
      <c r="X187" s="26"/>
      <c r="Y187" s="26"/>
    </row>
    <row r="188" spans="14:25" ht="15.75" hidden="1" customHeight="1" x14ac:dyDescent="0.2">
      <c r="N188" s="26"/>
      <c r="O188" s="73"/>
      <c r="P188" s="73"/>
      <c r="Q188" s="26"/>
      <c r="R188" s="26"/>
      <c r="S188" s="26"/>
      <c r="T188" s="26"/>
      <c r="U188" s="26"/>
      <c r="V188" s="26"/>
      <c r="W188" s="26"/>
      <c r="X188" s="26"/>
      <c r="Y188" s="26"/>
    </row>
    <row r="189" spans="14:25" ht="15.75" hidden="1" customHeight="1" x14ac:dyDescent="0.2">
      <c r="N189" s="26"/>
      <c r="O189" s="73"/>
      <c r="P189" s="73"/>
      <c r="Q189" s="26"/>
      <c r="R189" s="26"/>
      <c r="S189" s="26"/>
      <c r="T189" s="26"/>
      <c r="U189" s="26"/>
      <c r="V189" s="26"/>
      <c r="W189" s="26"/>
      <c r="X189" s="26"/>
      <c r="Y189" s="26"/>
    </row>
    <row r="190" spans="14:25" ht="15.75" hidden="1" customHeight="1" x14ac:dyDescent="0.2">
      <c r="N190" s="26"/>
      <c r="O190" s="73"/>
      <c r="P190" s="73"/>
      <c r="Q190" s="26"/>
      <c r="R190" s="26"/>
      <c r="S190" s="26"/>
      <c r="T190" s="26"/>
      <c r="U190" s="26"/>
      <c r="V190" s="26"/>
      <c r="W190" s="26"/>
      <c r="X190" s="26"/>
      <c r="Y190" s="26"/>
    </row>
    <row r="191" spans="14:25" ht="15.75" hidden="1" customHeight="1" x14ac:dyDescent="0.2">
      <c r="N191" s="26"/>
      <c r="O191" s="73"/>
      <c r="P191" s="73"/>
      <c r="Q191" s="26"/>
      <c r="R191" s="26"/>
      <c r="S191" s="26"/>
      <c r="T191" s="26"/>
      <c r="U191" s="26"/>
      <c r="V191" s="26"/>
      <c r="W191" s="26"/>
      <c r="X191" s="26"/>
      <c r="Y191" s="26"/>
    </row>
    <row r="192" spans="14:25" ht="15.75" hidden="1" customHeight="1" x14ac:dyDescent="0.2">
      <c r="N192" s="26"/>
      <c r="O192" s="73"/>
      <c r="P192" s="73"/>
      <c r="Q192" s="26"/>
      <c r="R192" s="26"/>
      <c r="S192" s="26"/>
      <c r="T192" s="26"/>
      <c r="U192" s="26"/>
      <c r="V192" s="26"/>
      <c r="W192" s="26"/>
      <c r="X192" s="26"/>
      <c r="Y192" s="26"/>
    </row>
    <row r="193" spans="14:25" ht="15.75" hidden="1" customHeight="1" x14ac:dyDescent="0.2">
      <c r="N193" s="26"/>
      <c r="O193" s="73"/>
      <c r="P193" s="73"/>
      <c r="Q193" s="26"/>
      <c r="R193" s="26"/>
      <c r="S193" s="26"/>
      <c r="T193" s="26"/>
      <c r="U193" s="26"/>
      <c r="V193" s="26"/>
      <c r="W193" s="26"/>
      <c r="X193" s="26"/>
      <c r="Y193" s="26"/>
    </row>
    <row r="194" spans="14:25" ht="15.75" hidden="1" customHeight="1" x14ac:dyDescent="0.2">
      <c r="N194" s="26"/>
      <c r="O194" s="73"/>
      <c r="P194" s="73"/>
      <c r="Q194" s="26"/>
      <c r="R194" s="26"/>
      <c r="S194" s="26"/>
      <c r="T194" s="26"/>
      <c r="U194" s="26"/>
      <c r="V194" s="26"/>
      <c r="W194" s="26"/>
      <c r="X194" s="26"/>
      <c r="Y194" s="26"/>
    </row>
    <row r="195" spans="14:25" ht="15.75" hidden="1" customHeight="1" x14ac:dyDescent="0.2">
      <c r="N195" s="26"/>
      <c r="O195" s="73"/>
      <c r="P195" s="73"/>
      <c r="Q195" s="26"/>
      <c r="R195" s="26"/>
      <c r="S195" s="26"/>
      <c r="T195" s="26"/>
      <c r="U195" s="26"/>
      <c r="V195" s="26"/>
      <c r="W195" s="26"/>
      <c r="X195" s="26"/>
      <c r="Y195" s="26"/>
    </row>
    <row r="196" spans="14:25" ht="15.75" hidden="1" customHeight="1" x14ac:dyDescent="0.2">
      <c r="N196" s="26"/>
      <c r="O196" s="73"/>
      <c r="P196" s="73"/>
      <c r="Q196" s="26"/>
      <c r="R196" s="26"/>
      <c r="S196" s="26"/>
      <c r="T196" s="26"/>
      <c r="U196" s="26"/>
      <c r="V196" s="26"/>
      <c r="W196" s="26"/>
      <c r="X196" s="26"/>
      <c r="Y196" s="26"/>
    </row>
    <row r="197" spans="14:25" ht="15.75" hidden="1" customHeight="1" x14ac:dyDescent="0.2">
      <c r="N197" s="26"/>
      <c r="O197" s="73"/>
      <c r="P197" s="73"/>
      <c r="Q197" s="26"/>
      <c r="R197" s="26"/>
      <c r="S197" s="26"/>
      <c r="T197" s="26"/>
      <c r="U197" s="26"/>
      <c r="V197" s="26"/>
      <c r="W197" s="26"/>
      <c r="X197" s="26"/>
      <c r="Y197" s="26"/>
    </row>
    <row r="198" spans="14:25" ht="15.75" hidden="1" customHeight="1" x14ac:dyDescent="0.2">
      <c r="N198" s="26"/>
      <c r="O198" s="73"/>
      <c r="P198" s="73"/>
      <c r="Q198" s="26"/>
      <c r="R198" s="26"/>
      <c r="S198" s="26"/>
      <c r="T198" s="26"/>
      <c r="U198" s="26"/>
      <c r="V198" s="26"/>
      <c r="W198" s="26"/>
      <c r="X198" s="26"/>
      <c r="Y198" s="26"/>
    </row>
    <row r="199" spans="14:25" ht="15.75" hidden="1" customHeight="1" x14ac:dyDescent="0.2">
      <c r="N199" s="26"/>
      <c r="O199" s="73"/>
      <c r="P199" s="73"/>
      <c r="Q199" s="26"/>
      <c r="R199" s="26"/>
      <c r="S199" s="26"/>
      <c r="T199" s="26"/>
      <c r="U199" s="26"/>
      <c r="V199" s="26"/>
      <c r="W199" s="26"/>
      <c r="X199" s="26"/>
      <c r="Y199" s="26"/>
    </row>
    <row r="200" spans="14:25" ht="15.75" hidden="1" customHeight="1" x14ac:dyDescent="0.2">
      <c r="N200" s="26"/>
      <c r="O200" s="73"/>
      <c r="P200" s="73"/>
      <c r="Q200" s="26"/>
      <c r="R200" s="26"/>
      <c r="S200" s="26"/>
      <c r="T200" s="26"/>
      <c r="U200" s="26"/>
      <c r="V200" s="26"/>
      <c r="W200" s="26"/>
      <c r="X200" s="26"/>
      <c r="Y200" s="26"/>
    </row>
    <row r="201" spans="14:25" ht="15.75" hidden="1" customHeight="1" x14ac:dyDescent="0.2">
      <c r="N201" s="26"/>
      <c r="O201" s="73"/>
      <c r="P201" s="73"/>
      <c r="Q201" s="26"/>
      <c r="R201" s="26"/>
      <c r="S201" s="26"/>
      <c r="T201" s="26"/>
      <c r="U201" s="26"/>
      <c r="V201" s="26"/>
      <c r="W201" s="26"/>
      <c r="X201" s="26"/>
      <c r="Y201" s="26"/>
    </row>
    <row r="202" spans="14:25" ht="15.75" hidden="1" customHeight="1" x14ac:dyDescent="0.2">
      <c r="N202" s="26"/>
      <c r="O202" s="73"/>
      <c r="P202" s="73"/>
      <c r="Q202" s="26"/>
      <c r="R202" s="26"/>
      <c r="S202" s="26"/>
      <c r="T202" s="26"/>
      <c r="U202" s="26"/>
      <c r="V202" s="26"/>
      <c r="W202" s="26"/>
      <c r="X202" s="26"/>
      <c r="Y202" s="26"/>
    </row>
    <row r="203" spans="14:25" ht="15.75" hidden="1" customHeight="1" x14ac:dyDescent="0.2">
      <c r="N203" s="26"/>
      <c r="O203" s="73"/>
      <c r="P203" s="73"/>
      <c r="Q203" s="26"/>
      <c r="R203" s="26"/>
      <c r="S203" s="26"/>
      <c r="T203" s="26"/>
      <c r="U203" s="26"/>
      <c r="V203" s="26"/>
      <c r="W203" s="26"/>
      <c r="X203" s="26"/>
      <c r="Y203" s="26"/>
    </row>
    <row r="204" spans="14:25" ht="15.75" hidden="1" customHeight="1" x14ac:dyDescent="0.2">
      <c r="N204" s="26"/>
      <c r="O204" s="73"/>
      <c r="P204" s="73"/>
      <c r="Q204" s="26"/>
      <c r="R204" s="26"/>
      <c r="S204" s="26"/>
      <c r="T204" s="26"/>
      <c r="U204" s="26"/>
      <c r="V204" s="26"/>
      <c r="W204" s="26"/>
      <c r="X204" s="26"/>
      <c r="Y204" s="26"/>
    </row>
    <row r="205" spans="14:25" ht="15.75" hidden="1" customHeight="1" x14ac:dyDescent="0.2">
      <c r="N205" s="26"/>
      <c r="O205" s="73"/>
      <c r="P205" s="73"/>
      <c r="Q205" s="26"/>
      <c r="R205" s="26"/>
      <c r="S205" s="26"/>
      <c r="T205" s="26"/>
      <c r="U205" s="26"/>
      <c r="V205" s="26"/>
      <c r="W205" s="26"/>
      <c r="X205" s="26"/>
      <c r="Y205" s="26"/>
    </row>
    <row r="206" spans="14:25" ht="15.75" hidden="1" customHeight="1" x14ac:dyDescent="0.2">
      <c r="N206" s="26"/>
      <c r="O206" s="73"/>
      <c r="P206" s="73"/>
      <c r="Q206" s="26"/>
      <c r="R206" s="26"/>
      <c r="S206" s="26"/>
      <c r="T206" s="26"/>
      <c r="U206" s="26"/>
      <c r="V206" s="26"/>
      <c r="W206" s="26"/>
      <c r="X206" s="26"/>
      <c r="Y206" s="26"/>
    </row>
    <row r="207" spans="14:25" ht="15.75" hidden="1" customHeight="1" x14ac:dyDescent="0.2">
      <c r="N207" s="26"/>
      <c r="O207" s="73"/>
      <c r="P207" s="73"/>
      <c r="Q207" s="26"/>
      <c r="R207" s="26"/>
      <c r="S207" s="26"/>
      <c r="T207" s="26"/>
      <c r="U207" s="26"/>
      <c r="V207" s="26"/>
      <c r="W207" s="26"/>
      <c r="X207" s="26"/>
      <c r="Y207" s="26"/>
    </row>
    <row r="208" spans="14:25" ht="15.75" hidden="1" customHeight="1" x14ac:dyDescent="0.2">
      <c r="N208" s="26"/>
      <c r="O208" s="73"/>
      <c r="P208" s="73"/>
      <c r="Q208" s="26"/>
      <c r="R208" s="26"/>
      <c r="S208" s="26"/>
      <c r="T208" s="26"/>
      <c r="U208" s="26"/>
      <c r="V208" s="26"/>
      <c r="W208" s="26"/>
      <c r="X208" s="26"/>
      <c r="Y208" s="26"/>
    </row>
    <row r="209" spans="14:25" ht="15.75" hidden="1" customHeight="1" x14ac:dyDescent="0.2">
      <c r="N209" s="26"/>
      <c r="O209" s="73"/>
      <c r="P209" s="73"/>
      <c r="Q209" s="26"/>
      <c r="R209" s="26"/>
      <c r="S209" s="26"/>
      <c r="T209" s="26"/>
      <c r="U209" s="26"/>
      <c r="V209" s="26"/>
      <c r="W209" s="26"/>
      <c r="X209" s="26"/>
      <c r="Y209" s="26"/>
    </row>
    <row r="210" spans="14:25" ht="15.75" hidden="1" customHeight="1" x14ac:dyDescent="0.2">
      <c r="N210" s="26"/>
      <c r="O210" s="73"/>
      <c r="P210" s="73"/>
      <c r="Q210" s="26"/>
      <c r="R210" s="26"/>
      <c r="S210" s="26"/>
      <c r="T210" s="26"/>
      <c r="U210" s="26"/>
      <c r="V210" s="26"/>
      <c r="W210" s="26"/>
      <c r="X210" s="26"/>
      <c r="Y210" s="26"/>
    </row>
    <row r="211" spans="14:25" ht="15.75" hidden="1" customHeight="1" x14ac:dyDescent="0.2">
      <c r="N211" s="26"/>
      <c r="O211" s="73"/>
      <c r="P211" s="73"/>
      <c r="Q211" s="26"/>
      <c r="R211" s="26"/>
      <c r="S211" s="26"/>
      <c r="T211" s="26"/>
      <c r="U211" s="26"/>
      <c r="V211" s="26"/>
      <c r="W211" s="26"/>
      <c r="X211" s="26"/>
      <c r="Y211" s="26"/>
    </row>
    <row r="212" spans="14:25" ht="15.75" hidden="1" customHeight="1" x14ac:dyDescent="0.2">
      <c r="N212" s="26"/>
      <c r="O212" s="73"/>
      <c r="P212" s="73"/>
      <c r="Q212" s="26"/>
      <c r="R212" s="26"/>
      <c r="S212" s="26"/>
      <c r="T212" s="26"/>
      <c r="U212" s="26"/>
      <c r="V212" s="26"/>
      <c r="W212" s="26"/>
      <c r="X212" s="26"/>
      <c r="Y212" s="26"/>
    </row>
    <row r="213" spans="14:25" ht="15.75" hidden="1" customHeight="1" x14ac:dyDescent="0.2">
      <c r="N213" s="26"/>
      <c r="O213" s="73"/>
      <c r="P213" s="73"/>
      <c r="Q213" s="26"/>
      <c r="R213" s="26"/>
      <c r="S213" s="26"/>
      <c r="T213" s="26"/>
      <c r="U213" s="26"/>
      <c r="V213" s="26"/>
      <c r="W213" s="26"/>
      <c r="X213" s="26"/>
      <c r="Y213" s="26"/>
    </row>
    <row r="214" spans="14:25" ht="15.75" hidden="1" customHeight="1" x14ac:dyDescent="0.2">
      <c r="O214" s="45"/>
      <c r="P214" s="45"/>
    </row>
    <row r="215" spans="14:25" ht="15.75" hidden="1" customHeight="1" x14ac:dyDescent="0.2">
      <c r="O215" s="45"/>
      <c r="P215" s="45"/>
    </row>
    <row r="216" spans="14:25" ht="15.75" hidden="1" customHeight="1" x14ac:dyDescent="0.2">
      <c r="O216" s="45"/>
      <c r="P216" s="45"/>
    </row>
    <row r="217" spans="14:25" ht="15.75" hidden="1" customHeight="1" x14ac:dyDescent="0.2">
      <c r="O217" s="45"/>
      <c r="P217" s="45"/>
    </row>
    <row r="218" spans="14:25" ht="15.75" hidden="1" customHeight="1" x14ac:dyDescent="0.2">
      <c r="O218" s="45"/>
      <c r="P218" s="45"/>
    </row>
    <row r="219" spans="14:25" ht="15.75" hidden="1" customHeight="1" x14ac:dyDescent="0.2">
      <c r="O219" s="45"/>
      <c r="P219" s="45"/>
    </row>
    <row r="220" spans="14:25" ht="15.75" hidden="1" customHeight="1" x14ac:dyDescent="0.2">
      <c r="O220" s="45"/>
      <c r="P220" s="45"/>
    </row>
    <row r="221" spans="14:25" ht="15.75" hidden="1" customHeight="1" x14ac:dyDescent="0.2">
      <c r="O221" s="45"/>
      <c r="P221" s="45"/>
    </row>
    <row r="222" spans="14:25" ht="15.75" hidden="1" customHeight="1" x14ac:dyDescent="0.2">
      <c r="O222" s="45"/>
      <c r="P222" s="45"/>
    </row>
    <row r="223" spans="14:25" ht="15.75" hidden="1" customHeight="1" x14ac:dyDescent="0.2">
      <c r="O223" s="45"/>
      <c r="P223" s="45"/>
    </row>
    <row r="224" spans="14:25" ht="15.75" hidden="1" customHeight="1" x14ac:dyDescent="0.2">
      <c r="O224" s="45"/>
      <c r="P224" s="45"/>
    </row>
    <row r="225" spans="15:16" ht="15.75" hidden="1" customHeight="1" x14ac:dyDescent="0.2">
      <c r="O225" s="45"/>
      <c r="P225" s="45"/>
    </row>
    <row r="226" spans="15:16" ht="15.75" hidden="1" customHeight="1" x14ac:dyDescent="0.2">
      <c r="O226" s="45"/>
      <c r="P226" s="45"/>
    </row>
    <row r="227" spans="15:16" ht="15.75" hidden="1" customHeight="1" x14ac:dyDescent="0.2">
      <c r="O227" s="45"/>
      <c r="P227" s="45"/>
    </row>
    <row r="228" spans="15:16" ht="15.75" hidden="1" customHeight="1" x14ac:dyDescent="0.2">
      <c r="O228" s="45"/>
      <c r="P228" s="45"/>
    </row>
    <row r="229" spans="15:16" ht="15.75" hidden="1" customHeight="1" x14ac:dyDescent="0.2">
      <c r="O229" s="45"/>
      <c r="P229" s="45"/>
    </row>
    <row r="230" spans="15:16" ht="15.75" hidden="1" customHeight="1" x14ac:dyDescent="0.2">
      <c r="O230" s="45"/>
      <c r="P230" s="45"/>
    </row>
    <row r="231" spans="15:16" ht="15.75" hidden="1" customHeight="1" x14ac:dyDescent="0.2">
      <c r="O231" s="45"/>
      <c r="P231" s="45"/>
    </row>
    <row r="232" spans="15:16" ht="15.75" hidden="1" customHeight="1" x14ac:dyDescent="0.2">
      <c r="O232" s="45"/>
      <c r="P232" s="45"/>
    </row>
    <row r="233" spans="15:16" ht="15.75" hidden="1" customHeight="1" x14ac:dyDescent="0.2">
      <c r="O233" s="45"/>
      <c r="P233" s="45"/>
    </row>
    <row r="234" spans="15:16" ht="15.75" hidden="1" customHeight="1" x14ac:dyDescent="0.2">
      <c r="O234" s="45"/>
      <c r="P234" s="45"/>
    </row>
    <row r="235" spans="15:16" ht="15.75" hidden="1" customHeight="1" x14ac:dyDescent="0.2">
      <c r="O235" s="45"/>
      <c r="P235" s="45"/>
    </row>
    <row r="236" spans="15:16" ht="15.75" hidden="1" customHeight="1" x14ac:dyDescent="0.2">
      <c r="O236" s="45"/>
      <c r="P236" s="45"/>
    </row>
    <row r="237" spans="15:16" ht="15.75" hidden="1" customHeight="1" x14ac:dyDescent="0.2">
      <c r="O237" s="45"/>
      <c r="P237" s="45"/>
    </row>
    <row r="238" spans="15:16" ht="15.75" hidden="1" customHeight="1" x14ac:dyDescent="0.2">
      <c r="O238" s="45"/>
      <c r="P238" s="45"/>
    </row>
    <row r="239" spans="15:16" ht="15.75" hidden="1" customHeight="1" x14ac:dyDescent="0.2">
      <c r="O239" s="45"/>
      <c r="P239" s="45"/>
    </row>
    <row r="240" spans="15:16" ht="15.75" hidden="1" customHeight="1" x14ac:dyDescent="0.2">
      <c r="O240" s="45"/>
      <c r="P240" s="45"/>
    </row>
    <row r="241" spans="15:16" ht="15.75" hidden="1" customHeight="1" x14ac:dyDescent="0.2">
      <c r="O241" s="45"/>
      <c r="P241" s="45"/>
    </row>
    <row r="242" spans="15:16" ht="15.75" hidden="1" customHeight="1" x14ac:dyDescent="0.2">
      <c r="O242" s="45"/>
      <c r="P242" s="45"/>
    </row>
    <row r="243" spans="15:16" ht="15.75" hidden="1" customHeight="1" x14ac:dyDescent="0.2">
      <c r="O243" s="45"/>
      <c r="P243" s="45"/>
    </row>
    <row r="244" spans="15:16" ht="15.75" hidden="1" customHeight="1" x14ac:dyDescent="0.2">
      <c r="O244" s="45"/>
      <c r="P244" s="45"/>
    </row>
    <row r="245" spans="15:16" ht="15.75" hidden="1" customHeight="1" x14ac:dyDescent="0.2">
      <c r="O245" s="45"/>
      <c r="P245" s="45"/>
    </row>
    <row r="246" spans="15:16" ht="15.75" hidden="1" customHeight="1" x14ac:dyDescent="0.2">
      <c r="O246" s="45"/>
      <c r="P246" s="45"/>
    </row>
    <row r="247" spans="15:16" ht="15.75" hidden="1" customHeight="1" x14ac:dyDescent="0.2">
      <c r="O247" s="45"/>
      <c r="P247" s="45"/>
    </row>
    <row r="248" spans="15:16" ht="15.75" hidden="1" customHeight="1" x14ac:dyDescent="0.2">
      <c r="O248" s="45"/>
      <c r="P248" s="45"/>
    </row>
    <row r="249" spans="15:16" ht="15.75" hidden="1" customHeight="1" x14ac:dyDescent="0.2">
      <c r="O249" s="45"/>
      <c r="P249" s="45"/>
    </row>
    <row r="250" spans="15:16" ht="15.75" hidden="1" customHeight="1" x14ac:dyDescent="0.2">
      <c r="O250" s="45"/>
      <c r="P250" s="45"/>
    </row>
    <row r="251" spans="15:16" ht="15.75" hidden="1" customHeight="1" x14ac:dyDescent="0.2">
      <c r="O251" s="45"/>
      <c r="P251" s="45"/>
    </row>
    <row r="252" spans="15:16" ht="15.75" hidden="1" customHeight="1" x14ac:dyDescent="0.2">
      <c r="O252" s="45"/>
      <c r="P252" s="45"/>
    </row>
    <row r="253" spans="15:16" ht="15.75" hidden="1" customHeight="1" x14ac:dyDescent="0.2">
      <c r="O253" s="45"/>
      <c r="P253" s="45"/>
    </row>
    <row r="254" spans="15:16" ht="15.75" hidden="1" customHeight="1" x14ac:dyDescent="0.2">
      <c r="O254" s="45"/>
      <c r="P254" s="45"/>
    </row>
    <row r="255" spans="15:16" ht="15.75" hidden="1" customHeight="1" x14ac:dyDescent="0.2">
      <c r="O255" s="45"/>
      <c r="P255" s="45"/>
    </row>
    <row r="256" spans="15:16" ht="15.75" hidden="1" customHeight="1" x14ac:dyDescent="0.2">
      <c r="O256" s="45"/>
      <c r="P256" s="45"/>
    </row>
    <row r="257" spans="15:16" ht="15.75" hidden="1" customHeight="1" x14ac:dyDescent="0.2">
      <c r="O257" s="45"/>
      <c r="P257" s="45"/>
    </row>
    <row r="258" spans="15:16" ht="15.75" hidden="1" customHeight="1" x14ac:dyDescent="0.2">
      <c r="O258" s="45"/>
      <c r="P258" s="45"/>
    </row>
    <row r="259" spans="15:16" ht="15.75" hidden="1" customHeight="1" x14ac:dyDescent="0.2">
      <c r="O259" s="45"/>
      <c r="P259" s="45"/>
    </row>
    <row r="260" spans="15:16" ht="15.75" hidden="1" customHeight="1" x14ac:dyDescent="0.2">
      <c r="O260" s="45"/>
      <c r="P260" s="45"/>
    </row>
    <row r="261" spans="15:16" ht="15.75" hidden="1" customHeight="1" x14ac:dyDescent="0.2">
      <c r="O261" s="45"/>
      <c r="P261" s="45"/>
    </row>
    <row r="262" spans="15:16" ht="15.75" hidden="1" customHeight="1" x14ac:dyDescent="0.2">
      <c r="O262" s="45"/>
      <c r="P262" s="45"/>
    </row>
    <row r="263" spans="15:16" ht="15.75" hidden="1" customHeight="1" x14ac:dyDescent="0.2">
      <c r="O263" s="45"/>
      <c r="P263" s="45"/>
    </row>
    <row r="264" spans="15:16" ht="15.75" hidden="1" customHeight="1" x14ac:dyDescent="0.2">
      <c r="O264" s="45"/>
      <c r="P264" s="45"/>
    </row>
    <row r="265" spans="15:16" ht="15.75" hidden="1" customHeight="1" x14ac:dyDescent="0.2">
      <c r="O265" s="45"/>
      <c r="P265" s="45"/>
    </row>
    <row r="266" spans="15:16" ht="15.75" hidden="1" customHeight="1" x14ac:dyDescent="0.2">
      <c r="O266" s="45"/>
      <c r="P266" s="45"/>
    </row>
    <row r="267" spans="15:16" ht="15.75" hidden="1" customHeight="1" x14ac:dyDescent="0.2">
      <c r="O267" s="45"/>
      <c r="P267" s="45"/>
    </row>
    <row r="268" spans="15:16" ht="15.75" hidden="1" customHeight="1" x14ac:dyDescent="0.2">
      <c r="O268" s="45"/>
      <c r="P268" s="45"/>
    </row>
    <row r="269" spans="15:16" ht="15.75" hidden="1" customHeight="1" x14ac:dyDescent="0.2">
      <c r="O269" s="45"/>
      <c r="P269" s="45"/>
    </row>
    <row r="270" spans="15:16" ht="15.75" hidden="1" customHeight="1" x14ac:dyDescent="0.2">
      <c r="O270" s="45"/>
      <c r="P270" s="45"/>
    </row>
    <row r="271" spans="15:16" ht="15.75" hidden="1" customHeight="1" x14ac:dyDescent="0.2">
      <c r="O271" s="45"/>
      <c r="P271" s="45"/>
    </row>
    <row r="272" spans="15:16" ht="15.75" hidden="1" customHeight="1" x14ac:dyDescent="0.2">
      <c r="O272" s="45"/>
      <c r="P272" s="45"/>
    </row>
    <row r="273" spans="15:16" ht="15.75" hidden="1" customHeight="1" x14ac:dyDescent="0.2">
      <c r="O273" s="45"/>
      <c r="P273" s="45"/>
    </row>
    <row r="274" spans="15:16" ht="15.75" hidden="1" customHeight="1" x14ac:dyDescent="0.2">
      <c r="O274" s="45"/>
      <c r="P274" s="45"/>
    </row>
    <row r="275" spans="15:16" ht="15.75" hidden="1" customHeight="1" x14ac:dyDescent="0.2">
      <c r="O275" s="45"/>
      <c r="P275" s="45"/>
    </row>
    <row r="276" spans="15:16" ht="15.75" hidden="1" customHeight="1" x14ac:dyDescent="0.2">
      <c r="O276" s="45"/>
      <c r="P276" s="45"/>
    </row>
    <row r="277" spans="15:16" ht="15.75" hidden="1" customHeight="1" x14ac:dyDescent="0.2">
      <c r="O277" s="45"/>
      <c r="P277" s="45"/>
    </row>
    <row r="278" spans="15:16" ht="15.75" hidden="1" customHeight="1" x14ac:dyDescent="0.2">
      <c r="O278" s="45"/>
      <c r="P278" s="45"/>
    </row>
    <row r="279" spans="15:16" ht="15.75" hidden="1" customHeight="1" x14ac:dyDescent="0.2">
      <c r="O279" s="45"/>
      <c r="P279" s="45"/>
    </row>
    <row r="280" spans="15:16" ht="15.75" hidden="1" customHeight="1" x14ac:dyDescent="0.2">
      <c r="O280" s="45"/>
      <c r="P280" s="45"/>
    </row>
    <row r="281" spans="15:16" ht="15.75" hidden="1" customHeight="1" x14ac:dyDescent="0.2">
      <c r="O281" s="45"/>
      <c r="P281" s="45"/>
    </row>
    <row r="282" spans="15:16" ht="15.75" hidden="1" customHeight="1" x14ac:dyDescent="0.2">
      <c r="O282" s="45"/>
      <c r="P282" s="45"/>
    </row>
    <row r="283" spans="15:16" ht="15.75" hidden="1" customHeight="1" x14ac:dyDescent="0.2">
      <c r="O283" s="45"/>
      <c r="P283" s="45"/>
    </row>
    <row r="284" spans="15:16" ht="15.75" hidden="1" customHeight="1" x14ac:dyDescent="0.2">
      <c r="O284" s="45"/>
      <c r="P284" s="45"/>
    </row>
    <row r="285" spans="15:16" ht="15.75" hidden="1" customHeight="1" x14ac:dyDescent="0.2">
      <c r="O285" s="45"/>
      <c r="P285" s="45"/>
    </row>
    <row r="286" spans="15:16" ht="15.75" hidden="1" customHeight="1" x14ac:dyDescent="0.2">
      <c r="O286" s="45"/>
      <c r="P286" s="45"/>
    </row>
    <row r="287" spans="15:16" ht="15.75" hidden="1" customHeight="1" x14ac:dyDescent="0.2">
      <c r="O287" s="45"/>
      <c r="P287" s="45"/>
    </row>
    <row r="288" spans="15:16" ht="15.75" hidden="1" customHeight="1" x14ac:dyDescent="0.2">
      <c r="O288" s="45"/>
      <c r="P288" s="45"/>
    </row>
    <row r="289" spans="15:16" ht="15.75" hidden="1" customHeight="1" x14ac:dyDescent="0.2">
      <c r="O289" s="45"/>
      <c r="P289" s="45"/>
    </row>
    <row r="290" spans="15:16" ht="15.75" hidden="1" customHeight="1" x14ac:dyDescent="0.2">
      <c r="O290" s="45"/>
      <c r="P290" s="45"/>
    </row>
  </sheetData>
  <sheetProtection password="C527" sheet="1" objects="1" scenarios="1"/>
  <protectedRanges>
    <protectedRange sqref="D4" name="Range1"/>
  </protectedRanges>
  <mergeCells count="10">
    <mergeCell ref="D4:G4"/>
    <mergeCell ref="D10:E10"/>
    <mergeCell ref="F10:G10"/>
    <mergeCell ref="H11:I11"/>
    <mergeCell ref="H36:I36"/>
    <mergeCell ref="D26:E26"/>
    <mergeCell ref="F26:G26"/>
    <mergeCell ref="H27:I27"/>
    <mergeCell ref="D35:E35"/>
    <mergeCell ref="F35:G35"/>
  </mergeCells>
  <conditionalFormatting sqref="G12:G17 E37:E40 G37:G40">
    <cfRule type="dataBar" priority="12">
      <dataBar>
        <cfvo type="num" val="0"/>
        <cfvo type="num" val="1"/>
        <color theme="4" tint="0.39997558519241921"/>
      </dataBar>
      <extLst>
        <ext xmlns:x14="http://schemas.microsoft.com/office/spreadsheetml/2009/9/main" uri="{B025F937-C7B1-47D3-B67F-A62EFF666E3E}">
          <x14:id>{34CE75F3-4172-4231-B58C-B53F550CDC81}</x14:id>
        </ext>
      </extLst>
    </cfRule>
  </conditionalFormatting>
  <conditionalFormatting sqref="E12:E17">
    <cfRule type="dataBar" priority="15">
      <dataBar>
        <cfvo type="num" val="0"/>
        <cfvo type="num" val="1"/>
        <color theme="4" tint="0.39997558519241921"/>
      </dataBar>
      <extLst>
        <ext xmlns:x14="http://schemas.microsoft.com/office/spreadsheetml/2009/9/main" uri="{B025F937-C7B1-47D3-B67F-A62EFF666E3E}">
          <x14:id>{017832EB-B0D5-4E47-ADA7-620A3F816AD9}</x14:id>
        </ext>
      </extLst>
    </cfRule>
  </conditionalFormatting>
  <conditionalFormatting sqref="G28:G30">
    <cfRule type="dataBar" priority="7">
      <dataBar>
        <cfvo type="num" val="0"/>
        <cfvo type="num" val="1"/>
        <color theme="4" tint="0.39997558519241921"/>
      </dataBar>
      <extLst>
        <ext xmlns:x14="http://schemas.microsoft.com/office/spreadsheetml/2009/9/main" uri="{B025F937-C7B1-47D3-B67F-A62EFF666E3E}">
          <x14:id>{AD10E73E-3B8A-4B56-AFBC-DF7A8FF9499D}</x14:id>
        </ext>
      </extLst>
    </cfRule>
  </conditionalFormatting>
  <conditionalFormatting sqref="E28:E30">
    <cfRule type="dataBar" priority="8">
      <dataBar>
        <cfvo type="num" val="0"/>
        <cfvo type="num" val="1"/>
        <color theme="4" tint="0.39997558519241921"/>
      </dataBar>
      <extLst>
        <ext xmlns:x14="http://schemas.microsoft.com/office/spreadsheetml/2009/9/main" uri="{B025F937-C7B1-47D3-B67F-A62EFF666E3E}">
          <x14:id>{D0285587-DD6D-42F8-A30C-8F99F8E63A59}</x14:id>
        </ext>
      </extLst>
    </cfRule>
  </conditionalFormatting>
  <pageMargins left="0.7" right="0.7" top="0.75" bottom="0.75" header="0.3" footer="0.3"/>
  <pageSetup paperSize="9" orientation="portrait" r:id="rId1"/>
  <ignoredErrors>
    <ignoredError sqref="E40" formula="1"/>
  </ignoredErrors>
  <drawing r:id="rId2"/>
  <extLst>
    <ext xmlns:x14="http://schemas.microsoft.com/office/spreadsheetml/2009/9/main" uri="{78C0D931-6437-407d-A8EE-F0AAD7539E65}">
      <x14:conditionalFormattings>
        <x14:conditionalFormatting xmlns:xm="http://schemas.microsoft.com/office/excel/2006/main">
          <x14:cfRule type="dataBar" id="{34CE75F3-4172-4231-B58C-B53F550CDC81}">
            <x14:dataBar minLength="0" maxLength="100" gradient="0">
              <x14:cfvo type="num">
                <xm:f>0</xm:f>
              </x14:cfvo>
              <x14:cfvo type="num">
                <xm:f>1</xm:f>
              </x14:cfvo>
              <x14:negativeFillColor rgb="FFFF0000"/>
              <x14:axisColor rgb="FF000000"/>
            </x14:dataBar>
          </x14:cfRule>
          <xm:sqref>G12:G17 E37:E40 G37:G40</xm:sqref>
        </x14:conditionalFormatting>
        <x14:conditionalFormatting xmlns:xm="http://schemas.microsoft.com/office/excel/2006/main">
          <x14:cfRule type="dataBar" id="{017832EB-B0D5-4E47-ADA7-620A3F816AD9}">
            <x14:dataBar minLength="0" maxLength="100" gradient="0">
              <x14:cfvo type="num">
                <xm:f>0</xm:f>
              </x14:cfvo>
              <x14:cfvo type="num">
                <xm:f>1</xm:f>
              </x14:cfvo>
              <x14:negativeFillColor rgb="FFFF0000"/>
              <x14:axisColor rgb="FF000000"/>
            </x14:dataBar>
          </x14:cfRule>
          <xm:sqref>E12:E17</xm:sqref>
        </x14:conditionalFormatting>
        <x14:conditionalFormatting xmlns:xm="http://schemas.microsoft.com/office/excel/2006/main">
          <x14:cfRule type="dataBar" id="{AD10E73E-3B8A-4B56-AFBC-DF7A8FF9499D}">
            <x14:dataBar minLength="0" maxLength="100" gradient="0">
              <x14:cfvo type="num">
                <xm:f>0</xm:f>
              </x14:cfvo>
              <x14:cfvo type="num">
                <xm:f>1</xm:f>
              </x14:cfvo>
              <x14:negativeFillColor rgb="FFFF0000"/>
              <x14:axisColor rgb="FF000000"/>
            </x14:dataBar>
          </x14:cfRule>
          <xm:sqref>G28:G30</xm:sqref>
        </x14:conditionalFormatting>
        <x14:conditionalFormatting xmlns:xm="http://schemas.microsoft.com/office/excel/2006/main">
          <x14:cfRule type="dataBar" id="{D0285587-DD6D-42F8-A30C-8F99F8E63A59}">
            <x14:dataBar minLength="0" maxLength="100" gradient="0">
              <x14:cfvo type="num">
                <xm:f>0</xm:f>
              </x14:cfvo>
              <x14:cfvo type="num">
                <xm:f>1</xm:f>
              </x14:cfvo>
              <x14:negativeFillColor rgb="FFFF0000"/>
              <x14:axisColor rgb="FF000000"/>
            </x14:dataBar>
          </x14:cfRule>
          <xm:sqref>E28:E30</xm:sqref>
        </x14:conditionalFormatting>
        <x14:conditionalFormatting xmlns:xm="http://schemas.microsoft.com/office/excel/2006/main">
          <x14:cfRule type="iconSet" priority="13" id="{2A6DC058-076B-4B85-A849-2A29325A8C3D}">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I12:I18</xm:sqref>
        </x14:conditionalFormatting>
        <x14:conditionalFormatting xmlns:xm="http://schemas.microsoft.com/office/excel/2006/main">
          <x14:cfRule type="iconSet" priority="5" id="{86457060-13C8-4CBC-90E4-C326B64BF281}">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I41</xm:sqref>
        </x14:conditionalFormatting>
        <x14:conditionalFormatting xmlns:xm="http://schemas.microsoft.com/office/excel/2006/main">
          <x14:cfRule type="iconSet" priority="16" id="{9F9B870D-0EA3-4E70-B922-5CE857FA38EE}">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I28:I31</xm:sqref>
        </x14:conditionalFormatting>
        <x14:conditionalFormatting xmlns:xm="http://schemas.microsoft.com/office/excel/2006/main">
          <x14:cfRule type="iconSet" priority="21" id="{5FAF949F-3A91-4E31-B5BC-BF0B8E140C16}">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I37:I40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'2015F'!$A$2:$A$16</xm:f>
          </x14:formula1>
          <xm:sqref>D4:G4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34"/>
  <sheetViews>
    <sheetView showGridLines="0" zoomScaleNormal="100" workbookViewId="0">
      <pane ySplit="7" topLeftCell="A8" activePane="bottomLeft" state="frozen"/>
      <selection activeCell="JG137" sqref="JG137"/>
      <selection pane="bottomLeft" activeCell="D25" sqref="D25"/>
    </sheetView>
  </sheetViews>
  <sheetFormatPr defaultColWidth="0" defaultRowHeight="15.75" customHeight="1" zeroHeight="1" x14ac:dyDescent="0.2"/>
  <cols>
    <col min="1" max="1" width="4.28515625" style="24" customWidth="1"/>
    <col min="2" max="2" width="1.85546875" style="24" customWidth="1"/>
    <col min="3" max="3" width="27.7109375" style="24" customWidth="1"/>
    <col min="4" max="4" width="21.5703125" style="24" customWidth="1"/>
    <col min="5" max="5" width="17.85546875" style="24" customWidth="1"/>
    <col min="6" max="6" width="22.28515625" style="24" customWidth="1"/>
    <col min="7" max="7" width="20.140625" style="26" customWidth="1"/>
    <col min="8" max="8" width="20.42578125" style="24" customWidth="1"/>
    <col min="9" max="9" width="24" style="24" customWidth="1"/>
    <col min="10" max="10" width="18.85546875" style="24" customWidth="1"/>
    <col min="11" max="11" width="18.5703125" style="24" customWidth="1"/>
    <col min="12" max="12" width="9.140625" style="24" customWidth="1"/>
    <col min="13" max="13" width="28.42578125" style="24" customWidth="1"/>
    <col min="14" max="14" width="21.42578125" style="24" hidden="1" customWidth="1"/>
    <col min="15" max="15" width="16.85546875" style="24" hidden="1" customWidth="1"/>
    <col min="16" max="16" width="17.28515625" style="24" hidden="1" customWidth="1"/>
    <col min="17" max="17" width="18.28515625" style="24" hidden="1" customWidth="1"/>
    <col min="18" max="18" width="16.5703125" style="24" hidden="1" customWidth="1"/>
    <col min="19" max="19" width="18.85546875" style="24" hidden="1" customWidth="1"/>
    <col min="20" max="21" width="20.7109375" style="24" hidden="1" customWidth="1"/>
    <col min="22" max="22" width="19.42578125" style="24" hidden="1" customWidth="1"/>
    <col min="23" max="23" width="16" style="24" hidden="1" customWidth="1"/>
    <col min="24" max="24" width="24.85546875" style="24" hidden="1" customWidth="1"/>
    <col min="25" max="25" width="19.7109375" style="24" hidden="1" customWidth="1"/>
    <col min="26" max="26" width="18.85546875" style="24" hidden="1" customWidth="1"/>
    <col min="27" max="27" width="19.7109375" style="24" hidden="1" customWidth="1"/>
    <col min="28" max="28" width="19.42578125" style="24" hidden="1" customWidth="1"/>
    <col min="29" max="29" width="18" style="24" hidden="1" customWidth="1"/>
    <col min="30" max="30" width="28.7109375" style="24" hidden="1" customWidth="1"/>
    <col min="31" max="31" width="18.5703125" style="24" hidden="1" customWidth="1"/>
    <col min="32" max="32" width="18.85546875" style="24" hidden="1" customWidth="1"/>
    <col min="33" max="33" width="20.42578125" style="24" hidden="1" customWidth="1"/>
    <col min="34" max="34" width="18.85546875" style="24" hidden="1" customWidth="1"/>
    <col min="35" max="35" width="19.85546875" style="24" hidden="1" customWidth="1"/>
    <col min="36" max="36" width="6.5703125" style="24" hidden="1" customWidth="1"/>
    <col min="37" max="47" width="9.140625" style="24" hidden="1" customWidth="1"/>
    <col min="48" max="48" width="0" style="24" hidden="1" customWidth="1"/>
    <col min="49" max="16384" width="9.140625" style="24" hidden="1"/>
  </cols>
  <sheetData>
    <row r="1" spans="1:48" s="15" customFormat="1" ht="18" customHeight="1" x14ac:dyDescent="0.25">
      <c r="C1" s="59" t="s">
        <v>219</v>
      </c>
      <c r="D1" s="19"/>
      <c r="E1" s="19"/>
      <c r="G1" s="19"/>
      <c r="AV1" s="18"/>
    </row>
    <row r="2" spans="1:48" s="15" customFormat="1" ht="18" customHeight="1" x14ac:dyDescent="0.2">
      <c r="A2" s="16"/>
      <c r="B2" s="16"/>
      <c r="C2" s="16" t="s">
        <v>780</v>
      </c>
      <c r="D2" s="33"/>
      <c r="E2" s="33"/>
      <c r="F2" s="251"/>
      <c r="G2" s="33"/>
      <c r="H2" s="19"/>
    </row>
    <row r="3" spans="1:48" s="15" customFormat="1" ht="18" customHeight="1" thickBot="1" x14ac:dyDescent="0.3">
      <c r="A3" s="16"/>
      <c r="B3" s="33"/>
      <c r="C3" s="32"/>
      <c r="D3" s="16"/>
      <c r="E3" s="33"/>
      <c r="F3" s="252"/>
      <c r="G3" s="33"/>
      <c r="H3" s="19"/>
    </row>
    <row r="4" spans="1:48" s="15" customFormat="1" ht="18" customHeight="1" thickBot="1" x14ac:dyDescent="0.3">
      <c r="A4" s="16"/>
      <c r="B4" s="16"/>
      <c r="C4" s="359" t="s">
        <v>800</v>
      </c>
      <c r="D4" s="362" t="s">
        <v>190</v>
      </c>
      <c r="E4" s="363"/>
      <c r="F4" s="363"/>
      <c r="G4" s="364"/>
      <c r="H4" s="19"/>
    </row>
    <row r="5" spans="1:48" s="15" customFormat="1" ht="18" customHeight="1" x14ac:dyDescent="0.2">
      <c r="A5" s="16"/>
      <c r="B5" s="17"/>
      <c r="C5" s="94"/>
      <c r="D5" s="16"/>
      <c r="E5" s="33"/>
      <c r="F5" s="33"/>
      <c r="G5" s="33"/>
      <c r="H5" s="19"/>
    </row>
    <row r="6" spans="1:48" s="15" customFormat="1" ht="18" customHeight="1" x14ac:dyDescent="0.2">
      <c r="A6" s="16"/>
      <c r="B6" s="16"/>
      <c r="C6" s="17" t="s">
        <v>220</v>
      </c>
      <c r="D6" s="82">
        <f>VLOOKUP($D$4,'2015E'!A2:B25,2,FALSE)</f>
        <v>109</v>
      </c>
      <c r="E6" s="16"/>
      <c r="F6" s="33"/>
      <c r="G6" s="33"/>
      <c r="H6" s="19"/>
    </row>
    <row r="7" spans="1:48" s="15" customFormat="1" ht="18" customHeight="1" x14ac:dyDescent="0.2">
      <c r="G7" s="19"/>
    </row>
    <row r="8" spans="1:48" s="15" customFormat="1" ht="18" customHeight="1" x14ac:dyDescent="0.2">
      <c r="E8" s="19"/>
      <c r="G8" s="19"/>
    </row>
    <row r="9" spans="1:48" s="15" customFormat="1" ht="18" customHeight="1" x14ac:dyDescent="0.25">
      <c r="C9" s="253" t="s">
        <v>756</v>
      </c>
      <c r="E9" s="19"/>
      <c r="G9" s="19"/>
    </row>
    <row r="10" spans="1:48" s="15" customFormat="1" ht="18" customHeight="1" x14ac:dyDescent="0.25">
      <c r="C10" s="19"/>
      <c r="D10" s="19"/>
      <c r="E10" s="19"/>
      <c r="F10" s="19"/>
      <c r="G10" s="28"/>
      <c r="H10" s="19"/>
    </row>
    <row r="11" spans="1:48" s="15" customFormat="1" ht="18" customHeight="1" x14ac:dyDescent="0.2">
      <c r="C11" s="239"/>
      <c r="D11" s="238" t="s">
        <v>652</v>
      </c>
      <c r="E11" s="352" t="s">
        <v>645</v>
      </c>
      <c r="F11" s="371" t="s">
        <v>226</v>
      </c>
      <c r="G11" s="372"/>
      <c r="H11" s="220"/>
      <c r="I11" s="220"/>
    </row>
    <row r="12" spans="1:48" s="15" customFormat="1" ht="14.25" customHeight="1" x14ac:dyDescent="0.2">
      <c r="B12" s="107"/>
      <c r="C12" s="203" t="s">
        <v>616</v>
      </c>
      <c r="D12" s="349">
        <f>SUMPRODUCT(VLOOKUP($D$4,employment2015_2e,{15,16,17,18},FALSE))</f>
        <v>157.5</v>
      </c>
      <c r="E12" s="353">
        <f>SUMPRODUCT(VLOOKUP($D$4,employment2014_3e,{15,16,17,18},FALSE))</f>
        <v>133</v>
      </c>
      <c r="F12" s="351">
        <f>IFERROR(D12/E12-1,"")</f>
        <v>0.18421052631578938</v>
      </c>
      <c r="G12" s="232">
        <f>F12</f>
        <v>0.18421052631578938</v>
      </c>
      <c r="H12" s="218" t="str">
        <f>IFERROR(VLOOKUP(#REF!,activity2014,20,FALSE),"")</f>
        <v/>
      </c>
      <c r="I12" s="218" t="str">
        <f>IFERROR(VLOOKUP(#REF!,activity2014,21,FALSE),"")</f>
        <v/>
      </c>
    </row>
    <row r="13" spans="1:48" s="15" customFormat="1" ht="14.25" customHeight="1" x14ac:dyDescent="0.2">
      <c r="B13" s="108"/>
      <c r="C13" s="203" t="s">
        <v>617</v>
      </c>
      <c r="D13" s="349">
        <f>SUMPRODUCT(VLOOKUP($D$4,employment2015_2e,{19,20,21,22},FALSE))</f>
        <v>233.5</v>
      </c>
      <c r="E13" s="354">
        <f>SUMPRODUCT(VLOOKUP($D$4,employment2014_3e,{19,20,21,22},FALSE))</f>
        <v>214</v>
      </c>
      <c r="F13" s="351">
        <f>IFERROR(D13/E13-1,"")</f>
        <v>9.1121495327102897E-2</v>
      </c>
      <c r="G13" s="232">
        <f>F13</f>
        <v>9.1121495327102897E-2</v>
      </c>
      <c r="H13" s="218" t="str">
        <f>IFERROR(VLOOKUP(#REF!,activity2014,22,FALSE),"")</f>
        <v/>
      </c>
      <c r="I13" s="218" t="str">
        <f>IFERROR(VLOOKUP(#REF!,activity2014,23,FALSE),"")</f>
        <v/>
      </c>
    </row>
    <row r="14" spans="1:48" s="15" customFormat="1" ht="14.25" customHeight="1" x14ac:dyDescent="0.2">
      <c r="B14" s="109"/>
      <c r="C14" s="203" t="s">
        <v>254</v>
      </c>
      <c r="D14" s="349">
        <f>SUMPRODUCT(VLOOKUP($D$4,employment2015_2e,{23,24,25,26},FALSE))</f>
        <v>561</v>
      </c>
      <c r="E14" s="357">
        <f>SUMPRODUCT(VLOOKUP($D$4,employment2014_3e,{23,24,25,26},FALSE))</f>
        <v>571</v>
      </c>
      <c r="F14" s="358">
        <f>IFERROR(D14/E14-1,"")</f>
        <v>-1.7513134851138368E-2</v>
      </c>
      <c r="G14" s="232">
        <f>F14</f>
        <v>-1.7513134851138368E-2</v>
      </c>
      <c r="H14" s="218" t="str">
        <f>IFERROR(VLOOKUP(#REF!,activity2014,24,FALSE),"")</f>
        <v/>
      </c>
      <c r="I14" s="218" t="str">
        <f>IFERROR(VLOOKUP(#REF!,activity2014,25,FALSE),"")</f>
        <v/>
      </c>
    </row>
    <row r="15" spans="1:48" s="15" customFormat="1" ht="18" customHeight="1" x14ac:dyDescent="0.2">
      <c r="C15" s="233" t="s">
        <v>224</v>
      </c>
      <c r="D15" s="350">
        <f>SUM(D12:D14)</f>
        <v>952</v>
      </c>
      <c r="E15" s="355">
        <f>SUM(E12:E14)</f>
        <v>918</v>
      </c>
      <c r="F15" s="356">
        <f>IFERROR(D15/E15-1,"")</f>
        <v>3.7037037037036979E-2</v>
      </c>
      <c r="G15" s="237">
        <f>F15</f>
        <v>3.7037037037036979E-2</v>
      </c>
      <c r="H15" s="221"/>
      <c r="I15" s="221"/>
    </row>
    <row r="16" spans="1:48" s="15" customFormat="1" ht="18" customHeight="1" x14ac:dyDescent="0.2">
      <c r="C16" s="102"/>
      <c r="D16" s="102"/>
      <c r="E16" s="102"/>
      <c r="F16" s="102"/>
      <c r="G16" s="102"/>
      <c r="H16" s="102"/>
      <c r="I16" s="102"/>
    </row>
    <row r="17" spans="2:9" s="15" customFormat="1" ht="18" customHeight="1" x14ac:dyDescent="0.25">
      <c r="C17" s="253" t="s">
        <v>755</v>
      </c>
      <c r="D17" s="102"/>
      <c r="E17" s="102"/>
      <c r="F17" s="102"/>
      <c r="G17" s="102"/>
      <c r="H17" s="102"/>
      <c r="I17" s="102"/>
    </row>
    <row r="18" spans="2:9" s="15" customFormat="1" ht="18" customHeight="1" x14ac:dyDescent="0.2">
      <c r="C18" s="102"/>
      <c r="D18" s="102"/>
      <c r="E18" s="102"/>
      <c r="F18" s="102"/>
      <c r="G18" s="102"/>
      <c r="H18" s="102"/>
      <c r="I18" s="102"/>
    </row>
    <row r="19" spans="2:9" s="15" customFormat="1" ht="18" customHeight="1" x14ac:dyDescent="0.2">
      <c r="C19" s="239"/>
      <c r="D19" s="238" t="s">
        <v>652</v>
      </c>
      <c r="E19" s="287" t="s">
        <v>645</v>
      </c>
      <c r="F19" s="371" t="s">
        <v>226</v>
      </c>
      <c r="G19" s="372"/>
      <c r="H19" s="102"/>
      <c r="I19" s="102"/>
    </row>
    <row r="20" spans="2:9" s="15" customFormat="1" ht="15" customHeight="1" x14ac:dyDescent="0.2">
      <c r="B20" s="107"/>
      <c r="C20" s="203" t="s">
        <v>616</v>
      </c>
      <c r="D20" s="143">
        <f>SUMPRODUCT(VLOOKUP($D$4,employment2015_2e,{30,31},FALSE))</f>
        <v>4948</v>
      </c>
      <c r="E20" s="218">
        <f>SUMPRODUCT(VLOOKUP($D$4,employment2014_3e,{30,31},FALSE))</f>
        <v>4121</v>
      </c>
      <c r="F20" s="223">
        <f>IFERROR(D20/E20-1,"")</f>
        <v>0.20067944673622917</v>
      </c>
      <c r="G20" s="232">
        <f>F20</f>
        <v>0.20067944673622917</v>
      </c>
      <c r="H20" s="102"/>
      <c r="I20" s="102"/>
    </row>
    <row r="21" spans="2:9" s="15" customFormat="1" ht="15" customHeight="1" x14ac:dyDescent="0.2">
      <c r="B21" s="108"/>
      <c r="C21" s="203" t="s">
        <v>617</v>
      </c>
      <c r="D21" s="143">
        <f>SUMPRODUCT(VLOOKUP($D$4,employment2015_2e,{32,33},FALSE))</f>
        <v>124.5</v>
      </c>
      <c r="E21" s="218">
        <f>SUMPRODUCT(VLOOKUP($D$4,employment2014_3e,{32,33},FALSE))</f>
        <v>111</v>
      </c>
      <c r="F21" s="223">
        <f>IFERROR(D21/E21-1,"")</f>
        <v>0.12162162162162171</v>
      </c>
      <c r="G21" s="232">
        <f>F21</f>
        <v>0.12162162162162171</v>
      </c>
      <c r="H21" s="102"/>
      <c r="I21" s="102"/>
    </row>
    <row r="22" spans="2:9" s="15" customFormat="1" ht="15" customHeight="1" x14ac:dyDescent="0.2">
      <c r="B22" s="109"/>
      <c r="C22" s="203" t="s">
        <v>254</v>
      </c>
      <c r="D22" s="143">
        <f>SUMPRODUCT(VLOOKUP($D$4,employment2015_2e,{34,35},FALSE))</f>
        <v>710</v>
      </c>
      <c r="E22" s="219">
        <f>SUMPRODUCT(VLOOKUP($D$4,employment2014_3e,{34,35},FALSE))</f>
        <v>528</v>
      </c>
      <c r="F22" s="223">
        <f>IFERROR(D22/E22-1,"")</f>
        <v>0.34469696969696972</v>
      </c>
      <c r="G22" s="232">
        <f>F22</f>
        <v>0.34469696969696972</v>
      </c>
      <c r="H22" s="102"/>
      <c r="I22" s="102"/>
    </row>
    <row r="23" spans="2:9" s="15" customFormat="1" ht="18" customHeight="1" x14ac:dyDescent="0.2">
      <c r="C23" s="233" t="s">
        <v>224</v>
      </c>
      <c r="D23" s="234">
        <f>SUM(D20:D22)</f>
        <v>5782.5</v>
      </c>
      <c r="E23" s="235">
        <f>SUM(E20:E22)</f>
        <v>4760</v>
      </c>
      <c r="F23" s="236">
        <f>IFERROR(D23/E23-1,"")</f>
        <v>0.2148109243697478</v>
      </c>
      <c r="G23" s="237">
        <f>F23</f>
        <v>0.2148109243697478</v>
      </c>
      <c r="H23" s="102"/>
      <c r="I23" s="102"/>
    </row>
    <row r="24" spans="2:9" ht="15.75" customHeight="1" x14ac:dyDescent="0.2">
      <c r="B24" s="15"/>
      <c r="C24" s="224"/>
      <c r="D24" s="222"/>
      <c r="E24" s="222"/>
      <c r="F24" s="222"/>
      <c r="G24" s="222"/>
      <c r="H24" s="222"/>
      <c r="I24" s="222"/>
    </row>
    <row r="25" spans="2:9" ht="15.75" customHeight="1" x14ac:dyDescent="0.25">
      <c r="B25" s="15"/>
      <c r="C25" s="254" t="s">
        <v>687</v>
      </c>
      <c r="D25" s="222"/>
      <c r="E25" s="222"/>
      <c r="F25" s="222"/>
      <c r="G25" s="222"/>
      <c r="H25" s="222"/>
      <c r="I25" s="222"/>
    </row>
    <row r="26" spans="2:9" ht="15.75" customHeight="1" x14ac:dyDescent="0.2">
      <c r="B26" s="15"/>
      <c r="C26" s="102"/>
      <c r="D26" s="102"/>
      <c r="E26" s="102"/>
      <c r="F26" s="102"/>
      <c r="G26" s="102"/>
      <c r="H26" s="222"/>
      <c r="I26" s="222"/>
    </row>
    <row r="27" spans="2:9" ht="15.75" customHeight="1" x14ac:dyDescent="0.25">
      <c r="B27" s="15"/>
      <c r="C27" s="102"/>
      <c r="D27" s="373" t="s">
        <v>652</v>
      </c>
      <c r="E27" s="374"/>
      <c r="F27" s="375" t="s">
        <v>645</v>
      </c>
      <c r="G27" s="376"/>
      <c r="H27" s="222"/>
      <c r="I27" s="222"/>
    </row>
    <row r="28" spans="2:9" ht="15.75" customHeight="1" x14ac:dyDescent="0.2">
      <c r="B28" s="15"/>
      <c r="C28" s="225" t="s">
        <v>677</v>
      </c>
      <c r="D28" s="226" t="s">
        <v>678</v>
      </c>
      <c r="E28" s="227" t="s">
        <v>679</v>
      </c>
      <c r="F28" s="228" t="s">
        <v>678</v>
      </c>
      <c r="G28" s="227" t="s">
        <v>679</v>
      </c>
      <c r="H28" s="222"/>
      <c r="I28" s="222"/>
    </row>
    <row r="29" spans="2:9" ht="15.75" customHeight="1" x14ac:dyDescent="0.2">
      <c r="B29" s="15"/>
      <c r="C29" s="142" t="s">
        <v>680</v>
      </c>
      <c r="D29" s="241">
        <f>IFERROR('Mean Totals'!C44/'Mean Totals'!$C$50,"-")</f>
        <v>3.8559972700904284E-2</v>
      </c>
      <c r="E29" s="242">
        <f>IFERROR('Mean Totals'!D44/'Mean Totals'!$D$50,"-")</f>
        <v>2.0030234315948602E-2</v>
      </c>
      <c r="F29" s="243">
        <f>IFERROR('Mean Totals'!E44/'Mean Totals'!$E$50,"-")</f>
        <v>5.1779935275080909E-2</v>
      </c>
      <c r="G29" s="242">
        <f>IFERROR('Mean Totals'!F44/'Mean Totals'!$F$50,"-")</f>
        <v>2.6293823038397328E-2</v>
      </c>
      <c r="H29" s="222"/>
      <c r="I29" s="222"/>
    </row>
    <row r="30" spans="2:9" ht="15.75" customHeight="1" x14ac:dyDescent="0.2">
      <c r="B30" s="15"/>
      <c r="C30" s="240" t="s">
        <v>686</v>
      </c>
      <c r="D30" s="241">
        <f>IFERROR('Mean Totals'!C45/'Mean Totals'!$C$50,"-")</f>
        <v>0.12079849854973554</v>
      </c>
      <c r="E30" s="242">
        <f>IFERROR('Mean Totals'!D45/'Mean Totals'!$D$50,"-")</f>
        <v>6.0468631897203327E-2</v>
      </c>
      <c r="F30" s="243">
        <f>IFERROR('Mean Totals'!E45/'Mean Totals'!$E$50,"-")</f>
        <v>0.11141932501155802</v>
      </c>
      <c r="G30" s="242">
        <f>IFERROR('Mean Totals'!F45/'Mean Totals'!$F$50,"-")</f>
        <v>7.595993322203673E-2</v>
      </c>
      <c r="H30" s="222"/>
      <c r="I30" s="222"/>
    </row>
    <row r="31" spans="2:9" ht="15.75" customHeight="1" x14ac:dyDescent="0.2">
      <c r="B31" s="15"/>
      <c r="C31" s="142" t="s">
        <v>685</v>
      </c>
      <c r="D31" s="241">
        <f>IFERROR('Mean Totals'!C46/'Mean Totals'!$C$50,"-")</f>
        <v>0.16720696126940796</v>
      </c>
      <c r="E31" s="242">
        <f>IFERROR('Mean Totals'!D46/'Mean Totals'!$D$50,"-")</f>
        <v>0.15476190476190477</v>
      </c>
      <c r="F31" s="243">
        <f>IFERROR('Mean Totals'!E46/'Mean Totals'!$E$50,"-")</f>
        <v>0.21405455386037911</v>
      </c>
      <c r="G31" s="242">
        <f>IFERROR('Mean Totals'!F46/'Mean Totals'!$F$50,"-")</f>
        <v>0.18823038397328881</v>
      </c>
      <c r="H31" s="222"/>
      <c r="I31" s="222"/>
    </row>
    <row r="32" spans="2:9" ht="15.75" customHeight="1" x14ac:dyDescent="0.2">
      <c r="B32" s="15"/>
      <c r="C32" s="142" t="s">
        <v>684</v>
      </c>
      <c r="D32" s="241">
        <f>IFERROR('Mean Totals'!C47/'Mean Totals'!$C$50,"-")</f>
        <v>0.27469715065688449</v>
      </c>
      <c r="E32" s="242">
        <f>IFERROR('Mean Totals'!D47/'Mean Totals'!$D$50,"-")</f>
        <v>0.28420256991685561</v>
      </c>
      <c r="F32" s="243">
        <f>IFERROR('Mean Totals'!E47/'Mean Totals'!$E$50,"-")</f>
        <v>0.28340268146093389</v>
      </c>
      <c r="G32" s="242">
        <f>IFERROR('Mean Totals'!F47/'Mean Totals'!$F$50,"-")</f>
        <v>0.31093489148580966</v>
      </c>
      <c r="H32" s="222"/>
      <c r="I32" s="222"/>
    </row>
    <row r="33" spans="2:24" ht="15.75" customHeight="1" x14ac:dyDescent="0.2">
      <c r="B33" s="43"/>
      <c r="C33" s="142" t="s">
        <v>683</v>
      </c>
      <c r="D33" s="241">
        <f>IFERROR('Mean Totals'!C48/'Mean Totals'!$C$50,"-")</f>
        <v>0.3298072001364955</v>
      </c>
      <c r="E33" s="242">
        <f>IFERROR('Mean Totals'!D48/'Mean Totals'!$D$50,"-")</f>
        <v>0.38983371126228267</v>
      </c>
      <c r="F33" s="243">
        <f>IFERROR('Mean Totals'!E48/'Mean Totals'!$E$50,"-")</f>
        <v>0.2459546925566343</v>
      </c>
      <c r="G33" s="242">
        <f>IFERROR('Mean Totals'!F48/'Mean Totals'!$F$50,"-")</f>
        <v>0.29841402337228712</v>
      </c>
      <c r="H33" s="84"/>
      <c r="I33" s="83"/>
    </row>
    <row r="34" spans="2:24" ht="15.75" customHeight="1" x14ac:dyDescent="0.2">
      <c r="C34" s="229" t="s">
        <v>682</v>
      </c>
      <c r="D34" s="241">
        <f>IFERROR('Mean Totals'!C49/'Mean Totals'!$C$50,"-")</f>
        <v>6.893021668657226E-2</v>
      </c>
      <c r="E34" s="242">
        <f>IFERROR('Mean Totals'!D49/'Mean Totals'!$D$50,"-")</f>
        <v>9.0702947845804988E-2</v>
      </c>
      <c r="F34" s="243">
        <f>IFERROR('Mean Totals'!E49/'Mean Totals'!$E$50,"-")</f>
        <v>9.3388811835413782E-2</v>
      </c>
      <c r="G34" s="242">
        <f>IFERROR('Mean Totals'!F49/'Mean Totals'!$F$50,"-")</f>
        <v>0.1001669449081803</v>
      </c>
    </row>
    <row r="35" spans="2:24" ht="15.75" customHeight="1" x14ac:dyDescent="0.25">
      <c r="B35" s="38"/>
      <c r="C35" s="217" t="s">
        <v>681</v>
      </c>
      <c r="D35" s="244">
        <f>IFERROR('Mean Totals'!C50/'Mean Totals'!C51,"-")</f>
        <v>0.52550883170447416</v>
      </c>
      <c r="E35" s="244">
        <f>IFERROR('Mean Totals'!D50/'Mean Totals'!C51,"-")</f>
        <v>0.47449116829552584</v>
      </c>
      <c r="F35" s="244">
        <f>IFERROR('Mean Totals'!E50/'Mean Totals'!E51,"-")</f>
        <v>0.47444615047159466</v>
      </c>
      <c r="G35" s="244">
        <f>IFERROR('Mean Totals'!F50/'Mean Totals'!E51,"-")</f>
        <v>0.52555384952840534</v>
      </c>
    </row>
    <row r="36" spans="2:24" ht="9.75" customHeight="1" x14ac:dyDescent="0.25">
      <c r="B36" s="38"/>
      <c r="C36" s="102"/>
      <c r="D36" s="231"/>
      <c r="E36" s="230"/>
      <c r="F36" s="247"/>
      <c r="G36" s="220"/>
    </row>
    <row r="37" spans="2:24" ht="15.75" customHeight="1" x14ac:dyDescent="0.2">
      <c r="M37" s="26"/>
      <c r="N37" s="73"/>
      <c r="O37" s="73"/>
      <c r="P37" s="26"/>
      <c r="Q37" s="26"/>
      <c r="R37" s="26"/>
      <c r="S37" s="26"/>
      <c r="T37" s="26"/>
      <c r="U37" s="26"/>
      <c r="V37" s="26"/>
      <c r="W37" s="26"/>
      <c r="X37" s="26"/>
    </row>
    <row r="38" spans="2:24" ht="15.75" customHeight="1" x14ac:dyDescent="0.2">
      <c r="M38" s="26"/>
      <c r="N38" s="73"/>
      <c r="O38" s="73"/>
      <c r="P38" s="26"/>
      <c r="Q38" s="26"/>
      <c r="R38" s="26"/>
      <c r="S38" s="26"/>
      <c r="T38" s="26"/>
      <c r="U38" s="26"/>
      <c r="V38" s="26"/>
      <c r="W38" s="26"/>
      <c r="X38" s="26"/>
    </row>
    <row r="39" spans="2:24" ht="15.75" customHeight="1" x14ac:dyDescent="0.2">
      <c r="M39" s="26"/>
      <c r="N39" s="73"/>
      <c r="O39" s="73"/>
      <c r="P39" s="26"/>
      <c r="Q39" s="26"/>
      <c r="R39" s="26"/>
      <c r="S39" s="26"/>
      <c r="T39" s="26"/>
      <c r="U39" s="26"/>
      <c r="V39" s="26"/>
      <c r="W39" s="26"/>
      <c r="X39" s="26"/>
    </row>
    <row r="40" spans="2:24" ht="15.75" customHeight="1" x14ac:dyDescent="0.2">
      <c r="M40" s="26"/>
      <c r="N40" s="73"/>
      <c r="O40" s="73"/>
      <c r="P40" s="26"/>
      <c r="Q40" s="26"/>
      <c r="R40" s="26"/>
      <c r="S40" s="26"/>
      <c r="T40" s="26"/>
      <c r="U40" s="26"/>
      <c r="V40" s="26"/>
      <c r="W40" s="26"/>
      <c r="X40" s="26"/>
    </row>
    <row r="41" spans="2:24" ht="15.75" customHeight="1" x14ac:dyDescent="0.2">
      <c r="M41" s="26"/>
      <c r="N41" s="73"/>
      <c r="O41" s="73"/>
      <c r="P41" s="26"/>
      <c r="Q41" s="26"/>
      <c r="R41" s="26"/>
      <c r="S41" s="26"/>
      <c r="T41" s="26"/>
      <c r="U41" s="26"/>
      <c r="V41" s="26"/>
      <c r="W41" s="26"/>
      <c r="X41" s="26"/>
    </row>
    <row r="42" spans="2:24" ht="15.75" customHeight="1" x14ac:dyDescent="0.2">
      <c r="M42" s="26"/>
      <c r="N42" s="73"/>
      <c r="O42" s="73"/>
      <c r="P42" s="26"/>
      <c r="Q42" s="26"/>
      <c r="R42" s="26"/>
      <c r="S42" s="26"/>
      <c r="T42" s="26"/>
      <c r="U42" s="26"/>
      <c r="V42" s="26"/>
      <c r="W42" s="26"/>
      <c r="X42" s="26"/>
    </row>
    <row r="43" spans="2:24" ht="15.75" customHeight="1" x14ac:dyDescent="0.2">
      <c r="M43" s="26"/>
      <c r="N43" s="73"/>
      <c r="O43" s="73"/>
      <c r="P43" s="26"/>
      <c r="Q43" s="26"/>
      <c r="R43" s="26"/>
      <c r="S43" s="26"/>
      <c r="T43" s="26"/>
      <c r="U43" s="26"/>
      <c r="V43" s="26"/>
      <c r="W43" s="26"/>
      <c r="X43" s="26"/>
    </row>
    <row r="44" spans="2:24" ht="15.75" customHeight="1" x14ac:dyDescent="0.2">
      <c r="M44" s="26"/>
      <c r="N44" s="73"/>
      <c r="O44" s="73"/>
      <c r="P44" s="26"/>
      <c r="Q44" s="26"/>
      <c r="R44" s="26"/>
      <c r="S44" s="26"/>
      <c r="T44" s="26"/>
      <c r="U44" s="26"/>
      <c r="V44" s="26"/>
      <c r="W44" s="26"/>
      <c r="X44" s="26"/>
    </row>
    <row r="45" spans="2:24" ht="15.75" customHeight="1" x14ac:dyDescent="0.2">
      <c r="M45" s="26"/>
      <c r="N45" s="73"/>
      <c r="O45" s="73"/>
      <c r="P45" s="26"/>
      <c r="Q45" s="26"/>
      <c r="R45" s="26"/>
      <c r="S45" s="26"/>
      <c r="T45" s="26"/>
      <c r="U45" s="26"/>
      <c r="V45" s="26"/>
      <c r="W45" s="26"/>
      <c r="X45" s="26"/>
    </row>
    <row r="46" spans="2:24" ht="15.75" hidden="1" customHeight="1" x14ac:dyDescent="0.2">
      <c r="M46" s="26"/>
      <c r="N46" s="73"/>
      <c r="O46" s="73"/>
      <c r="P46" s="26"/>
      <c r="Q46" s="26"/>
      <c r="R46" s="26"/>
      <c r="S46" s="26"/>
      <c r="T46" s="26"/>
      <c r="U46" s="26"/>
      <c r="V46" s="26"/>
      <c r="W46" s="26"/>
      <c r="X46" s="26"/>
    </row>
    <row r="47" spans="2:24" ht="15.75" hidden="1" customHeight="1" x14ac:dyDescent="0.2">
      <c r="M47" s="26"/>
      <c r="N47" s="73"/>
      <c r="O47" s="73"/>
      <c r="P47" s="26"/>
      <c r="Q47" s="26"/>
      <c r="R47" s="26"/>
      <c r="S47" s="26"/>
      <c r="T47" s="26"/>
      <c r="U47" s="26"/>
      <c r="V47" s="26"/>
      <c r="W47" s="26"/>
      <c r="X47" s="26"/>
    </row>
    <row r="48" spans="2:24" ht="15.75" hidden="1" customHeight="1" x14ac:dyDescent="0.2">
      <c r="M48" s="26"/>
      <c r="N48" s="73"/>
      <c r="O48" s="73"/>
      <c r="P48" s="26"/>
      <c r="Q48" s="26"/>
      <c r="R48" s="26"/>
      <c r="S48" s="26"/>
      <c r="T48" s="26"/>
      <c r="U48" s="26"/>
      <c r="V48" s="26"/>
      <c r="W48" s="26"/>
      <c r="X48" s="26"/>
    </row>
    <row r="49" spans="13:24" ht="15.75" hidden="1" customHeight="1" x14ac:dyDescent="0.2">
      <c r="M49" s="26"/>
      <c r="N49" s="73"/>
      <c r="O49" s="73"/>
      <c r="P49" s="26"/>
      <c r="Q49" s="26"/>
      <c r="R49" s="26"/>
      <c r="S49" s="26"/>
      <c r="T49" s="26"/>
      <c r="U49" s="26"/>
      <c r="V49" s="26"/>
      <c r="W49" s="26"/>
      <c r="X49" s="26"/>
    </row>
    <row r="50" spans="13:24" ht="15.75" hidden="1" customHeight="1" x14ac:dyDescent="0.2">
      <c r="M50" s="26"/>
      <c r="N50" s="73"/>
      <c r="O50" s="73"/>
      <c r="P50" s="26"/>
      <c r="Q50" s="26"/>
      <c r="R50" s="26"/>
      <c r="S50" s="26"/>
      <c r="T50" s="26"/>
      <c r="U50" s="26"/>
      <c r="V50" s="26"/>
      <c r="W50" s="26"/>
      <c r="X50" s="26"/>
    </row>
    <row r="51" spans="13:24" ht="15.75" hidden="1" customHeight="1" x14ac:dyDescent="0.2">
      <c r="M51" s="26"/>
      <c r="N51" s="73"/>
      <c r="O51" s="73"/>
      <c r="P51" s="26"/>
      <c r="Q51" s="26"/>
      <c r="R51" s="26"/>
      <c r="S51" s="26"/>
      <c r="T51" s="26"/>
      <c r="U51" s="26"/>
      <c r="V51" s="26"/>
      <c r="W51" s="26"/>
      <c r="X51" s="26"/>
    </row>
    <row r="52" spans="13:24" ht="15.75" hidden="1" customHeight="1" x14ac:dyDescent="0.2">
      <c r="M52" s="26"/>
      <c r="N52" s="73"/>
      <c r="O52" s="73"/>
      <c r="P52" s="26"/>
      <c r="Q52" s="26"/>
      <c r="R52" s="26"/>
      <c r="S52" s="26"/>
      <c r="T52" s="26"/>
      <c r="U52" s="26"/>
      <c r="V52" s="26"/>
      <c r="W52" s="26"/>
      <c r="X52" s="26"/>
    </row>
    <row r="53" spans="13:24" ht="15.75" hidden="1" customHeight="1" x14ac:dyDescent="0.2">
      <c r="M53" s="26"/>
      <c r="N53" s="73"/>
      <c r="O53" s="73"/>
      <c r="P53" s="26"/>
      <c r="Q53" s="26"/>
      <c r="R53" s="26"/>
      <c r="S53" s="26"/>
      <c r="T53" s="26"/>
      <c r="U53" s="26"/>
      <c r="V53" s="26"/>
      <c r="W53" s="26"/>
      <c r="X53" s="26"/>
    </row>
    <row r="54" spans="13:24" ht="15.75" hidden="1" customHeight="1" x14ac:dyDescent="0.2">
      <c r="M54" s="26"/>
      <c r="N54" s="73"/>
      <c r="O54" s="73"/>
      <c r="P54" s="26"/>
      <c r="Q54" s="26"/>
      <c r="R54" s="26"/>
      <c r="S54" s="26"/>
      <c r="T54" s="26"/>
      <c r="U54" s="26"/>
      <c r="V54" s="26"/>
      <c r="W54" s="26"/>
      <c r="X54" s="26"/>
    </row>
    <row r="55" spans="13:24" ht="15.75" hidden="1" customHeight="1" x14ac:dyDescent="0.2">
      <c r="M55" s="26"/>
      <c r="N55" s="73"/>
      <c r="O55" s="73"/>
      <c r="P55" s="26"/>
      <c r="Q55" s="26"/>
      <c r="R55" s="26"/>
      <c r="S55" s="26"/>
      <c r="T55" s="26"/>
      <c r="U55" s="26"/>
      <c r="V55" s="26"/>
      <c r="W55" s="26"/>
      <c r="X55" s="26"/>
    </row>
    <row r="56" spans="13:24" ht="15.75" hidden="1" customHeight="1" x14ac:dyDescent="0.2">
      <c r="M56" s="26"/>
      <c r="N56" s="73"/>
      <c r="O56" s="73"/>
      <c r="P56" s="26"/>
      <c r="Q56" s="26"/>
      <c r="R56" s="26"/>
      <c r="S56" s="26"/>
      <c r="T56" s="26"/>
      <c r="U56" s="26"/>
      <c r="V56" s="26"/>
      <c r="W56" s="26"/>
      <c r="X56" s="26"/>
    </row>
    <row r="57" spans="13:24" ht="15.75" hidden="1" customHeight="1" x14ac:dyDescent="0.2">
      <c r="M57" s="26"/>
      <c r="N57" s="73"/>
      <c r="O57" s="73"/>
      <c r="P57" s="26"/>
      <c r="Q57" s="26"/>
      <c r="R57" s="26"/>
      <c r="S57" s="26"/>
      <c r="T57" s="26"/>
      <c r="U57" s="26"/>
      <c r="V57" s="26"/>
      <c r="W57" s="26"/>
      <c r="X57" s="26"/>
    </row>
    <row r="58" spans="13:24" ht="15.75" hidden="1" customHeight="1" x14ac:dyDescent="0.2">
      <c r="N58" s="45"/>
      <c r="O58" s="45"/>
    </row>
    <row r="59" spans="13:24" ht="15.75" hidden="1" customHeight="1" x14ac:dyDescent="0.2">
      <c r="N59" s="45"/>
      <c r="O59" s="45"/>
    </row>
    <row r="60" spans="13:24" ht="15.75" hidden="1" customHeight="1" x14ac:dyDescent="0.2">
      <c r="N60" s="45"/>
      <c r="O60" s="45"/>
    </row>
    <row r="61" spans="13:24" ht="15.75" hidden="1" customHeight="1" x14ac:dyDescent="0.2">
      <c r="N61" s="45"/>
      <c r="O61" s="45"/>
    </row>
    <row r="62" spans="13:24" ht="15.75" hidden="1" customHeight="1" x14ac:dyDescent="0.2">
      <c r="N62" s="45"/>
      <c r="O62" s="45"/>
    </row>
    <row r="63" spans="13:24" ht="15.75" hidden="1" customHeight="1" x14ac:dyDescent="0.2">
      <c r="N63" s="45"/>
      <c r="O63" s="45"/>
    </row>
    <row r="64" spans="13:24" ht="15.75" hidden="1" customHeight="1" x14ac:dyDescent="0.2">
      <c r="N64" s="45"/>
      <c r="O64" s="45"/>
    </row>
    <row r="65" spans="14:15" ht="15.75" hidden="1" customHeight="1" x14ac:dyDescent="0.2">
      <c r="N65" s="45"/>
      <c r="O65" s="45"/>
    </row>
    <row r="66" spans="14:15" ht="15.75" hidden="1" customHeight="1" x14ac:dyDescent="0.2">
      <c r="N66" s="45"/>
      <c r="O66" s="45"/>
    </row>
    <row r="67" spans="14:15" ht="15.75" hidden="1" customHeight="1" x14ac:dyDescent="0.2">
      <c r="N67" s="45"/>
      <c r="O67" s="45"/>
    </row>
    <row r="68" spans="14:15" ht="15.75" hidden="1" customHeight="1" x14ac:dyDescent="0.2">
      <c r="N68" s="45"/>
      <c r="O68" s="45"/>
    </row>
    <row r="69" spans="14:15" ht="15.75" hidden="1" customHeight="1" x14ac:dyDescent="0.2">
      <c r="N69" s="45"/>
      <c r="O69" s="45"/>
    </row>
    <row r="70" spans="14:15" ht="15.75" hidden="1" customHeight="1" x14ac:dyDescent="0.2">
      <c r="N70" s="45"/>
      <c r="O70" s="45"/>
    </row>
    <row r="71" spans="14:15" ht="15.75" hidden="1" customHeight="1" x14ac:dyDescent="0.2">
      <c r="N71" s="45"/>
      <c r="O71" s="45"/>
    </row>
    <row r="72" spans="14:15" ht="15.75" hidden="1" customHeight="1" x14ac:dyDescent="0.2">
      <c r="N72" s="45"/>
      <c r="O72" s="45"/>
    </row>
    <row r="73" spans="14:15" ht="15.75" hidden="1" customHeight="1" x14ac:dyDescent="0.2">
      <c r="N73" s="45"/>
      <c r="O73" s="45"/>
    </row>
    <row r="74" spans="14:15" ht="15.75" hidden="1" customHeight="1" x14ac:dyDescent="0.2">
      <c r="N74" s="45"/>
      <c r="O74" s="45"/>
    </row>
    <row r="75" spans="14:15" ht="15.75" hidden="1" customHeight="1" x14ac:dyDescent="0.2">
      <c r="N75" s="45"/>
      <c r="O75" s="45"/>
    </row>
    <row r="76" spans="14:15" ht="15.75" hidden="1" customHeight="1" x14ac:dyDescent="0.2">
      <c r="N76" s="45"/>
      <c r="O76" s="45"/>
    </row>
    <row r="77" spans="14:15" ht="15.75" hidden="1" customHeight="1" x14ac:dyDescent="0.2">
      <c r="N77" s="45"/>
      <c r="O77" s="45"/>
    </row>
    <row r="78" spans="14:15" ht="15.75" hidden="1" customHeight="1" x14ac:dyDescent="0.2">
      <c r="N78" s="45"/>
      <c r="O78" s="45"/>
    </row>
    <row r="79" spans="14:15" ht="15.75" hidden="1" customHeight="1" x14ac:dyDescent="0.2">
      <c r="N79" s="45"/>
      <c r="O79" s="45"/>
    </row>
    <row r="80" spans="14:15" ht="15.75" hidden="1" customHeight="1" x14ac:dyDescent="0.2">
      <c r="N80" s="45"/>
      <c r="O80" s="45"/>
    </row>
    <row r="81" spans="14:15" ht="15.75" hidden="1" customHeight="1" x14ac:dyDescent="0.2">
      <c r="N81" s="45"/>
      <c r="O81" s="45"/>
    </row>
    <row r="82" spans="14:15" ht="15.75" hidden="1" customHeight="1" x14ac:dyDescent="0.2">
      <c r="N82" s="45"/>
      <c r="O82" s="45"/>
    </row>
    <row r="83" spans="14:15" ht="15.75" hidden="1" customHeight="1" x14ac:dyDescent="0.2">
      <c r="N83" s="45"/>
      <c r="O83" s="45"/>
    </row>
    <row r="84" spans="14:15" ht="15.75" hidden="1" customHeight="1" x14ac:dyDescent="0.2">
      <c r="N84" s="45"/>
      <c r="O84" s="45"/>
    </row>
    <row r="85" spans="14:15" ht="15.75" hidden="1" customHeight="1" x14ac:dyDescent="0.2">
      <c r="N85" s="45"/>
      <c r="O85" s="45"/>
    </row>
    <row r="86" spans="14:15" ht="15.75" hidden="1" customHeight="1" x14ac:dyDescent="0.2">
      <c r="N86" s="45"/>
      <c r="O86" s="45"/>
    </row>
    <row r="87" spans="14:15" ht="15.75" hidden="1" customHeight="1" x14ac:dyDescent="0.2">
      <c r="N87" s="45"/>
      <c r="O87" s="45"/>
    </row>
    <row r="88" spans="14:15" ht="15.75" hidden="1" customHeight="1" x14ac:dyDescent="0.2">
      <c r="N88" s="45"/>
      <c r="O88" s="45"/>
    </row>
    <row r="89" spans="14:15" ht="15.75" hidden="1" customHeight="1" x14ac:dyDescent="0.2">
      <c r="N89" s="45"/>
      <c r="O89" s="45"/>
    </row>
    <row r="90" spans="14:15" ht="15.75" hidden="1" customHeight="1" x14ac:dyDescent="0.2">
      <c r="N90" s="45"/>
      <c r="O90" s="45"/>
    </row>
    <row r="91" spans="14:15" ht="15.75" hidden="1" customHeight="1" x14ac:dyDescent="0.2">
      <c r="N91" s="45"/>
      <c r="O91" s="45"/>
    </row>
    <row r="92" spans="14:15" ht="15.75" hidden="1" customHeight="1" x14ac:dyDescent="0.2">
      <c r="N92" s="45"/>
      <c r="O92" s="45"/>
    </row>
    <row r="93" spans="14:15" ht="15.75" hidden="1" customHeight="1" x14ac:dyDescent="0.2">
      <c r="N93" s="45"/>
      <c r="O93" s="45"/>
    </row>
    <row r="94" spans="14:15" ht="15.75" hidden="1" customHeight="1" x14ac:dyDescent="0.2">
      <c r="N94" s="45"/>
      <c r="O94" s="45"/>
    </row>
    <row r="95" spans="14:15" ht="15.75" hidden="1" customHeight="1" x14ac:dyDescent="0.2">
      <c r="N95" s="45"/>
      <c r="O95" s="45"/>
    </row>
    <row r="96" spans="14:15" ht="15.75" hidden="1" customHeight="1" x14ac:dyDescent="0.2">
      <c r="N96" s="45"/>
      <c r="O96" s="45"/>
    </row>
    <row r="97" spans="14:15" ht="15.75" hidden="1" customHeight="1" x14ac:dyDescent="0.2">
      <c r="N97" s="45"/>
      <c r="O97" s="45"/>
    </row>
    <row r="98" spans="14:15" ht="15.75" hidden="1" customHeight="1" x14ac:dyDescent="0.2">
      <c r="N98" s="45"/>
      <c r="O98" s="45"/>
    </row>
    <row r="99" spans="14:15" ht="15.75" hidden="1" customHeight="1" x14ac:dyDescent="0.2">
      <c r="N99" s="45"/>
      <c r="O99" s="45"/>
    </row>
    <row r="100" spans="14:15" ht="15.75" hidden="1" customHeight="1" x14ac:dyDescent="0.2">
      <c r="N100" s="45"/>
      <c r="O100" s="45"/>
    </row>
    <row r="101" spans="14:15" ht="15.75" hidden="1" customHeight="1" x14ac:dyDescent="0.2">
      <c r="N101" s="45"/>
      <c r="O101" s="45"/>
    </row>
    <row r="102" spans="14:15" ht="15.75" hidden="1" customHeight="1" x14ac:dyDescent="0.2">
      <c r="N102" s="45"/>
      <c r="O102" s="45"/>
    </row>
    <row r="103" spans="14:15" ht="15.75" hidden="1" customHeight="1" x14ac:dyDescent="0.2">
      <c r="N103" s="45"/>
      <c r="O103" s="45"/>
    </row>
    <row r="104" spans="14:15" ht="15.75" hidden="1" customHeight="1" x14ac:dyDescent="0.2">
      <c r="N104" s="45"/>
      <c r="O104" s="45"/>
    </row>
    <row r="105" spans="14:15" ht="15.75" hidden="1" customHeight="1" x14ac:dyDescent="0.2">
      <c r="N105" s="45"/>
      <c r="O105" s="45"/>
    </row>
    <row r="106" spans="14:15" ht="15.75" hidden="1" customHeight="1" x14ac:dyDescent="0.2">
      <c r="N106" s="45"/>
      <c r="O106" s="45"/>
    </row>
    <row r="107" spans="14:15" ht="15.75" hidden="1" customHeight="1" x14ac:dyDescent="0.2">
      <c r="N107" s="45"/>
      <c r="O107" s="45"/>
    </row>
    <row r="108" spans="14:15" ht="15.75" hidden="1" customHeight="1" x14ac:dyDescent="0.2">
      <c r="N108" s="45"/>
      <c r="O108" s="45"/>
    </row>
    <row r="109" spans="14:15" ht="15.75" hidden="1" customHeight="1" x14ac:dyDescent="0.2">
      <c r="N109" s="45"/>
      <c r="O109" s="45"/>
    </row>
    <row r="110" spans="14:15" ht="15.75" hidden="1" customHeight="1" x14ac:dyDescent="0.2">
      <c r="N110" s="45"/>
      <c r="O110" s="45"/>
    </row>
    <row r="111" spans="14:15" ht="15.75" hidden="1" customHeight="1" x14ac:dyDescent="0.2">
      <c r="N111" s="45"/>
      <c r="O111" s="45"/>
    </row>
    <row r="112" spans="14:15" ht="15.75" hidden="1" customHeight="1" x14ac:dyDescent="0.2">
      <c r="N112" s="45"/>
      <c r="O112" s="45"/>
    </row>
    <row r="113" spans="14:15" ht="15.75" hidden="1" customHeight="1" x14ac:dyDescent="0.2">
      <c r="N113" s="45"/>
      <c r="O113" s="45"/>
    </row>
    <row r="114" spans="14:15" ht="15.75" hidden="1" customHeight="1" x14ac:dyDescent="0.2">
      <c r="N114" s="45"/>
      <c r="O114" s="45"/>
    </row>
    <row r="115" spans="14:15" ht="15.75" hidden="1" customHeight="1" x14ac:dyDescent="0.2">
      <c r="N115" s="45"/>
      <c r="O115" s="45"/>
    </row>
    <row r="116" spans="14:15" ht="15.75" hidden="1" customHeight="1" x14ac:dyDescent="0.2">
      <c r="N116" s="45"/>
      <c r="O116" s="45"/>
    </row>
    <row r="117" spans="14:15" ht="15.75" hidden="1" customHeight="1" x14ac:dyDescent="0.2">
      <c r="N117" s="45"/>
      <c r="O117" s="45"/>
    </row>
    <row r="118" spans="14:15" ht="15.75" hidden="1" customHeight="1" x14ac:dyDescent="0.2">
      <c r="N118" s="45"/>
      <c r="O118" s="45"/>
    </row>
    <row r="119" spans="14:15" ht="15.75" hidden="1" customHeight="1" x14ac:dyDescent="0.2">
      <c r="N119" s="45"/>
      <c r="O119" s="45"/>
    </row>
    <row r="120" spans="14:15" ht="15.75" hidden="1" customHeight="1" x14ac:dyDescent="0.2">
      <c r="N120" s="45"/>
      <c r="O120" s="45"/>
    </row>
    <row r="121" spans="14:15" ht="15.75" hidden="1" customHeight="1" x14ac:dyDescent="0.2">
      <c r="N121" s="45"/>
      <c r="O121" s="45"/>
    </row>
    <row r="122" spans="14:15" ht="15.75" hidden="1" customHeight="1" x14ac:dyDescent="0.2">
      <c r="N122" s="45"/>
      <c r="O122" s="45"/>
    </row>
    <row r="123" spans="14:15" ht="15.75" hidden="1" customHeight="1" x14ac:dyDescent="0.2">
      <c r="N123" s="45"/>
      <c r="O123" s="45"/>
    </row>
    <row r="124" spans="14:15" ht="15.75" hidden="1" customHeight="1" x14ac:dyDescent="0.2">
      <c r="N124" s="45"/>
      <c r="O124" s="45"/>
    </row>
    <row r="125" spans="14:15" ht="15.75" hidden="1" customHeight="1" x14ac:dyDescent="0.2">
      <c r="N125" s="45"/>
      <c r="O125" s="45"/>
    </row>
    <row r="126" spans="14:15" ht="15.75" hidden="1" customHeight="1" x14ac:dyDescent="0.2">
      <c r="N126" s="45"/>
      <c r="O126" s="45"/>
    </row>
    <row r="127" spans="14:15" ht="15.75" hidden="1" customHeight="1" x14ac:dyDescent="0.2">
      <c r="N127" s="45"/>
      <c r="O127" s="45"/>
    </row>
    <row r="128" spans="14:15" ht="15.75" hidden="1" customHeight="1" x14ac:dyDescent="0.2">
      <c r="N128" s="45"/>
      <c r="O128" s="45"/>
    </row>
    <row r="129" spans="14:15" ht="15.75" hidden="1" customHeight="1" x14ac:dyDescent="0.2">
      <c r="N129" s="45"/>
      <c r="O129" s="45"/>
    </row>
    <row r="130" spans="14:15" ht="15.75" hidden="1" customHeight="1" x14ac:dyDescent="0.2">
      <c r="N130" s="45"/>
      <c r="O130" s="45"/>
    </row>
    <row r="131" spans="14:15" ht="15.75" hidden="1" customHeight="1" x14ac:dyDescent="0.2">
      <c r="N131" s="45"/>
      <c r="O131" s="45"/>
    </row>
    <row r="132" spans="14:15" ht="15.75" hidden="1" customHeight="1" x14ac:dyDescent="0.2">
      <c r="N132" s="45"/>
      <c r="O132" s="45"/>
    </row>
    <row r="133" spans="14:15" ht="15.75" hidden="1" customHeight="1" x14ac:dyDescent="0.2">
      <c r="N133" s="45"/>
      <c r="O133" s="45"/>
    </row>
    <row r="134" spans="14:15" ht="15.75" hidden="1" customHeight="1" x14ac:dyDescent="0.2">
      <c r="N134" s="45"/>
      <c r="O134" s="45"/>
    </row>
  </sheetData>
  <sheetProtection password="C527" sheet="1" objects="1" scenarios="1"/>
  <protectedRanges>
    <protectedRange sqref="D4" name="Range2"/>
  </protectedRanges>
  <dataConsolidate/>
  <mergeCells count="5">
    <mergeCell ref="D4:G4"/>
    <mergeCell ref="F11:G11"/>
    <mergeCell ref="D27:E27"/>
    <mergeCell ref="F27:G27"/>
    <mergeCell ref="F19:G19"/>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45" id="{85C963E5-4314-4B42-B3DD-C055911F9FBC}">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E17:E18 G12:G15</xm:sqref>
        </x14:conditionalFormatting>
        <x14:conditionalFormatting xmlns:xm="http://schemas.microsoft.com/office/excel/2006/main">
          <x14:cfRule type="iconSet" priority="47" id="{4DEF93B8-46F8-4842-9D18-BEE3BB95225A}">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G17:G18</xm:sqref>
        </x14:conditionalFormatting>
        <x14:conditionalFormatting xmlns:xm="http://schemas.microsoft.com/office/excel/2006/main">
          <x14:cfRule type="iconSet" priority="48" id="{BC7AA72F-AD95-4BBE-BBF7-24281CEE8785}">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I17:I25</xm:sqref>
        </x14:conditionalFormatting>
        <x14:conditionalFormatting xmlns:xm="http://schemas.microsoft.com/office/excel/2006/main">
          <x14:cfRule type="iconSet" priority="3" id="{B56C9719-0A1C-4B00-924F-D5D0FEDC52C8}">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G20:G23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'2015E'!$A$2:$A$16</xm:f>
          </x14:formula1>
          <xm:sqref>D4:G4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AEA"/>
  </sheetPr>
  <dimension ref="A1:AV209"/>
  <sheetViews>
    <sheetView showGridLines="0" showZeros="0" zoomScaleNormal="100" workbookViewId="0">
      <pane ySplit="7" topLeftCell="A8" activePane="bottomLeft" state="frozen"/>
      <selection activeCell="J10" sqref="J10"/>
      <selection pane="bottomLeft" activeCell="D19" sqref="D19"/>
    </sheetView>
  </sheetViews>
  <sheetFormatPr defaultColWidth="0" defaultRowHeight="0" customHeight="1" zeroHeight="1" x14ac:dyDescent="0.2"/>
  <cols>
    <col min="1" max="1" width="5.85546875" style="24" customWidth="1"/>
    <col min="2" max="2" width="1.85546875" style="24" customWidth="1"/>
    <col min="3" max="3" width="34.28515625" style="24" customWidth="1"/>
    <col min="4" max="5" width="15.42578125" style="24" customWidth="1"/>
    <col min="6" max="6" width="16" style="24" customWidth="1"/>
    <col min="7" max="9" width="14.7109375" style="24" customWidth="1"/>
    <col min="10" max="11" width="15.7109375" style="24" customWidth="1"/>
    <col min="12" max="12" width="9.140625" style="24" customWidth="1"/>
    <col min="13" max="13" width="13.42578125" style="24" customWidth="1"/>
    <col min="14" max="14" width="5" style="24" customWidth="1"/>
    <col min="15" max="15" width="23.42578125" style="24" customWidth="1"/>
    <col min="16" max="16" width="17.28515625" style="24" customWidth="1"/>
    <col min="17" max="17" width="18.28515625" style="24" hidden="1" customWidth="1"/>
    <col min="18" max="18" width="16.5703125" style="24" hidden="1" customWidth="1"/>
    <col min="19" max="19" width="18.85546875" style="24" hidden="1" customWidth="1"/>
    <col min="20" max="21" width="20.7109375" style="24" hidden="1" customWidth="1"/>
    <col min="22" max="22" width="19.42578125" style="24" hidden="1" customWidth="1"/>
    <col min="23" max="23" width="16" style="24" hidden="1" customWidth="1"/>
    <col min="24" max="24" width="24.85546875" style="24" hidden="1" customWidth="1"/>
    <col min="25" max="25" width="19.7109375" style="24" hidden="1" customWidth="1"/>
    <col min="26" max="26" width="18.85546875" style="24" hidden="1" customWidth="1"/>
    <col min="27" max="27" width="19.7109375" style="24" hidden="1" customWidth="1"/>
    <col min="28" max="28" width="19.42578125" style="24" hidden="1" customWidth="1"/>
    <col min="29" max="29" width="18" style="24" hidden="1" customWidth="1"/>
    <col min="30" max="30" width="28.7109375" style="24" hidden="1" customWidth="1"/>
    <col min="31" max="31" width="18.5703125" style="24" hidden="1" customWidth="1"/>
    <col min="32" max="32" width="18.85546875" style="24" hidden="1" customWidth="1"/>
    <col min="33" max="33" width="20.42578125" style="24" hidden="1" customWidth="1"/>
    <col min="34" max="34" width="18.85546875" style="24" hidden="1" customWidth="1"/>
    <col min="35" max="35" width="19.85546875" style="24" hidden="1" customWidth="1"/>
    <col min="36" max="36" width="6.5703125" style="24" hidden="1" customWidth="1"/>
    <col min="37" max="47" width="9.140625" style="24" hidden="1" customWidth="1"/>
    <col min="48" max="48" width="0" style="24" hidden="1" customWidth="1"/>
    <col min="49" max="16384" width="9.140625" style="24" hidden="1"/>
  </cols>
  <sheetData>
    <row r="1" spans="3:48" s="15" customFormat="1" ht="16.5" customHeight="1" x14ac:dyDescent="0.25">
      <c r="C1" s="14" t="s">
        <v>219</v>
      </c>
    </row>
    <row r="2" spans="3:48" s="15" customFormat="1" ht="16.5" customHeight="1" x14ac:dyDescent="0.2">
      <c r="C2" s="16" t="s">
        <v>639</v>
      </c>
      <c r="D2" s="16"/>
      <c r="E2" s="16"/>
      <c r="F2" s="16"/>
      <c r="G2" s="16"/>
      <c r="H2" s="16"/>
    </row>
    <row r="3" spans="3:48" s="15" customFormat="1" ht="16.5" customHeight="1" thickBot="1" x14ac:dyDescent="0.25">
      <c r="C3" s="16"/>
      <c r="D3" s="16"/>
      <c r="E3" s="16"/>
      <c r="F3" s="16"/>
      <c r="G3" s="16"/>
      <c r="H3" s="16"/>
    </row>
    <row r="4" spans="3:48" s="15" customFormat="1" ht="16.5" customHeight="1" thickBot="1" x14ac:dyDescent="0.3">
      <c r="C4" s="17" t="s">
        <v>801</v>
      </c>
      <c r="D4" s="362" t="s">
        <v>190</v>
      </c>
      <c r="E4" s="383"/>
      <c r="F4" s="383"/>
      <c r="G4" s="384"/>
      <c r="H4" s="257"/>
      <c r="AV4" s="18"/>
    </row>
    <row r="5" spans="3:48" s="15" customFormat="1" ht="16.5" customHeight="1" x14ac:dyDescent="0.25">
      <c r="C5" s="17"/>
      <c r="D5" s="17"/>
      <c r="E5" s="17"/>
      <c r="F5" s="17"/>
      <c r="G5" s="17"/>
      <c r="H5" s="17"/>
      <c r="AV5" s="18"/>
    </row>
    <row r="6" spans="3:48" s="15" customFormat="1" ht="16.5" customHeight="1" x14ac:dyDescent="0.2">
      <c r="C6" s="17" t="s">
        <v>220</v>
      </c>
      <c r="D6" s="20">
        <f>VLOOKUP('3. Activities'!D4:H4,activity2015,2,0)</f>
        <v>109</v>
      </c>
      <c r="E6" s="16"/>
      <c r="F6" s="33"/>
      <c r="G6" s="255"/>
      <c r="H6" s="256"/>
    </row>
    <row r="7" spans="3:48" s="15" customFormat="1" ht="16.5" customHeight="1" x14ac:dyDescent="0.35">
      <c r="C7" s="21"/>
      <c r="D7" s="22"/>
      <c r="E7" s="19"/>
      <c r="F7" s="19"/>
      <c r="G7" s="329"/>
      <c r="H7" s="23"/>
    </row>
    <row r="8" spans="3:48" s="15" customFormat="1" ht="16.5" customHeight="1" x14ac:dyDescent="0.35">
      <c r="C8" s="21"/>
      <c r="D8" s="22"/>
      <c r="E8" s="19"/>
      <c r="F8" s="19"/>
      <c r="G8" s="329"/>
      <c r="H8" s="19"/>
    </row>
    <row r="9" spans="3:48" s="15" customFormat="1" ht="16.5" customHeight="1" x14ac:dyDescent="0.35">
      <c r="C9" s="58" t="s">
        <v>221</v>
      </c>
      <c r="D9" s="22"/>
      <c r="E9" s="19"/>
      <c r="F9" s="19"/>
      <c r="G9" s="329"/>
      <c r="H9" s="19"/>
    </row>
    <row r="10" spans="3:48" s="15" customFormat="1" ht="16.5" customHeight="1" x14ac:dyDescent="0.35">
      <c r="C10" s="346" t="s">
        <v>792</v>
      </c>
      <c r="D10" s="22"/>
      <c r="E10" s="19"/>
      <c r="F10" s="19"/>
      <c r="G10" s="335"/>
      <c r="H10" s="19"/>
    </row>
    <row r="11" spans="3:48" s="15" customFormat="1" ht="16.5" customHeight="1" x14ac:dyDescent="0.35">
      <c r="C11" s="346"/>
      <c r="D11" s="22"/>
      <c r="E11" s="19"/>
      <c r="F11" s="19"/>
      <c r="G11" s="337"/>
      <c r="H11" s="19"/>
    </row>
    <row r="12" spans="3:48" s="15" customFormat="1" ht="16.5" customHeight="1" x14ac:dyDescent="0.2">
      <c r="C12" s="224"/>
      <c r="D12" s="221"/>
      <c r="E12" s="221"/>
      <c r="F12" s="221"/>
      <c r="G12" s="221"/>
    </row>
    <row r="13" spans="3:48" s="15" customFormat="1" ht="16.5" customHeight="1" x14ac:dyDescent="0.2">
      <c r="C13" s="102"/>
      <c r="D13" s="385" t="s">
        <v>652</v>
      </c>
      <c r="E13" s="386"/>
      <c r="F13" s="387"/>
      <c r="G13" s="377" t="s">
        <v>645</v>
      </c>
      <c r="H13" s="378"/>
      <c r="I13" s="379"/>
    </row>
    <row r="14" spans="3:48" s="15" customFormat="1" ht="50.25" customHeight="1" x14ac:dyDescent="0.2">
      <c r="C14" s="141" t="s">
        <v>661</v>
      </c>
      <c r="D14" s="338" t="s">
        <v>223</v>
      </c>
      <c r="E14" s="339" t="s">
        <v>785</v>
      </c>
      <c r="F14" s="340" t="s">
        <v>786</v>
      </c>
      <c r="G14" s="341" t="s">
        <v>223</v>
      </c>
      <c r="H14" s="339" t="s">
        <v>787</v>
      </c>
      <c r="I14" s="340" t="s">
        <v>788</v>
      </c>
    </row>
    <row r="15" spans="3:48" s="15" customFormat="1" ht="16.5" customHeight="1" x14ac:dyDescent="0.2">
      <c r="C15" s="310" t="str">
        <f>D4</f>
        <v>All organisations</v>
      </c>
      <c r="D15" s="342">
        <f>VLOOKUP($D$4,activity2015,203,FALSE)</f>
        <v>47602</v>
      </c>
      <c r="E15" s="343">
        <f>VLOOKUP($D$4,activity2015,204,FALSE)</f>
        <v>1616894</v>
      </c>
      <c r="F15" s="344">
        <f>VLOOKUP($D$4,activity2015,205,FALSE)</f>
        <v>4259500</v>
      </c>
      <c r="G15" s="345">
        <f>VLOOKUP($D$4,activity2014,190,FALSE)</f>
        <v>46358</v>
      </c>
      <c r="H15" s="343">
        <f>VLOOKUP($D$4,activity2014,191,FALSE)</f>
        <v>1634622</v>
      </c>
      <c r="I15" s="344">
        <f>VLOOKUP($D$4,activity2014,192,FALSE)</f>
        <v>3291759</v>
      </c>
    </row>
    <row r="16" spans="3:48" s="15" customFormat="1" ht="16.5" customHeight="1" x14ac:dyDescent="0.2">
      <c r="C16" s="224"/>
      <c r="D16" s="221"/>
      <c r="E16" s="221"/>
      <c r="F16" s="221"/>
      <c r="G16" s="221"/>
      <c r="H16" s="221"/>
      <c r="I16" s="221"/>
    </row>
    <row r="17" spans="2:16" s="15" customFormat="1" ht="16.5" customHeight="1" x14ac:dyDescent="0.2">
      <c r="C17" s="102"/>
      <c r="D17" s="377" t="s">
        <v>226</v>
      </c>
      <c r="E17" s="378"/>
      <c r="F17" s="378"/>
      <c r="G17" s="378"/>
      <c r="H17" s="378"/>
      <c r="I17" s="379"/>
    </row>
    <row r="18" spans="2:16" s="15" customFormat="1" ht="36" customHeight="1" x14ac:dyDescent="0.2">
      <c r="C18" s="141"/>
      <c r="D18" s="380" t="s">
        <v>223</v>
      </c>
      <c r="E18" s="381"/>
      <c r="F18" s="380" t="s">
        <v>793</v>
      </c>
      <c r="G18" s="381"/>
      <c r="H18" s="382" t="s">
        <v>794</v>
      </c>
      <c r="I18" s="381"/>
    </row>
    <row r="19" spans="2:16" s="15" customFormat="1" ht="16.5" customHeight="1" x14ac:dyDescent="0.2">
      <c r="C19" s="310" t="str">
        <f>D4</f>
        <v>All organisations</v>
      </c>
      <c r="D19" s="348">
        <f>IFERROR((D15-G15)/G15, "-")</f>
        <v>2.683463479874024E-2</v>
      </c>
      <c r="E19" s="347">
        <f>D19</f>
        <v>2.683463479874024E-2</v>
      </c>
      <c r="F19" s="348">
        <f>IFERROR((E15-H15)/H15, "-")</f>
        <v>-1.0845320814231058E-2</v>
      </c>
      <c r="G19" s="347">
        <f>F19</f>
        <v>-1.0845320814231058E-2</v>
      </c>
      <c r="H19" s="348">
        <f>IFERROR((F15-I15)/I15, "-")</f>
        <v>0.29398901924472598</v>
      </c>
      <c r="I19" s="347">
        <f>H19</f>
        <v>0.29398901924472598</v>
      </c>
    </row>
    <row r="20" spans="2:16" s="15" customFormat="1" ht="16.5" customHeight="1" x14ac:dyDescent="0.2">
      <c r="D20" s="221"/>
      <c r="E20" s="221"/>
      <c r="F20" s="221"/>
      <c r="G20" s="221"/>
      <c r="H20" s="221"/>
      <c r="I20" s="221"/>
    </row>
    <row r="21" spans="2:16" ht="15.75" customHeight="1" x14ac:dyDescent="0.2">
      <c r="C21" s="26"/>
      <c r="L21" s="26"/>
      <c r="N21" s="26"/>
      <c r="O21" s="326"/>
      <c r="P21" s="26"/>
    </row>
    <row r="22" spans="2:16" s="33" customFormat="1" ht="15.75" customHeight="1" x14ac:dyDescent="0.25">
      <c r="C22" s="58" t="s">
        <v>668</v>
      </c>
      <c r="D22" s="19"/>
      <c r="E22" s="19"/>
      <c r="F22" s="19"/>
      <c r="G22" s="19"/>
      <c r="H22" s="19"/>
      <c r="I22" s="19"/>
    </row>
    <row r="23" spans="2:16" s="33" customFormat="1" ht="15.75" customHeight="1" x14ac:dyDescent="0.25">
      <c r="C23" s="34"/>
      <c r="D23" s="19"/>
      <c r="E23" s="19"/>
      <c r="F23" s="19"/>
      <c r="G23" s="19"/>
      <c r="H23" s="19"/>
      <c r="I23" s="19"/>
    </row>
    <row r="24" spans="2:16" s="33" customFormat="1" ht="15.75" customHeight="1" x14ac:dyDescent="0.25">
      <c r="C24" s="26"/>
      <c r="D24" s="153" t="s">
        <v>222</v>
      </c>
      <c r="E24" s="199"/>
      <c r="F24" s="199"/>
      <c r="G24" s="328"/>
      <c r="H24" s="328"/>
      <c r="I24" s="19"/>
    </row>
    <row r="25" spans="2:16" s="33" customFormat="1" ht="35.25" customHeight="1" x14ac:dyDescent="0.25">
      <c r="C25" s="157" t="s">
        <v>6</v>
      </c>
      <c r="D25" s="158" t="s">
        <v>663</v>
      </c>
      <c r="E25" s="145"/>
      <c r="F25" s="145"/>
      <c r="G25" s="30"/>
      <c r="H25" s="30"/>
      <c r="I25" s="28"/>
    </row>
    <row r="26" spans="2:16" s="19" customFormat="1" ht="16.5" customHeight="1" x14ac:dyDescent="0.2">
      <c r="B26" s="107"/>
      <c r="C26" s="154" t="s">
        <v>227</v>
      </c>
      <c r="D26" s="155">
        <f>VLOOKUP($D$4,activity2015,187,FALSE)</f>
        <v>8180</v>
      </c>
      <c r="E26" s="144"/>
      <c r="F26" s="144"/>
      <c r="G26" s="144"/>
      <c r="H26" s="144"/>
      <c r="I26" s="30"/>
      <c r="J26" s="36"/>
      <c r="L26" s="36"/>
    </row>
    <row r="27" spans="2:16" s="19" customFormat="1" ht="16.5" customHeight="1" x14ac:dyDescent="0.2">
      <c r="B27" s="108"/>
      <c r="C27" s="154" t="s">
        <v>228</v>
      </c>
      <c r="D27" s="156">
        <f>VLOOKUP($D$4,activity2015,188,FALSE)</f>
        <v>1073</v>
      </c>
      <c r="E27" s="144"/>
      <c r="F27" s="144"/>
      <c r="G27" s="144"/>
      <c r="H27" s="144"/>
      <c r="I27" s="31"/>
    </row>
    <row r="28" spans="2:16" s="19" customFormat="1" ht="16.5" customHeight="1" x14ac:dyDescent="0.2">
      <c r="B28" s="109"/>
      <c r="C28" s="154" t="s">
        <v>229</v>
      </c>
      <c r="D28" s="155">
        <f>VLOOKUP($D$4,activity2015,189,FALSE)</f>
        <v>1010</v>
      </c>
      <c r="E28" s="144"/>
      <c r="F28" s="144"/>
      <c r="G28" s="144"/>
      <c r="H28" s="144"/>
      <c r="I28" s="31"/>
      <c r="J28" s="36"/>
    </row>
    <row r="29" spans="2:16" s="19" customFormat="1" ht="16.5" customHeight="1" x14ac:dyDescent="0.2">
      <c r="B29" s="149"/>
      <c r="C29" s="154" t="s">
        <v>230</v>
      </c>
      <c r="D29" s="155">
        <f>VLOOKUP($D$4,activity2015,190,FALSE)</f>
        <v>1300</v>
      </c>
      <c r="E29" s="144"/>
      <c r="F29" s="144"/>
      <c r="G29" s="144"/>
      <c r="H29" s="144"/>
      <c r="I29" s="31"/>
      <c r="J29" s="36"/>
    </row>
    <row r="30" spans="2:16" s="19" customFormat="1" ht="16.5" customHeight="1" x14ac:dyDescent="0.2">
      <c r="B30" s="135"/>
      <c r="C30" s="154" t="s">
        <v>231</v>
      </c>
      <c r="D30" s="155">
        <f>VLOOKUP($D$4,activity2015,191,FALSE)</f>
        <v>11817</v>
      </c>
      <c r="E30" s="144"/>
      <c r="F30" s="144"/>
      <c r="G30" s="144"/>
      <c r="H30" s="144"/>
      <c r="I30" s="31"/>
      <c r="J30" s="36"/>
    </row>
    <row r="31" spans="2:16" s="19" customFormat="1" ht="16.5" customHeight="1" x14ac:dyDescent="0.2">
      <c r="B31" s="136"/>
      <c r="C31" s="154" t="s">
        <v>232</v>
      </c>
      <c r="D31" s="155">
        <f>VLOOKUP($D$4,activity2015,192,FALSE)</f>
        <v>9753</v>
      </c>
      <c r="E31" s="144"/>
      <c r="F31" s="144"/>
      <c r="G31" s="144"/>
      <c r="H31" s="144"/>
      <c r="I31" s="31"/>
      <c r="J31" s="36"/>
    </row>
    <row r="32" spans="2:16" s="19" customFormat="1" ht="16.5" customHeight="1" x14ac:dyDescent="0.2">
      <c r="B32" s="147"/>
      <c r="C32" s="154" t="s">
        <v>233</v>
      </c>
      <c r="D32" s="155">
        <f>VLOOKUP($D$4,activity2015,193,FALSE)</f>
        <v>71013</v>
      </c>
      <c r="E32" s="144"/>
      <c r="F32" s="144"/>
      <c r="G32" s="144"/>
      <c r="H32" s="144"/>
      <c r="I32" s="31"/>
    </row>
    <row r="33" spans="2:15" s="19" customFormat="1" ht="16.5" customHeight="1" x14ac:dyDescent="0.2">
      <c r="B33" s="148"/>
      <c r="C33" s="159" t="s">
        <v>234</v>
      </c>
      <c r="D33" s="160">
        <f>VLOOKUP($D$4,activity2015,194,FALSE)</f>
        <v>2438</v>
      </c>
      <c r="E33" s="144"/>
      <c r="F33" s="144"/>
      <c r="G33" s="144"/>
      <c r="H33" s="144"/>
      <c r="I33" s="31"/>
    </row>
    <row r="34" spans="2:15" s="19" customFormat="1" ht="16.5" customHeight="1" x14ac:dyDescent="0.2">
      <c r="C34" s="151" t="s">
        <v>224</v>
      </c>
      <c r="D34" s="152">
        <f>SUM(D26:D33)</f>
        <v>106584</v>
      </c>
      <c r="E34" s="144"/>
      <c r="F34" s="144"/>
      <c r="G34" s="144"/>
      <c r="H34" s="144"/>
    </row>
    <row r="35" spans="2:15" s="19" customFormat="1" ht="15.75" customHeight="1" x14ac:dyDescent="0.2">
      <c r="D35" s="144"/>
      <c r="E35" s="144"/>
      <c r="F35" s="144"/>
      <c r="G35" s="144"/>
      <c r="H35" s="144"/>
    </row>
    <row r="36" spans="2:15" s="19" customFormat="1" ht="15.75" customHeight="1" x14ac:dyDescent="0.2">
      <c r="D36" s="144"/>
      <c r="E36" s="144"/>
      <c r="F36" s="144"/>
      <c r="G36" s="144" t="s">
        <v>667</v>
      </c>
    </row>
    <row r="37" spans="2:15" s="19" customFormat="1" ht="15.75" customHeight="1" x14ac:dyDescent="0.2">
      <c r="D37" s="144"/>
      <c r="E37" s="144"/>
      <c r="F37" s="144"/>
      <c r="G37" s="144"/>
    </row>
    <row r="38" spans="2:15" s="19" customFormat="1" ht="15.75" customHeight="1" x14ac:dyDescent="0.2">
      <c r="B38" s="150"/>
      <c r="C38" s="102"/>
      <c r="D38" s="102"/>
      <c r="E38" s="201"/>
      <c r="F38" s="187"/>
      <c r="G38" s="187"/>
      <c r="H38" s="202"/>
    </row>
    <row r="39" spans="2:15" s="19" customFormat="1" ht="15.75" customHeight="1" x14ac:dyDescent="0.25">
      <c r="C39" s="103" t="s">
        <v>236</v>
      </c>
      <c r="D39" s="204"/>
      <c r="E39" s="204"/>
      <c r="F39" s="204"/>
      <c r="G39" s="204"/>
      <c r="H39" s="204"/>
      <c r="I39" s="204"/>
      <c r="J39" s="39"/>
      <c r="K39" s="39"/>
    </row>
    <row r="40" spans="2:15" s="19" customFormat="1" ht="15.75" customHeight="1" x14ac:dyDescent="0.2">
      <c r="C40" s="205"/>
      <c r="D40" s="204"/>
      <c r="E40" s="204"/>
      <c r="F40" s="204"/>
      <c r="G40" s="204"/>
      <c r="H40" s="204"/>
      <c r="I40" s="204"/>
      <c r="J40" s="39"/>
      <c r="K40" s="39"/>
    </row>
    <row r="41" spans="2:15" s="19" customFormat="1" ht="15.75" customHeight="1" x14ac:dyDescent="0.2">
      <c r="C41" s="26"/>
      <c r="D41" s="40" t="s">
        <v>222</v>
      </c>
      <c r="E41" s="204"/>
      <c r="F41" s="204"/>
      <c r="G41" s="204"/>
      <c r="H41" s="204"/>
      <c r="I41" s="204"/>
      <c r="J41" s="39"/>
      <c r="K41" s="39"/>
      <c r="N41" s="311"/>
      <c r="O41" s="19" t="s">
        <v>769</v>
      </c>
    </row>
    <row r="42" spans="2:15" s="19" customFormat="1" ht="15.75" customHeight="1" x14ac:dyDescent="0.2">
      <c r="C42" s="314"/>
      <c r="D42" s="315" t="s">
        <v>235</v>
      </c>
      <c r="E42" s="204"/>
      <c r="F42" s="204"/>
      <c r="G42" s="204"/>
      <c r="H42" s="204"/>
      <c r="I42" s="204"/>
      <c r="J42" s="39"/>
      <c r="K42" s="39"/>
    </row>
    <row r="43" spans="2:15" s="19" customFormat="1" ht="15.75" customHeight="1" x14ac:dyDescent="0.2">
      <c r="B43" s="161"/>
      <c r="C43" s="318" t="s">
        <v>673</v>
      </c>
      <c r="D43" s="319">
        <f>VLOOKUP($D$4,activity2015,76,FALSE)/$D$6</f>
        <v>11.434036697247706</v>
      </c>
      <c r="E43" s="204"/>
      <c r="F43" s="206"/>
      <c r="G43" s="204"/>
      <c r="H43" s="204"/>
      <c r="I43" s="204"/>
      <c r="J43" s="39"/>
      <c r="K43" s="39"/>
      <c r="N43" s="148"/>
      <c r="O43" s="19" t="s">
        <v>765</v>
      </c>
    </row>
    <row r="44" spans="2:15" s="19" customFormat="1" ht="15.75" customHeight="1" x14ac:dyDescent="0.2">
      <c r="B44" s="162"/>
      <c r="C44" s="320" t="s">
        <v>237</v>
      </c>
      <c r="D44" s="321">
        <f>VLOOKUP($D$4,activity2015,77,FALSE)/$D$6</f>
        <v>6.5012844036697253</v>
      </c>
      <c r="E44" s="204"/>
      <c r="F44" s="206"/>
      <c r="G44" s="204"/>
      <c r="H44" s="204"/>
      <c r="I44" s="204"/>
      <c r="J44" s="39"/>
      <c r="K44" s="39"/>
    </row>
    <row r="45" spans="2:15" s="19" customFormat="1" ht="15.75" customHeight="1" x14ac:dyDescent="0.2">
      <c r="B45" s="163"/>
      <c r="C45" s="320" t="s">
        <v>238</v>
      </c>
      <c r="D45" s="321">
        <f>VLOOKUP($D$4,activity2015,78,FALSE)/$D$6</f>
        <v>28.723486238532111</v>
      </c>
      <c r="E45" s="204"/>
      <c r="F45" s="206"/>
      <c r="G45" s="204"/>
      <c r="H45" s="204"/>
      <c r="I45" s="204"/>
      <c r="J45" s="39"/>
      <c r="K45" s="39"/>
    </row>
    <row r="46" spans="2:15" s="19" customFormat="1" ht="15.75" customHeight="1" x14ac:dyDescent="0.2">
      <c r="B46" s="164"/>
      <c r="C46" s="320" t="s">
        <v>239</v>
      </c>
      <c r="D46" s="321">
        <f>VLOOKUP($D$4,activity2015,79,FALSE)/$D$6</f>
        <v>3.4928440366972477</v>
      </c>
      <c r="E46" s="200"/>
      <c r="F46" s="206"/>
      <c r="G46" s="200"/>
      <c r="H46" s="207"/>
      <c r="I46" s="202"/>
      <c r="J46" s="41"/>
      <c r="K46" s="41"/>
    </row>
    <row r="47" spans="2:15" s="19" customFormat="1" ht="15.75" customHeight="1" x14ac:dyDescent="0.2">
      <c r="B47" s="165"/>
      <c r="C47" s="320" t="s">
        <v>240</v>
      </c>
      <c r="D47" s="321">
        <f>VLOOKUP($D$4,activity2015,80,FALSE)/$D$6</f>
        <v>12.263944954128441</v>
      </c>
      <c r="E47" s="201"/>
      <c r="F47" s="206"/>
      <c r="G47" s="187"/>
      <c r="H47" s="207"/>
      <c r="K47" s="35"/>
    </row>
    <row r="48" spans="2:15" s="19" customFormat="1" ht="15.75" customHeight="1" x14ac:dyDescent="0.2">
      <c r="B48" s="168"/>
      <c r="C48" s="320" t="s">
        <v>241</v>
      </c>
      <c r="D48" s="321">
        <f>VLOOKUP($D$4,activity2015,81,FALSE)/$D$6</f>
        <v>39.136605504587159</v>
      </c>
      <c r="E48" s="328"/>
      <c r="F48" s="206"/>
      <c r="G48" s="328"/>
      <c r="H48" s="207"/>
      <c r="K48" s="35"/>
    </row>
    <row r="49" spans="2:11" s="19" customFormat="1" ht="15.75" customHeight="1" x14ac:dyDescent="0.2">
      <c r="B49" s="166"/>
      <c r="C49" s="316" t="s">
        <v>242</v>
      </c>
      <c r="D49" s="317">
        <f>VLOOKUP($D$4,activity2015,82,FALSE)/$D$6</f>
        <v>2.9730275229357797</v>
      </c>
      <c r="E49" s="30"/>
      <c r="F49" s="30"/>
      <c r="G49" s="30"/>
      <c r="H49" s="207"/>
      <c r="K49" s="35"/>
    </row>
    <row r="50" spans="2:11" s="19" customFormat="1" ht="15.75" customHeight="1" x14ac:dyDescent="0.2">
      <c r="C50" s="187"/>
      <c r="D50" s="208"/>
      <c r="E50" s="30"/>
      <c r="F50" s="30"/>
      <c r="G50" s="30"/>
      <c r="H50" s="207"/>
      <c r="K50" s="35"/>
    </row>
    <row r="51" spans="2:11" s="19" customFormat="1" ht="15.75" customHeight="1" x14ac:dyDescent="0.2">
      <c r="C51" s="187"/>
      <c r="D51" s="208"/>
      <c r="E51" s="30"/>
      <c r="F51" s="30"/>
      <c r="G51" s="30"/>
      <c r="H51" s="207" t="s">
        <v>236</v>
      </c>
      <c r="K51" s="35"/>
    </row>
    <row r="52" spans="2:11" s="19" customFormat="1" ht="15.75" customHeight="1" x14ac:dyDescent="0.2">
      <c r="C52" s="187"/>
      <c r="D52" s="208"/>
      <c r="E52" s="30"/>
      <c r="F52" s="30"/>
      <c r="G52" s="30"/>
      <c r="H52" s="207"/>
      <c r="K52" s="35"/>
    </row>
    <row r="53" spans="2:11" s="19" customFormat="1" ht="15.75" customHeight="1" x14ac:dyDescent="0.2">
      <c r="C53" s="312" t="s">
        <v>768</v>
      </c>
      <c r="D53" s="208"/>
      <c r="E53" s="30"/>
      <c r="F53" s="30"/>
      <c r="G53" s="30"/>
      <c r="H53" s="207"/>
      <c r="K53" s="35"/>
    </row>
    <row r="54" spans="2:11" s="19" customFormat="1" ht="15.75" customHeight="1" x14ac:dyDescent="0.2">
      <c r="C54" s="313" t="s">
        <v>688</v>
      </c>
      <c r="D54" s="208"/>
      <c r="E54" s="30"/>
      <c r="F54" s="30"/>
      <c r="G54" s="30"/>
      <c r="H54" s="207"/>
      <c r="K54" s="35"/>
    </row>
    <row r="55" spans="2:11" s="19" customFormat="1" ht="15.75" customHeight="1" x14ac:dyDescent="0.2">
      <c r="C55" s="209"/>
      <c r="D55" s="210"/>
      <c r="E55" s="210"/>
      <c r="F55" s="210"/>
      <c r="G55" s="210"/>
      <c r="H55" s="42"/>
      <c r="K55" s="37"/>
    </row>
    <row r="56" spans="2:11" s="19" customFormat="1" ht="15.75" customHeight="1" x14ac:dyDescent="0.2">
      <c r="C56" s="187"/>
      <c r="D56" s="211" t="s">
        <v>222</v>
      </c>
      <c r="E56" s="212"/>
      <c r="F56" s="210"/>
      <c r="G56" s="210"/>
    </row>
    <row r="57" spans="2:11" s="19" customFormat="1" ht="15.75" customHeight="1" x14ac:dyDescent="0.2">
      <c r="C57" s="314" t="s">
        <v>243</v>
      </c>
      <c r="D57" s="325"/>
      <c r="E57" s="213"/>
      <c r="F57" s="210"/>
      <c r="G57" s="210"/>
    </row>
    <row r="58" spans="2:11" s="19" customFormat="1" ht="15.75" customHeight="1" x14ac:dyDescent="0.2">
      <c r="B58" s="224"/>
      <c r="C58" s="318" t="s">
        <v>244</v>
      </c>
      <c r="D58" s="323">
        <f>VLOOKUP($D$4,activity2015,83,FALSE)</f>
        <v>61</v>
      </c>
      <c r="E58" s="214"/>
      <c r="G58" s="210"/>
    </row>
    <row r="59" spans="2:11" s="19" customFormat="1" ht="15.75" customHeight="1" x14ac:dyDescent="0.2">
      <c r="B59" s="224"/>
      <c r="C59" s="320" t="s">
        <v>245</v>
      </c>
      <c r="D59" s="324">
        <f>VLOOKUP($D$4,activity2015,85,FALSE)</f>
        <v>14</v>
      </c>
      <c r="E59" s="214"/>
      <c r="G59" s="210"/>
    </row>
    <row r="60" spans="2:11" ht="15.75" customHeight="1" x14ac:dyDescent="0.2">
      <c r="B60" s="224"/>
      <c r="C60" s="320" t="s">
        <v>246</v>
      </c>
      <c r="D60" s="324">
        <f>VLOOKUP($D$4,activity2015,87,FALSE)</f>
        <v>35</v>
      </c>
      <c r="E60" s="214"/>
    </row>
    <row r="61" spans="2:11" ht="15.75" customHeight="1" x14ac:dyDescent="0.2">
      <c r="B61" s="224"/>
      <c r="C61" s="320" t="s">
        <v>247</v>
      </c>
      <c r="D61" s="324">
        <f>VLOOKUP($D$4,activity2015,91,FALSE)</f>
        <v>59</v>
      </c>
      <c r="E61" s="214"/>
    </row>
    <row r="62" spans="2:11" ht="15.75" customHeight="1" x14ac:dyDescent="0.2">
      <c r="B62" s="224"/>
      <c r="C62" s="320" t="s">
        <v>248</v>
      </c>
      <c r="D62" s="324">
        <f>VLOOKUP($D$4,activity2015,97,FALSE)</f>
        <v>3</v>
      </c>
      <c r="E62" s="214"/>
    </row>
    <row r="63" spans="2:11" ht="15.75" customHeight="1" x14ac:dyDescent="0.2">
      <c r="B63" s="224"/>
      <c r="C63" s="320" t="s">
        <v>249</v>
      </c>
      <c r="D63" s="324">
        <f>VLOOKUP($D$4,activity2015,99,FALSE)</f>
        <v>7</v>
      </c>
      <c r="E63" s="214"/>
    </row>
    <row r="64" spans="2:11" ht="15.75" customHeight="1" x14ac:dyDescent="0.2">
      <c r="B64" s="19"/>
      <c r="C64" s="320" t="s">
        <v>250</v>
      </c>
      <c r="D64" s="324">
        <f>VLOOKUP($D$4,activity2015,84,FALSE)</f>
        <v>50</v>
      </c>
      <c r="E64" s="214"/>
    </row>
    <row r="65" spans="2:15" s="19" customFormat="1" ht="15.75" customHeight="1" x14ac:dyDescent="0.2">
      <c r="C65" s="320" t="s">
        <v>251</v>
      </c>
      <c r="D65" s="324">
        <f>VLOOKUP($D$4,activity2015,90,FALSE)</f>
        <v>13</v>
      </c>
      <c r="E65" s="214"/>
      <c r="F65" s="210"/>
      <c r="G65" s="210"/>
    </row>
    <row r="66" spans="2:15" s="19" customFormat="1" ht="15.75" customHeight="1" x14ac:dyDescent="0.2">
      <c r="B66" s="169"/>
      <c r="C66" s="320" t="s">
        <v>252</v>
      </c>
      <c r="D66" s="324">
        <f>VLOOKUP($D$4,activity2015,94,FALSE)</f>
        <v>4</v>
      </c>
      <c r="E66" s="214"/>
      <c r="F66" s="210"/>
      <c r="G66" s="210"/>
    </row>
    <row r="67" spans="2:15" s="19" customFormat="1" ht="15.75" customHeight="1" x14ac:dyDescent="0.2">
      <c r="B67" s="169"/>
      <c r="C67" s="316" t="s">
        <v>253</v>
      </c>
      <c r="D67" s="322">
        <f>VLOOKUP($D$4,activity2015,102,FALSE)</f>
        <v>2</v>
      </c>
      <c r="E67" s="214"/>
    </row>
    <row r="68" spans="2:15" s="19" customFormat="1" ht="15.75" customHeight="1" x14ac:dyDescent="0.2">
      <c r="B68" s="169"/>
      <c r="C68" s="187"/>
      <c r="D68" s="31"/>
      <c r="E68" s="31"/>
    </row>
    <row r="69" spans="2:15" s="19" customFormat="1" ht="15.75" customHeight="1" x14ac:dyDescent="0.2">
      <c r="B69" s="169"/>
      <c r="C69" s="187"/>
      <c r="D69" s="31"/>
      <c r="E69" s="31"/>
    </row>
    <row r="70" spans="2:15" s="19" customFormat="1" ht="15.75" hidden="1" customHeight="1" x14ac:dyDescent="0.2">
      <c r="N70" s="44"/>
      <c r="O70" s="44"/>
    </row>
    <row r="71" spans="2:15" s="19" customFormat="1" ht="15.75" hidden="1" customHeight="1" x14ac:dyDescent="0.2">
      <c r="N71" s="44"/>
      <c r="O71" s="44"/>
    </row>
    <row r="72" spans="2:15" s="19" customFormat="1" ht="15.75" hidden="1" customHeight="1" x14ac:dyDescent="0.2">
      <c r="N72" s="44"/>
      <c r="O72" s="44"/>
    </row>
    <row r="73" spans="2:15" s="19" customFormat="1" ht="15.75" hidden="1" customHeight="1" x14ac:dyDescent="0.2">
      <c r="N73" s="44"/>
      <c r="O73" s="44"/>
    </row>
    <row r="74" spans="2:15" s="19" customFormat="1" ht="15.75" hidden="1" customHeight="1" x14ac:dyDescent="0.2">
      <c r="N74" s="44"/>
      <c r="O74" s="44"/>
    </row>
    <row r="75" spans="2:15" s="19" customFormat="1" ht="15.75" hidden="1" customHeight="1" x14ac:dyDescent="0.2">
      <c r="N75" s="44"/>
      <c r="O75" s="44"/>
    </row>
    <row r="76" spans="2:15" s="19" customFormat="1" ht="15.75" hidden="1" customHeight="1" x14ac:dyDescent="0.2">
      <c r="N76" s="44"/>
      <c r="O76" s="44"/>
    </row>
    <row r="77" spans="2:15" s="19" customFormat="1" ht="15.75" hidden="1" customHeight="1" x14ac:dyDescent="0.2">
      <c r="N77" s="44"/>
      <c r="O77" s="44"/>
    </row>
    <row r="78" spans="2:15" s="19" customFormat="1" ht="15.75" hidden="1" customHeight="1" x14ac:dyDescent="0.2">
      <c r="N78" s="44"/>
      <c r="O78" s="44"/>
    </row>
    <row r="79" spans="2:15" s="19" customFormat="1" ht="15.75" hidden="1" customHeight="1" x14ac:dyDescent="0.2">
      <c r="N79" s="44"/>
      <c r="O79" s="44"/>
    </row>
    <row r="80" spans="2:15" s="19" customFormat="1" ht="15.75" hidden="1" customHeight="1" x14ac:dyDescent="0.2">
      <c r="N80" s="44"/>
      <c r="O80" s="44"/>
    </row>
    <row r="81" spans="14:15" s="19" customFormat="1" ht="15.75" hidden="1" customHeight="1" x14ac:dyDescent="0.2">
      <c r="N81" s="44"/>
      <c r="O81" s="44"/>
    </row>
    <row r="82" spans="14:15" s="19" customFormat="1" ht="15.75" hidden="1" customHeight="1" x14ac:dyDescent="0.2">
      <c r="N82" s="44"/>
      <c r="O82" s="44"/>
    </row>
    <row r="83" spans="14:15" s="19" customFormat="1" ht="15.75" hidden="1" customHeight="1" x14ac:dyDescent="0.2">
      <c r="N83" s="44"/>
      <c r="O83" s="44"/>
    </row>
    <row r="84" spans="14:15" s="19" customFormat="1" ht="15.75" hidden="1" customHeight="1" x14ac:dyDescent="0.2">
      <c r="N84" s="44"/>
      <c r="O84" s="44"/>
    </row>
    <row r="85" spans="14:15" s="19" customFormat="1" ht="15.75" hidden="1" customHeight="1" x14ac:dyDescent="0.2">
      <c r="N85" s="44"/>
      <c r="O85" s="44"/>
    </row>
    <row r="86" spans="14:15" s="19" customFormat="1" ht="15.75" hidden="1" customHeight="1" x14ac:dyDescent="0.2">
      <c r="N86" s="44"/>
      <c r="O86" s="44"/>
    </row>
    <row r="87" spans="14:15" s="19" customFormat="1" ht="15.75" hidden="1" customHeight="1" x14ac:dyDescent="0.2">
      <c r="N87" s="44"/>
      <c r="O87" s="44"/>
    </row>
    <row r="88" spans="14:15" s="19" customFormat="1" ht="15.75" hidden="1" customHeight="1" x14ac:dyDescent="0.2">
      <c r="N88" s="44"/>
      <c r="O88" s="44"/>
    </row>
    <row r="89" spans="14:15" s="19" customFormat="1" ht="15.75" hidden="1" customHeight="1" x14ac:dyDescent="0.2">
      <c r="N89" s="44"/>
      <c r="O89" s="44"/>
    </row>
    <row r="90" spans="14:15" s="19" customFormat="1" ht="15.75" hidden="1" customHeight="1" x14ac:dyDescent="0.2">
      <c r="N90" s="44"/>
      <c r="O90" s="44"/>
    </row>
    <row r="91" spans="14:15" s="19" customFormat="1" ht="15.75" hidden="1" customHeight="1" x14ac:dyDescent="0.2">
      <c r="N91" s="44"/>
      <c r="O91" s="44"/>
    </row>
    <row r="92" spans="14:15" s="19" customFormat="1" ht="15.75" hidden="1" customHeight="1" x14ac:dyDescent="0.2">
      <c r="N92" s="44"/>
      <c r="O92" s="44"/>
    </row>
    <row r="93" spans="14:15" s="19" customFormat="1" ht="15.75" hidden="1" customHeight="1" x14ac:dyDescent="0.2">
      <c r="N93" s="44"/>
      <c r="O93" s="44"/>
    </row>
    <row r="94" spans="14:15" s="19" customFormat="1" ht="15.75" hidden="1" customHeight="1" x14ac:dyDescent="0.2">
      <c r="N94" s="44"/>
      <c r="O94" s="44"/>
    </row>
    <row r="95" spans="14:15" s="19" customFormat="1" ht="15.75" hidden="1" customHeight="1" x14ac:dyDescent="0.2">
      <c r="N95" s="44"/>
      <c r="O95" s="44"/>
    </row>
    <row r="96" spans="14:15" s="19" customFormat="1" ht="15.75" hidden="1" customHeight="1" x14ac:dyDescent="0.2">
      <c r="N96" s="44"/>
      <c r="O96" s="44"/>
    </row>
    <row r="97" spans="14:15" s="19" customFormat="1" ht="15.75" hidden="1" customHeight="1" x14ac:dyDescent="0.2">
      <c r="N97" s="44"/>
      <c r="O97" s="44"/>
    </row>
    <row r="98" spans="14:15" s="19" customFormat="1" ht="15.75" hidden="1" customHeight="1" x14ac:dyDescent="0.2">
      <c r="N98" s="44"/>
      <c r="O98" s="44"/>
    </row>
    <row r="99" spans="14:15" s="19" customFormat="1" ht="15.75" hidden="1" customHeight="1" x14ac:dyDescent="0.2">
      <c r="N99" s="44"/>
      <c r="O99" s="44"/>
    </row>
    <row r="100" spans="14:15" s="19" customFormat="1" ht="15.75" hidden="1" customHeight="1" x14ac:dyDescent="0.2">
      <c r="N100" s="44"/>
      <c r="O100" s="44"/>
    </row>
    <row r="101" spans="14:15" s="19" customFormat="1" ht="15.75" hidden="1" customHeight="1" x14ac:dyDescent="0.2">
      <c r="N101" s="44"/>
      <c r="O101" s="44"/>
    </row>
    <row r="102" spans="14:15" s="19" customFormat="1" ht="15.75" hidden="1" customHeight="1" x14ac:dyDescent="0.2">
      <c r="N102" s="44"/>
      <c r="O102" s="44"/>
    </row>
    <row r="103" spans="14:15" s="19" customFormat="1" ht="15.75" hidden="1" customHeight="1" x14ac:dyDescent="0.2">
      <c r="N103" s="44"/>
      <c r="O103" s="44"/>
    </row>
    <row r="104" spans="14:15" s="19" customFormat="1" ht="15.75" hidden="1" customHeight="1" x14ac:dyDescent="0.2">
      <c r="N104" s="44"/>
      <c r="O104" s="44"/>
    </row>
    <row r="105" spans="14:15" s="19" customFormat="1" ht="15.75" hidden="1" customHeight="1" x14ac:dyDescent="0.2">
      <c r="N105" s="44"/>
      <c r="O105" s="44"/>
    </row>
    <row r="106" spans="14:15" s="19" customFormat="1" ht="15.75" hidden="1" customHeight="1" x14ac:dyDescent="0.2">
      <c r="N106" s="44"/>
      <c r="O106" s="44"/>
    </row>
    <row r="107" spans="14:15" s="19" customFormat="1" ht="15.75" hidden="1" customHeight="1" x14ac:dyDescent="0.2">
      <c r="N107" s="44"/>
      <c r="O107" s="44"/>
    </row>
    <row r="108" spans="14:15" s="19" customFormat="1" ht="15.75" hidden="1" customHeight="1" x14ac:dyDescent="0.2">
      <c r="N108" s="44"/>
      <c r="O108" s="44"/>
    </row>
    <row r="109" spans="14:15" s="19" customFormat="1" ht="15.75" hidden="1" customHeight="1" x14ac:dyDescent="0.2">
      <c r="N109" s="44"/>
      <c r="O109" s="44"/>
    </row>
    <row r="110" spans="14:15" s="19" customFormat="1" ht="15.75" hidden="1" customHeight="1" x14ac:dyDescent="0.2">
      <c r="N110" s="44"/>
      <c r="O110" s="44"/>
    </row>
    <row r="111" spans="14:15" s="19" customFormat="1" ht="15.75" hidden="1" customHeight="1" x14ac:dyDescent="0.2">
      <c r="N111" s="44"/>
      <c r="O111" s="44"/>
    </row>
    <row r="112" spans="14:15" s="19" customFormat="1" ht="15.75" hidden="1" customHeight="1" x14ac:dyDescent="0.2">
      <c r="N112" s="44"/>
      <c r="O112" s="44"/>
    </row>
    <row r="113" spans="14:15" s="19" customFormat="1" ht="15.75" hidden="1" customHeight="1" x14ac:dyDescent="0.2">
      <c r="N113" s="44"/>
      <c r="O113" s="44"/>
    </row>
    <row r="114" spans="14:15" s="19" customFormat="1" ht="15.75" hidden="1" customHeight="1" x14ac:dyDescent="0.2">
      <c r="N114" s="44"/>
      <c r="O114" s="44"/>
    </row>
    <row r="115" spans="14:15" ht="15.75" hidden="1" customHeight="1" x14ac:dyDescent="0.2">
      <c r="N115" s="45"/>
      <c r="O115" s="45"/>
    </row>
    <row r="116" spans="14:15" ht="15.75" hidden="1" customHeight="1" x14ac:dyDescent="0.2">
      <c r="N116" s="45"/>
      <c r="O116" s="45"/>
    </row>
    <row r="117" spans="14:15" ht="15.75" hidden="1" customHeight="1" x14ac:dyDescent="0.2">
      <c r="N117" s="45"/>
      <c r="O117" s="45"/>
    </row>
    <row r="118" spans="14:15" ht="15.75" hidden="1" customHeight="1" x14ac:dyDescent="0.2">
      <c r="N118" s="45"/>
      <c r="O118" s="45"/>
    </row>
    <row r="119" spans="14:15" ht="15.75" hidden="1" customHeight="1" x14ac:dyDescent="0.2">
      <c r="N119" s="45"/>
      <c r="O119" s="45"/>
    </row>
    <row r="120" spans="14:15" ht="15.75" hidden="1" customHeight="1" x14ac:dyDescent="0.2">
      <c r="N120" s="45"/>
      <c r="O120" s="45"/>
    </row>
    <row r="121" spans="14:15" ht="15.75" hidden="1" customHeight="1" x14ac:dyDescent="0.2">
      <c r="N121" s="45"/>
      <c r="O121" s="45"/>
    </row>
    <row r="122" spans="14:15" ht="15.75" hidden="1" customHeight="1" x14ac:dyDescent="0.2">
      <c r="N122" s="45"/>
      <c r="O122" s="45"/>
    </row>
    <row r="123" spans="14:15" ht="15.75" hidden="1" customHeight="1" x14ac:dyDescent="0.2">
      <c r="N123" s="45"/>
      <c r="O123" s="45"/>
    </row>
    <row r="124" spans="14:15" ht="15.75" hidden="1" customHeight="1" x14ac:dyDescent="0.2">
      <c r="N124" s="45"/>
      <c r="O124" s="45"/>
    </row>
    <row r="125" spans="14:15" ht="15.75" hidden="1" customHeight="1" x14ac:dyDescent="0.2">
      <c r="N125" s="45"/>
      <c r="O125" s="45"/>
    </row>
    <row r="126" spans="14:15" ht="15.75" hidden="1" customHeight="1" x14ac:dyDescent="0.2">
      <c r="N126" s="45"/>
      <c r="O126" s="45"/>
    </row>
    <row r="127" spans="14:15" ht="15.75" hidden="1" customHeight="1" x14ac:dyDescent="0.2">
      <c r="N127" s="45"/>
      <c r="O127" s="45"/>
    </row>
    <row r="128" spans="14:15" ht="15.75" hidden="1" customHeight="1" x14ac:dyDescent="0.2">
      <c r="N128" s="45"/>
      <c r="O128" s="45"/>
    </row>
    <row r="129" spans="14:15" ht="15.75" hidden="1" customHeight="1" x14ac:dyDescent="0.2">
      <c r="N129" s="45"/>
      <c r="O129" s="45"/>
    </row>
    <row r="130" spans="14:15" ht="15.75" hidden="1" customHeight="1" x14ac:dyDescent="0.2">
      <c r="N130" s="45"/>
      <c r="O130" s="45"/>
    </row>
    <row r="131" spans="14:15" ht="15.75" hidden="1" customHeight="1" x14ac:dyDescent="0.2">
      <c r="N131" s="45"/>
      <c r="O131" s="45"/>
    </row>
    <row r="132" spans="14:15" ht="15.75" hidden="1" customHeight="1" x14ac:dyDescent="0.2">
      <c r="N132" s="45"/>
      <c r="O132" s="45"/>
    </row>
    <row r="133" spans="14:15" ht="15.75" hidden="1" customHeight="1" x14ac:dyDescent="0.2">
      <c r="N133" s="45"/>
      <c r="O133" s="45"/>
    </row>
    <row r="134" spans="14:15" ht="15.75" hidden="1" customHeight="1" x14ac:dyDescent="0.2">
      <c r="N134" s="45"/>
      <c r="O134" s="45"/>
    </row>
    <row r="135" spans="14:15" ht="15.75" hidden="1" customHeight="1" x14ac:dyDescent="0.2">
      <c r="N135" s="45"/>
      <c r="O135" s="45"/>
    </row>
    <row r="136" spans="14:15" ht="15.75" hidden="1" customHeight="1" x14ac:dyDescent="0.2">
      <c r="N136" s="45"/>
      <c r="O136" s="45"/>
    </row>
    <row r="137" spans="14:15" ht="15.75" hidden="1" customHeight="1" x14ac:dyDescent="0.2">
      <c r="N137" s="45"/>
      <c r="O137" s="45"/>
    </row>
    <row r="138" spans="14:15" ht="15.75" hidden="1" customHeight="1" x14ac:dyDescent="0.2">
      <c r="N138" s="45"/>
      <c r="O138" s="45"/>
    </row>
    <row r="139" spans="14:15" ht="15.75" hidden="1" customHeight="1" x14ac:dyDescent="0.2">
      <c r="N139" s="45"/>
      <c r="O139" s="45"/>
    </row>
    <row r="140" spans="14:15" ht="15.75" hidden="1" customHeight="1" x14ac:dyDescent="0.2">
      <c r="N140" s="45"/>
      <c r="O140" s="45"/>
    </row>
    <row r="141" spans="14:15" ht="15.75" hidden="1" customHeight="1" x14ac:dyDescent="0.2">
      <c r="N141" s="45"/>
      <c r="O141" s="45"/>
    </row>
    <row r="142" spans="14:15" ht="15.75" hidden="1" customHeight="1" x14ac:dyDescent="0.2">
      <c r="N142" s="45"/>
      <c r="O142" s="45"/>
    </row>
    <row r="143" spans="14:15" ht="15.75" hidden="1" customHeight="1" x14ac:dyDescent="0.2">
      <c r="N143" s="45"/>
      <c r="O143" s="45"/>
    </row>
    <row r="144" spans="14:15" ht="15.75" hidden="1" customHeight="1" x14ac:dyDescent="0.2">
      <c r="N144" s="45"/>
      <c r="O144" s="45"/>
    </row>
    <row r="145" spans="14:15" ht="15.75" hidden="1" customHeight="1" x14ac:dyDescent="0.2">
      <c r="N145" s="45"/>
      <c r="O145" s="45"/>
    </row>
    <row r="146" spans="14:15" ht="15.75" hidden="1" customHeight="1" x14ac:dyDescent="0.2">
      <c r="N146" s="45"/>
      <c r="O146" s="45"/>
    </row>
    <row r="147" spans="14:15" ht="15.75" hidden="1" customHeight="1" x14ac:dyDescent="0.2">
      <c r="N147" s="45"/>
      <c r="O147" s="45"/>
    </row>
    <row r="148" spans="14:15" ht="15.75" hidden="1" customHeight="1" x14ac:dyDescent="0.2">
      <c r="N148" s="45"/>
      <c r="O148" s="45"/>
    </row>
    <row r="149" spans="14:15" ht="15.75" hidden="1" customHeight="1" x14ac:dyDescent="0.2">
      <c r="N149" s="45"/>
      <c r="O149" s="45"/>
    </row>
    <row r="150" spans="14:15" ht="15.75" hidden="1" customHeight="1" x14ac:dyDescent="0.2">
      <c r="N150" s="45"/>
      <c r="O150" s="45"/>
    </row>
    <row r="151" spans="14:15" ht="15.75" hidden="1" customHeight="1" x14ac:dyDescent="0.2">
      <c r="N151" s="45"/>
      <c r="O151" s="45"/>
    </row>
    <row r="152" spans="14:15" ht="15.75" hidden="1" customHeight="1" x14ac:dyDescent="0.2">
      <c r="N152" s="45"/>
      <c r="O152" s="45"/>
    </row>
    <row r="153" spans="14:15" ht="15.75" hidden="1" customHeight="1" x14ac:dyDescent="0.2">
      <c r="N153" s="45"/>
      <c r="O153" s="45"/>
    </row>
    <row r="154" spans="14:15" ht="15.75" hidden="1" customHeight="1" x14ac:dyDescent="0.2">
      <c r="N154" s="45"/>
      <c r="O154" s="45"/>
    </row>
    <row r="155" spans="14:15" ht="15.75" hidden="1" customHeight="1" x14ac:dyDescent="0.2">
      <c r="N155" s="45"/>
      <c r="O155" s="45"/>
    </row>
    <row r="156" spans="14:15" ht="15.75" hidden="1" customHeight="1" x14ac:dyDescent="0.2">
      <c r="N156" s="45"/>
      <c r="O156" s="45"/>
    </row>
    <row r="157" spans="14:15" ht="15.75" hidden="1" customHeight="1" x14ac:dyDescent="0.2">
      <c r="N157" s="45"/>
      <c r="O157" s="45"/>
    </row>
    <row r="158" spans="14:15" ht="15.75" hidden="1" customHeight="1" x14ac:dyDescent="0.2">
      <c r="N158" s="45"/>
      <c r="O158" s="45"/>
    </row>
    <row r="159" spans="14:15" ht="15.75" hidden="1" customHeight="1" x14ac:dyDescent="0.2">
      <c r="N159" s="45"/>
      <c r="O159" s="45"/>
    </row>
    <row r="160" spans="14:15" ht="15.75" hidden="1" customHeight="1" x14ac:dyDescent="0.2">
      <c r="N160" s="45"/>
      <c r="O160" s="45"/>
    </row>
    <row r="161" spans="14:15" ht="15.75" hidden="1" customHeight="1" x14ac:dyDescent="0.2">
      <c r="N161" s="45"/>
      <c r="O161" s="45"/>
    </row>
    <row r="162" spans="14:15" ht="15.75" hidden="1" customHeight="1" x14ac:dyDescent="0.2">
      <c r="N162" s="45"/>
      <c r="O162" s="45"/>
    </row>
    <row r="163" spans="14:15" ht="15.75" hidden="1" customHeight="1" x14ac:dyDescent="0.2">
      <c r="N163" s="45"/>
      <c r="O163" s="45"/>
    </row>
    <row r="164" spans="14:15" ht="15.75" hidden="1" customHeight="1" x14ac:dyDescent="0.2">
      <c r="N164" s="45"/>
      <c r="O164" s="45"/>
    </row>
    <row r="165" spans="14:15" ht="15.75" hidden="1" customHeight="1" x14ac:dyDescent="0.2">
      <c r="N165" s="45"/>
      <c r="O165" s="45"/>
    </row>
    <row r="166" spans="14:15" ht="15.75" hidden="1" customHeight="1" x14ac:dyDescent="0.2">
      <c r="N166" s="45"/>
      <c r="O166" s="45"/>
    </row>
    <row r="167" spans="14:15" ht="15.75" hidden="1" customHeight="1" x14ac:dyDescent="0.2">
      <c r="N167" s="45"/>
      <c r="O167" s="45"/>
    </row>
    <row r="168" spans="14:15" ht="15.75" hidden="1" customHeight="1" x14ac:dyDescent="0.2">
      <c r="N168" s="45"/>
      <c r="O168" s="45"/>
    </row>
    <row r="169" spans="14:15" ht="15.75" hidden="1" customHeight="1" x14ac:dyDescent="0.2">
      <c r="N169" s="45"/>
      <c r="O169" s="45"/>
    </row>
    <row r="170" spans="14:15" ht="15.75" hidden="1" customHeight="1" x14ac:dyDescent="0.2">
      <c r="N170" s="45"/>
      <c r="O170" s="45"/>
    </row>
    <row r="171" spans="14:15" ht="15.75" hidden="1" customHeight="1" x14ac:dyDescent="0.2">
      <c r="N171" s="45"/>
      <c r="O171" s="45"/>
    </row>
    <row r="172" spans="14:15" ht="15.75" hidden="1" customHeight="1" x14ac:dyDescent="0.2">
      <c r="N172" s="45"/>
      <c r="O172" s="45"/>
    </row>
    <row r="173" spans="14:15" ht="15.75" hidden="1" customHeight="1" x14ac:dyDescent="0.2">
      <c r="N173" s="45"/>
      <c r="O173" s="45"/>
    </row>
    <row r="174" spans="14:15" ht="15.75" hidden="1" customHeight="1" x14ac:dyDescent="0.2">
      <c r="N174" s="45"/>
      <c r="O174" s="45"/>
    </row>
    <row r="175" spans="14:15" ht="15.75" hidden="1" customHeight="1" x14ac:dyDescent="0.2">
      <c r="N175" s="45"/>
      <c r="O175" s="45"/>
    </row>
    <row r="176" spans="14:15"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sheetData>
  <sheetProtection password="C527" sheet="1" objects="1" scenarios="1"/>
  <protectedRanges>
    <protectedRange sqref="D4" name="Range1"/>
  </protectedRanges>
  <dataConsolidate/>
  <mergeCells count="7">
    <mergeCell ref="D17:I17"/>
    <mergeCell ref="D18:E18"/>
    <mergeCell ref="F18:G18"/>
    <mergeCell ref="H18:I18"/>
    <mergeCell ref="D4:G4"/>
    <mergeCell ref="D13:F13"/>
    <mergeCell ref="G13:I13"/>
  </mergeCells>
  <conditionalFormatting sqref="I62">
    <cfRule type="dataBar" priority="4">
      <dataBar>
        <cfvo type="min"/>
        <cfvo type="max"/>
        <color rgb="FF638EC6"/>
      </dataBar>
      <extLst>
        <ext xmlns:x14="http://schemas.microsoft.com/office/spreadsheetml/2009/9/main" uri="{B025F937-C7B1-47D3-B67F-A62EFF666E3E}">
          <x14:id>{ECC690D5-3FBF-4265-940B-AB80AFEAB0F0}</x14:id>
        </ext>
      </extLst>
    </cfRule>
  </conditionalFormatting>
  <dataValidations count="1">
    <dataValidation type="list" allowBlank="1" showInputMessage="1" showErrorMessage="1" sqref="H4:H5 E5:F5">
      <formula1>$A$92:$A$115</formula1>
    </dataValidation>
  </dataValidations>
  <pageMargins left="0.7" right="0.7" top="0.75" bottom="0.75" header="0.3" footer="0.3"/>
  <pageSetup paperSize="9" orientation="portrait" r:id="rId1"/>
  <ignoredErrors>
    <ignoredError sqref="F19 H19" formula="1"/>
  </ignoredErrors>
  <drawing r:id="rId2"/>
  <extLst>
    <ext xmlns:x14="http://schemas.microsoft.com/office/spreadsheetml/2009/9/main" uri="{78C0D931-6437-407d-A8EE-F0AAD7539E65}">
      <x14:conditionalFormattings>
        <x14:conditionalFormatting xmlns:xm="http://schemas.microsoft.com/office/excel/2006/main">
          <x14:cfRule type="dataBar" id="{ECC690D5-3FBF-4265-940B-AB80AFEAB0F0}">
            <x14:dataBar minLength="0" maxLength="100" gradient="0">
              <x14:cfvo type="autoMin"/>
              <x14:cfvo type="autoMax"/>
              <x14:negativeFillColor rgb="FFFF0000"/>
              <x14:axisColor rgb="FF000000"/>
            </x14:dataBar>
          </x14:cfRule>
          <xm:sqref>I62</xm:sqref>
        </x14:conditionalFormatting>
        <x14:conditionalFormatting xmlns:xm="http://schemas.microsoft.com/office/excel/2006/main">
          <x14:cfRule type="iconSet" priority="1" id="{696B44BC-6A79-4041-AF49-39E68B8ECC3C}">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E19</xm:sqref>
        </x14:conditionalFormatting>
        <x14:conditionalFormatting xmlns:xm="http://schemas.microsoft.com/office/excel/2006/main">
          <x14:cfRule type="iconSet" priority="2" id="{C2AAFF78-6616-43AE-AA65-FEE2B181F4A5}">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G19</xm:sqref>
        </x14:conditionalFormatting>
        <x14:conditionalFormatting xmlns:xm="http://schemas.microsoft.com/office/excel/2006/main">
          <x14:cfRule type="iconSet" priority="3" id="{82655235-F475-4835-8176-0D7A3DD3DCF8}">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'2015A'!$A$2:$A$16</xm:f>
          </x14:formula1>
          <xm:sqref>D4:G4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51"/>
  <sheetViews>
    <sheetView showGridLines="0" zoomScaleNormal="100" workbookViewId="0">
      <pane ySplit="7" topLeftCell="A8" activePane="bottomLeft" state="frozen"/>
      <selection activeCell="AB1" sqref="AB1:AL1"/>
      <selection pane="bottomLeft" activeCell="G20" sqref="G20"/>
    </sheetView>
  </sheetViews>
  <sheetFormatPr defaultColWidth="0" defaultRowHeight="14.25" zeroHeight="1" x14ac:dyDescent="0.2"/>
  <cols>
    <col min="1" max="2" width="4.5703125" style="24" customWidth="1"/>
    <col min="3" max="3" width="36.5703125" style="24" customWidth="1"/>
    <col min="4" max="13" width="16.7109375" style="24" customWidth="1"/>
    <col min="14" max="14" width="18.85546875" style="24" customWidth="1"/>
    <col min="15" max="15" width="3.140625" style="24" customWidth="1"/>
    <col min="16" max="16" width="9.140625" style="24" customWidth="1"/>
    <col min="17" max="20" width="9.140625" style="24" hidden="1" customWidth="1"/>
    <col min="21" max="21" width="56.7109375" style="24" hidden="1" customWidth="1"/>
    <col min="22" max="22" width="21.42578125" style="24" hidden="1" customWidth="1"/>
    <col min="23" max="23" width="16.85546875" style="24" hidden="1" customWidth="1"/>
    <col min="24" max="24" width="17.28515625" style="24" hidden="1" customWidth="1"/>
    <col min="25" max="25" width="18.28515625" style="24" hidden="1" customWidth="1"/>
    <col min="26" max="26" width="16.5703125" style="24" hidden="1" customWidth="1"/>
    <col min="27" max="27" width="18.85546875" style="24" hidden="1" customWidth="1"/>
    <col min="28" max="29" width="20.7109375" style="24" hidden="1" customWidth="1"/>
    <col min="30" max="30" width="19.42578125" style="24" hidden="1" customWidth="1"/>
    <col min="31" max="31" width="16" style="24" hidden="1" customWidth="1"/>
    <col min="32" max="32" width="24.85546875" style="24" hidden="1" customWidth="1"/>
    <col min="33" max="33" width="19.7109375" style="24" hidden="1" customWidth="1"/>
    <col min="34" max="34" width="18.85546875" style="24" hidden="1" customWidth="1"/>
    <col min="35" max="35" width="19.7109375" style="24" hidden="1" customWidth="1"/>
    <col min="36" max="36" width="19.42578125" style="24" hidden="1" customWidth="1"/>
    <col min="37" max="37" width="18" style="24" hidden="1" customWidth="1"/>
    <col min="38" max="38" width="28.7109375" style="24" hidden="1" customWidth="1"/>
    <col min="39" max="39" width="18.5703125" style="24" hidden="1" customWidth="1"/>
    <col min="40" max="40" width="18.85546875" style="24" hidden="1" customWidth="1"/>
    <col min="41" max="41" width="20.42578125" style="24" hidden="1" customWidth="1"/>
    <col min="42" max="42" width="18.85546875" style="24" hidden="1" customWidth="1"/>
    <col min="43" max="43" width="19.85546875" style="24" hidden="1" customWidth="1"/>
    <col min="44" max="44" width="6.5703125" style="24" hidden="1" customWidth="1"/>
    <col min="45" max="16384" width="9.140625" style="24" hidden="1"/>
  </cols>
  <sheetData>
    <row r="1" spans="1:15" s="87" customFormat="1" ht="18" x14ac:dyDescent="0.25">
      <c r="C1" s="88" t="s">
        <v>219</v>
      </c>
    </row>
    <row r="2" spans="1:15" s="89" customFormat="1" ht="15" x14ac:dyDescent="0.2">
      <c r="C2" s="89" t="s">
        <v>689</v>
      </c>
    </row>
    <row r="3" spans="1:15" s="89" customFormat="1" ht="15.75" thickBot="1" x14ac:dyDescent="0.25"/>
    <row r="4" spans="1:15" s="89" customFormat="1" ht="16.5" thickBot="1" x14ac:dyDescent="0.3">
      <c r="C4" s="90" t="s">
        <v>802</v>
      </c>
      <c r="D4" s="392" t="s">
        <v>190</v>
      </c>
      <c r="E4" s="383"/>
      <c r="F4" s="383"/>
      <c r="G4" s="384"/>
      <c r="J4" s="91"/>
      <c r="K4" s="91"/>
      <c r="L4" s="91"/>
    </row>
    <row r="5" spans="1:15" s="89" customFormat="1" ht="15.75" x14ac:dyDescent="0.25">
      <c r="B5" s="90"/>
      <c r="C5" s="90"/>
      <c r="D5" s="186"/>
      <c r="E5" s="186"/>
      <c r="F5" s="186"/>
      <c r="G5" s="186"/>
      <c r="J5" s="91"/>
      <c r="K5" s="91"/>
      <c r="L5" s="91"/>
    </row>
    <row r="6" spans="1:15" s="89" customFormat="1" ht="15.75" x14ac:dyDescent="0.25">
      <c r="C6" s="90" t="s">
        <v>643</v>
      </c>
      <c r="D6" s="101">
        <f>VLOOKUP($D$4,'2015L'!A2:B16,2,FALSE)</f>
        <v>109</v>
      </c>
      <c r="E6" s="92"/>
      <c r="F6" s="92"/>
      <c r="G6" s="92"/>
      <c r="H6" s="93"/>
      <c r="J6" s="91"/>
      <c r="K6" s="91"/>
      <c r="L6" s="91"/>
    </row>
    <row r="7" spans="1:15" s="89" customFormat="1" ht="18" customHeight="1" x14ac:dyDescent="0.2"/>
    <row r="8" spans="1:15" x14ac:dyDescent="0.2"/>
    <row r="9" spans="1:15" ht="15.75" customHeight="1" x14ac:dyDescent="0.25">
      <c r="C9" s="258" t="s">
        <v>633</v>
      </c>
      <c r="G9" s="26"/>
    </row>
    <row r="10" spans="1:15" ht="15.75" customHeight="1" x14ac:dyDescent="0.2">
      <c r="A10" s="26"/>
      <c r="B10" s="26"/>
      <c r="C10" s="26"/>
      <c r="D10" s="26"/>
      <c r="E10" s="26"/>
      <c r="F10" s="26"/>
      <c r="G10" s="26"/>
      <c r="H10" s="26"/>
      <c r="I10" s="26"/>
      <c r="J10" s="26"/>
      <c r="K10" s="26"/>
      <c r="L10" s="26"/>
      <c r="M10" s="26"/>
    </row>
    <row r="11" spans="1:15" ht="16.5" customHeight="1" x14ac:dyDescent="0.2">
      <c r="A11" s="26"/>
      <c r="C11" s="172"/>
      <c r="D11" s="388" t="s">
        <v>634</v>
      </c>
      <c r="E11" s="389"/>
      <c r="F11" s="388" t="s">
        <v>640</v>
      </c>
      <c r="G11" s="389"/>
      <c r="H11" s="173" t="s">
        <v>224</v>
      </c>
      <c r="I11" s="174"/>
      <c r="J11" s="174"/>
      <c r="K11" s="174"/>
      <c r="L11" s="174"/>
      <c r="M11" s="174"/>
    </row>
    <row r="12" spans="1:15" ht="19.5" customHeight="1" x14ac:dyDescent="0.2">
      <c r="A12" s="26"/>
      <c r="C12" s="191" t="str">
        <f>D4</f>
        <v>All organisations</v>
      </c>
      <c r="D12" s="192">
        <f>VLOOKUP($D$4,'2015L'!$A$2:$AL$16,22,0)</f>
        <v>22294</v>
      </c>
      <c r="E12" s="277">
        <f>IFERROR(D12/H12,"")</f>
        <v>0.79541886684743823</v>
      </c>
      <c r="F12" s="192">
        <f>VLOOKUP($D$4,'2015L'!$A$2:$AL$16,23,0)</f>
        <v>5734</v>
      </c>
      <c r="G12" s="277">
        <f>IFERROR(F12/H12,"")</f>
        <v>0.20458113315256171</v>
      </c>
      <c r="H12" s="192">
        <f>D12+F12</f>
        <v>28028</v>
      </c>
      <c r="I12" s="175"/>
      <c r="J12" s="174"/>
      <c r="K12" s="174"/>
      <c r="L12" s="174"/>
      <c r="M12" s="174"/>
      <c r="N12" s="138" t="s">
        <v>749</v>
      </c>
      <c r="O12" s="190"/>
    </row>
    <row r="13" spans="1:15" ht="9" customHeight="1" x14ac:dyDescent="0.2">
      <c r="A13" s="26"/>
      <c r="C13" s="194"/>
      <c r="D13" s="195"/>
      <c r="E13" s="276"/>
      <c r="F13" s="195"/>
      <c r="G13" s="278"/>
      <c r="H13" s="195"/>
      <c r="I13" s="175"/>
      <c r="J13" s="174"/>
      <c r="K13" s="174"/>
      <c r="L13" s="174"/>
      <c r="M13" s="174"/>
      <c r="N13" s="137"/>
      <c r="O13" s="190"/>
    </row>
    <row r="14" spans="1:15" ht="15.75" customHeight="1" x14ac:dyDescent="0.2">
      <c r="A14" s="26"/>
      <c r="C14" s="194"/>
      <c r="D14" s="195"/>
      <c r="E14" s="198"/>
      <c r="F14" s="195"/>
      <c r="G14" s="198"/>
      <c r="H14" s="195"/>
      <c r="I14" s="175"/>
      <c r="J14" s="174"/>
      <c r="K14" s="174"/>
      <c r="L14" s="174"/>
      <c r="M14" s="174"/>
      <c r="N14" s="137"/>
      <c r="O14" s="190"/>
    </row>
    <row r="15" spans="1:15" ht="18.75" customHeight="1" x14ac:dyDescent="0.2">
      <c r="A15" s="26"/>
      <c r="C15" s="194"/>
      <c r="D15" s="195"/>
      <c r="E15" s="198"/>
      <c r="F15" s="195"/>
      <c r="G15" s="198"/>
      <c r="H15" s="195"/>
      <c r="I15" s="175"/>
      <c r="J15" s="174"/>
      <c r="K15" s="174"/>
      <c r="L15" s="174"/>
      <c r="M15" s="174"/>
      <c r="N15" s="286" t="s">
        <v>750</v>
      </c>
      <c r="O15" s="190"/>
    </row>
    <row r="16" spans="1:15" ht="15.75" customHeight="1" x14ac:dyDescent="0.2">
      <c r="A16" s="26"/>
      <c r="B16" s="187"/>
      <c r="C16" s="188" t="str">
        <f>IFERROR(AVERAGEIFS('2015L'!$V$2:$V$16,'2015L'!$N$2:$N$16,#REF!),"")</f>
        <v/>
      </c>
      <c r="D16" s="189" t="str">
        <f>IFERROR(C16/G16,"")</f>
        <v/>
      </c>
      <c r="E16" s="188" t="str">
        <f>IFERROR(AVERAGEIFS('2015L'!$W$2:$W$16,'2015L'!$N$2:$N$16,#REF!),"")</f>
        <v/>
      </c>
      <c r="F16" s="189" t="str">
        <f>IFERROR(E16/G16,"")</f>
        <v/>
      </c>
      <c r="G16" s="188" t="str">
        <f>IFERROR(C16+E16,"")</f>
        <v/>
      </c>
      <c r="H16" s="174"/>
      <c r="I16" s="174"/>
      <c r="J16" s="174"/>
      <c r="K16" s="174"/>
      <c r="L16" s="174"/>
      <c r="M16" s="174"/>
    </row>
    <row r="17" spans="2:15" ht="36.75" customHeight="1" x14ac:dyDescent="0.3">
      <c r="C17" s="390" t="s">
        <v>641</v>
      </c>
      <c r="D17" s="391"/>
      <c r="E17" s="188" t="str">
        <f>IFERROR(AVERAGEIFS('2015L'!$W$2:$W$16,'2015L'!$I$2:$I$16,#REF!),"")</f>
        <v/>
      </c>
      <c r="F17" s="189" t="str">
        <f>IFERROR(E17/G17,"")</f>
        <v/>
      </c>
      <c r="G17" s="188" t="str">
        <f>IFERROR(#REF!+E17,"")</f>
        <v/>
      </c>
      <c r="H17" s="174"/>
      <c r="I17" s="174"/>
      <c r="J17" s="174"/>
      <c r="K17" s="174"/>
      <c r="L17" s="174"/>
      <c r="M17" s="174"/>
      <c r="O17" s="190"/>
    </row>
    <row r="18" spans="2:15" ht="15.75" customHeight="1" x14ac:dyDescent="0.25">
      <c r="C18" s="174"/>
      <c r="D18" s="259"/>
      <c r="E18" s="259"/>
      <c r="F18" s="259"/>
      <c r="G18" s="260"/>
      <c r="H18" s="259"/>
      <c r="I18" s="259"/>
      <c r="J18" s="174"/>
      <c r="K18" s="174"/>
      <c r="L18" s="174"/>
      <c r="M18" s="174"/>
    </row>
    <row r="19" spans="2:15" ht="15.75" customHeight="1" x14ac:dyDescent="0.25">
      <c r="C19" s="178"/>
      <c r="D19" s="261" t="s">
        <v>634</v>
      </c>
      <c r="E19" s="262"/>
      <c r="F19" s="30"/>
      <c r="G19" s="177"/>
      <c r="H19" s="29"/>
      <c r="I19" s="29"/>
    </row>
    <row r="20" spans="2:15" ht="20.25" customHeight="1" x14ac:dyDescent="0.2">
      <c r="C20" s="191" t="str">
        <f>D4</f>
        <v>All organisations</v>
      </c>
      <c r="D20" s="192">
        <f>VLOOKUP($D$4,'2015L'!$A$2:$AL$16,25,0)</f>
        <v>11403</v>
      </c>
      <c r="E20" s="193">
        <f>IFERROR(D20/$H$12,"")</f>
        <v>0.40684315684315686</v>
      </c>
      <c r="F20" s="29"/>
      <c r="G20" s="177"/>
      <c r="H20" s="29"/>
      <c r="I20" s="29"/>
    </row>
    <row r="21" spans="2:15" ht="15.75" customHeight="1" x14ac:dyDescent="0.2">
      <c r="B21" s="194"/>
      <c r="C21" s="195"/>
      <c r="D21" s="196"/>
      <c r="E21" s="29"/>
      <c r="F21" s="29"/>
      <c r="G21" s="177"/>
      <c r="H21" s="29"/>
      <c r="I21" s="29"/>
    </row>
    <row r="22" spans="2:15" ht="15.75" customHeight="1" x14ac:dyDescent="0.2">
      <c r="B22" s="194"/>
      <c r="C22" s="195"/>
      <c r="D22" s="196"/>
      <c r="E22" s="29"/>
      <c r="F22" s="29"/>
      <c r="G22" s="177"/>
      <c r="H22" s="29"/>
      <c r="I22" s="29"/>
    </row>
    <row r="23" spans="2:15" ht="15.75" customHeight="1" x14ac:dyDescent="0.2">
      <c r="B23" s="194"/>
      <c r="C23" s="195"/>
      <c r="D23" s="196"/>
      <c r="E23" s="29"/>
      <c r="F23" s="29"/>
      <c r="G23" s="177"/>
      <c r="H23" s="29"/>
      <c r="I23" s="29"/>
    </row>
    <row r="24" spans="2:15" s="26" customFormat="1" ht="15.75" customHeight="1" x14ac:dyDescent="0.25">
      <c r="C24" s="258" t="s">
        <v>635</v>
      </c>
      <c r="D24" s="176" t="str">
        <f>IFERROR(#REF!/G17,"")</f>
        <v/>
      </c>
    </row>
    <row r="25" spans="2:15" ht="15.75" customHeight="1" x14ac:dyDescent="0.2"/>
    <row r="26" spans="2:15" ht="15.75" customHeight="1" x14ac:dyDescent="0.2">
      <c r="C26" s="215"/>
      <c r="D26" s="388" t="s">
        <v>636</v>
      </c>
      <c r="E26" s="393"/>
      <c r="F26" s="388" t="s">
        <v>637</v>
      </c>
      <c r="G26" s="393"/>
      <c r="H26" s="173" t="s">
        <v>224</v>
      </c>
    </row>
    <row r="27" spans="2:15" ht="18.75" customHeight="1" x14ac:dyDescent="0.2">
      <c r="C27" s="191" t="str">
        <f>D4</f>
        <v>All organisations</v>
      </c>
      <c r="D27" s="279">
        <f>VLOOKUP($D$4,'2015L'!$A$2:$AL$16,26,0)</f>
        <v>25177</v>
      </c>
      <c r="E27" s="280">
        <f>IFERROR(D27/H27,"")</f>
        <v>0.8984085069940051</v>
      </c>
      <c r="F27" s="279">
        <f>VLOOKUP($D$4,'2015L'!$A$2:$AL$16,27,0)</f>
        <v>2847</v>
      </c>
      <c r="G27" s="280">
        <f>IFERROR(F27/H27,"")</f>
        <v>0.10159149300599486</v>
      </c>
      <c r="H27" s="197">
        <f>D27+F27</f>
        <v>28024</v>
      </c>
      <c r="N27" s="138" t="s">
        <v>749</v>
      </c>
      <c r="O27" s="190"/>
    </row>
    <row r="28" spans="2:15" ht="8.25" customHeight="1" x14ac:dyDescent="0.2">
      <c r="C28" s="194"/>
      <c r="D28" s="281"/>
      <c r="E28" s="285"/>
      <c r="F28" s="281"/>
      <c r="G28" s="284"/>
      <c r="H28" s="283"/>
      <c r="O28" s="190"/>
    </row>
    <row r="29" spans="2:15" ht="18" customHeight="1" x14ac:dyDescent="0.2">
      <c r="C29" s="194"/>
      <c r="D29" s="281"/>
      <c r="E29" s="282"/>
      <c r="F29" s="281"/>
      <c r="G29" s="282"/>
      <c r="H29" s="283"/>
      <c r="O29" s="190"/>
    </row>
    <row r="30" spans="2:15" ht="15.75" customHeight="1" x14ac:dyDescent="0.2">
      <c r="B30" s="187"/>
      <c r="C30" s="177" t="str">
        <f>IFERROR(AVERAGEIFS('2015L'!$Z$2:$Z$16,'2015L'!$N$2:$N$16,#REF!),"")</f>
        <v/>
      </c>
      <c r="D30" s="198" t="str">
        <f>IFERROR($C$30/$G$30,"")</f>
        <v/>
      </c>
      <c r="E30" s="177" t="str">
        <f>IFERROR(AVERAGEIFS('2015L'!$AA$2:$AA$16,'2015L'!$N$2:$N$16,#REF!),"")</f>
        <v/>
      </c>
      <c r="F30" s="198" t="str">
        <f>IFERROR($E$30/$G$30,"")</f>
        <v/>
      </c>
      <c r="G30" s="177" t="str">
        <f>IFERROR(C30+E30,"")</f>
        <v/>
      </c>
      <c r="N30" s="286" t="s">
        <v>750</v>
      </c>
    </row>
    <row r="31" spans="2:15" ht="15.75" customHeight="1" x14ac:dyDescent="0.2"/>
    <row r="32" spans="2:15" ht="15.75" customHeight="1" x14ac:dyDescent="0.25">
      <c r="C32" s="258" t="s">
        <v>783</v>
      </c>
    </row>
    <row r="33" spans="3:5" ht="15.75" customHeight="1" x14ac:dyDescent="0.2"/>
    <row r="34" spans="3:5" ht="15.75" customHeight="1" x14ac:dyDescent="0.2">
      <c r="C34" s="179" t="s">
        <v>638</v>
      </c>
      <c r="D34" s="179" t="s">
        <v>223</v>
      </c>
      <c r="E34" s="180" t="s">
        <v>235</v>
      </c>
    </row>
    <row r="35" spans="3:5" ht="18" customHeight="1" x14ac:dyDescent="0.2">
      <c r="C35" s="181" t="s">
        <v>180</v>
      </c>
      <c r="D35" s="182">
        <f>SUMIFS('2015L'!AB2:AB16,'2015L'!$A$2:$A$16,$D$4)</f>
        <v>13904</v>
      </c>
      <c r="E35" s="183">
        <f t="shared" ref="E35:E45" si="0">IFERROR(D35/$D$46,"")</f>
        <v>0.4972640463502736</v>
      </c>
    </row>
    <row r="36" spans="3:5" ht="18" customHeight="1" x14ac:dyDescent="0.2">
      <c r="C36" s="181" t="s">
        <v>187</v>
      </c>
      <c r="D36" s="182">
        <f>SUMIFS('2015L'!AC2:AC16,'2015L'!$A$2:$A$16,$D$4)</f>
        <v>567</v>
      </c>
      <c r="E36" s="183">
        <f t="shared" si="0"/>
        <v>2.0278244697972174E-2</v>
      </c>
    </row>
    <row r="37" spans="3:5" ht="18" customHeight="1" x14ac:dyDescent="0.2">
      <c r="C37" s="181" t="s">
        <v>182</v>
      </c>
      <c r="D37" s="182">
        <f>SUMIFS('2015L'!AD2:AD16,'2015L'!$A$2:$A$16,$D$4)</f>
        <v>6124</v>
      </c>
      <c r="E37" s="183">
        <f t="shared" si="0"/>
        <v>0.21901934837809806</v>
      </c>
    </row>
    <row r="38" spans="3:5" ht="18" customHeight="1" x14ac:dyDescent="0.2">
      <c r="C38" s="181" t="s">
        <v>181</v>
      </c>
      <c r="D38" s="182">
        <f>SUMIFS('2015L'!AE2:AE16,'2015L'!$A$2:$A$16,$D$4)</f>
        <v>1108</v>
      </c>
      <c r="E38" s="183">
        <f t="shared" si="0"/>
        <v>3.962662279603734E-2</v>
      </c>
    </row>
    <row r="39" spans="3:5" ht="18" customHeight="1" x14ac:dyDescent="0.2">
      <c r="C39" s="181" t="s">
        <v>183</v>
      </c>
      <c r="D39" s="182">
        <f>SUMIFS('2015L'!AF2:AF16,'2015L'!$A$2:$A$16,$D$4)</f>
        <v>913</v>
      </c>
      <c r="E39" s="183">
        <f t="shared" si="0"/>
        <v>3.265262329673474E-2</v>
      </c>
    </row>
    <row r="40" spans="3:5" ht="18" customHeight="1" x14ac:dyDescent="0.2">
      <c r="C40" s="181" t="s">
        <v>184</v>
      </c>
      <c r="D40" s="182">
        <f>SUMIFS('2015L'!AG2:AG16,'2015L'!$A$2:$A$16,$D$4)</f>
        <v>873</v>
      </c>
      <c r="E40" s="183">
        <f t="shared" si="0"/>
        <v>3.1222059296877793E-2</v>
      </c>
    </row>
    <row r="41" spans="3:5" ht="18" customHeight="1" x14ac:dyDescent="0.2">
      <c r="C41" s="181" t="s">
        <v>186</v>
      </c>
      <c r="D41" s="182">
        <f>SUMIFS('2015L'!AH2:AH16,'2015L'!$A$2:$A$16,$D$4)</f>
        <v>1101</v>
      </c>
      <c r="E41" s="183">
        <f t="shared" si="0"/>
        <v>3.9376274096062369E-2</v>
      </c>
    </row>
    <row r="42" spans="3:5" ht="18" customHeight="1" x14ac:dyDescent="0.2">
      <c r="C42" s="181" t="s">
        <v>189</v>
      </c>
      <c r="D42" s="182">
        <f>SUMIFS('2015L'!AI2:AI16,'2015L'!$A$2:$A$16,$D$4)</f>
        <v>1317</v>
      </c>
      <c r="E42" s="183">
        <f t="shared" si="0"/>
        <v>4.710131969528987E-2</v>
      </c>
    </row>
    <row r="43" spans="3:5" ht="18" customHeight="1" x14ac:dyDescent="0.2">
      <c r="C43" s="181" t="s">
        <v>201</v>
      </c>
      <c r="D43" s="182">
        <f>SUMIFS('2015L'!AJ2:AJ16,'2015L'!$A$2:$A$16,$D$4)</f>
        <v>385</v>
      </c>
      <c r="E43" s="183">
        <f t="shared" si="0"/>
        <v>1.3769178498623082E-2</v>
      </c>
    </row>
    <row r="44" spans="3:5" ht="18" customHeight="1" x14ac:dyDescent="0.2">
      <c r="C44" s="181" t="s">
        <v>202</v>
      </c>
      <c r="D44" s="182">
        <f>SUMIFS('2015L'!AK2:AK16,'2015L'!$A$2:$A$16,$D$4)</f>
        <v>1313</v>
      </c>
      <c r="E44" s="183">
        <f t="shared" si="0"/>
        <v>4.6958263295304177E-2</v>
      </c>
    </row>
    <row r="45" spans="3:5" ht="18" customHeight="1" x14ac:dyDescent="0.2">
      <c r="C45" s="181" t="s">
        <v>185</v>
      </c>
      <c r="D45" s="182">
        <f>SUMIFS('2015L'!AL2:AL16,'2015L'!$A$2:$A$16,$D$4)</f>
        <v>356</v>
      </c>
      <c r="E45" s="183">
        <f t="shared" si="0"/>
        <v>1.2732019598726798E-2</v>
      </c>
    </row>
    <row r="46" spans="3:5" ht="18" customHeight="1" x14ac:dyDescent="0.2">
      <c r="C46" s="184" t="s">
        <v>224</v>
      </c>
      <c r="D46" s="185">
        <f>SUM(D35:D45)</f>
        <v>27961</v>
      </c>
      <c r="E46" s="180"/>
    </row>
    <row r="47" spans="3:5" ht="15.75" customHeight="1" x14ac:dyDescent="0.2"/>
    <row r="48" spans="3:5" ht="15.75" customHeight="1" x14ac:dyDescent="0.2"/>
    <row r="49" ht="15.75" hidden="1" customHeight="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spans="34:44" hidden="1" x14ac:dyDescent="0.2"/>
    <row r="98" spans="34:44" hidden="1" x14ac:dyDescent="0.2"/>
    <row r="99" spans="34:44" hidden="1" x14ac:dyDescent="0.2"/>
    <row r="100" spans="34:44" hidden="1" x14ac:dyDescent="0.2"/>
    <row r="101" spans="34:44" hidden="1" x14ac:dyDescent="0.2"/>
    <row r="102" spans="34:44" hidden="1" x14ac:dyDescent="0.2">
      <c r="AH102" s="45"/>
      <c r="AI102" s="45"/>
      <c r="AJ102" s="45"/>
      <c r="AK102" s="45"/>
      <c r="AL102" s="45"/>
      <c r="AM102" s="45"/>
      <c r="AN102" s="45"/>
      <c r="AO102" s="45"/>
      <c r="AP102" s="45"/>
      <c r="AQ102" s="45"/>
      <c r="AR102" s="45"/>
    </row>
    <row r="103" spans="34:44" hidden="1" x14ac:dyDescent="0.2">
      <c r="AH103" s="45"/>
      <c r="AI103" s="45"/>
      <c r="AJ103" s="45"/>
      <c r="AK103" s="45"/>
      <c r="AL103" s="45"/>
      <c r="AM103" s="45"/>
      <c r="AN103" s="45"/>
      <c r="AO103" s="45"/>
      <c r="AP103" s="45"/>
      <c r="AQ103" s="45"/>
      <c r="AR103" s="45"/>
    </row>
    <row r="104" spans="34:44" hidden="1" x14ac:dyDescent="0.2">
      <c r="AH104" s="45"/>
      <c r="AI104" s="45"/>
      <c r="AJ104" s="45"/>
      <c r="AK104" s="45"/>
      <c r="AL104" s="45"/>
      <c r="AM104" s="45"/>
      <c r="AN104" s="45"/>
      <c r="AO104" s="45"/>
      <c r="AP104" s="45"/>
      <c r="AQ104" s="45"/>
      <c r="AR104" s="45"/>
    </row>
    <row r="105" spans="34:44" hidden="1" x14ac:dyDescent="0.2">
      <c r="AH105" s="45"/>
      <c r="AI105" s="45"/>
      <c r="AJ105" s="45"/>
      <c r="AK105" s="45"/>
      <c r="AL105" s="45"/>
      <c r="AM105" s="45"/>
      <c r="AN105" s="45"/>
      <c r="AO105" s="45"/>
      <c r="AP105" s="45"/>
      <c r="AQ105" s="45"/>
      <c r="AR105" s="45"/>
    </row>
    <row r="106" spans="34:44" hidden="1" x14ac:dyDescent="0.2">
      <c r="AH106" s="45"/>
      <c r="AI106" s="45"/>
      <c r="AJ106" s="45"/>
      <c r="AK106" s="45"/>
      <c r="AL106" s="45"/>
      <c r="AM106" s="45"/>
      <c r="AN106" s="45"/>
      <c r="AO106" s="45"/>
      <c r="AP106" s="45"/>
      <c r="AQ106" s="45"/>
      <c r="AR106" s="45"/>
    </row>
    <row r="107" spans="34:44" hidden="1" x14ac:dyDescent="0.2">
      <c r="AH107" s="45"/>
      <c r="AI107" s="45"/>
      <c r="AJ107" s="45"/>
      <c r="AK107" s="45"/>
      <c r="AL107" s="45"/>
      <c r="AM107" s="45"/>
      <c r="AN107" s="45"/>
      <c r="AO107" s="45"/>
      <c r="AP107" s="45"/>
      <c r="AQ107" s="45"/>
      <c r="AR107" s="45"/>
    </row>
    <row r="108" spans="34:44" hidden="1" x14ac:dyDescent="0.2">
      <c r="AH108" s="45"/>
      <c r="AI108" s="45"/>
      <c r="AJ108" s="45"/>
      <c r="AK108" s="45"/>
      <c r="AL108" s="45"/>
      <c r="AM108" s="45"/>
      <c r="AN108" s="45"/>
      <c r="AO108" s="45"/>
      <c r="AP108" s="45"/>
      <c r="AQ108" s="45"/>
      <c r="AR108" s="45"/>
    </row>
    <row r="109" spans="34:44" hidden="1" x14ac:dyDescent="0.2">
      <c r="AH109" s="45"/>
      <c r="AI109" s="45"/>
      <c r="AJ109" s="45"/>
      <c r="AK109" s="45"/>
      <c r="AL109" s="45"/>
      <c r="AM109" s="45"/>
      <c r="AN109" s="45"/>
      <c r="AO109" s="45"/>
      <c r="AP109" s="45"/>
      <c r="AQ109" s="45"/>
      <c r="AR109" s="45"/>
    </row>
    <row r="110" spans="34:44" hidden="1" x14ac:dyDescent="0.2">
      <c r="AH110" s="45"/>
      <c r="AI110" s="45"/>
      <c r="AJ110" s="45"/>
      <c r="AK110" s="45"/>
      <c r="AL110" s="45"/>
      <c r="AM110" s="45"/>
      <c r="AN110" s="45"/>
      <c r="AO110" s="45"/>
      <c r="AP110" s="45"/>
      <c r="AQ110" s="45"/>
      <c r="AR110" s="45"/>
    </row>
    <row r="111" spans="34:44" s="60" customFormat="1" ht="15" hidden="1" x14ac:dyDescent="0.25"/>
    <row r="112" spans="34:44" s="60" customFormat="1" ht="15" hidden="1" x14ac:dyDescent="0.25"/>
    <row r="113" spans="35:43" hidden="1" x14ac:dyDescent="0.2"/>
    <row r="114" spans="35:43" hidden="1" x14ac:dyDescent="0.2"/>
    <row r="115" spans="35:43" hidden="1" x14ac:dyDescent="0.2">
      <c r="AI115" s="15"/>
      <c r="AJ115" s="15"/>
      <c r="AK115" s="15"/>
      <c r="AL115" s="15"/>
      <c r="AM115" s="15"/>
      <c r="AN115" s="15"/>
      <c r="AO115" s="15"/>
      <c r="AP115" s="15"/>
      <c r="AQ115" s="15"/>
    </row>
    <row r="116" spans="35:43" s="15" customFormat="1" hidden="1" x14ac:dyDescent="0.2"/>
    <row r="117" spans="35:43" hidden="1" x14ac:dyDescent="0.2">
      <c r="AI117" s="15"/>
      <c r="AJ117" s="15"/>
      <c r="AK117" s="15"/>
      <c r="AL117" s="15"/>
      <c r="AM117" s="15"/>
      <c r="AN117" s="15"/>
      <c r="AO117" s="15"/>
      <c r="AP117" s="15"/>
      <c r="AQ117" s="15"/>
    </row>
    <row r="118" spans="35:43" hidden="1" x14ac:dyDescent="0.2">
      <c r="AI118" s="15"/>
      <c r="AJ118" s="15"/>
      <c r="AK118" s="15"/>
      <c r="AL118" s="15"/>
      <c r="AM118" s="15"/>
      <c r="AN118" s="15"/>
      <c r="AO118" s="15"/>
      <c r="AP118" s="15"/>
      <c r="AQ118" s="15"/>
    </row>
    <row r="119" spans="35:43" hidden="1" x14ac:dyDescent="0.2"/>
    <row r="120" spans="35:43" hidden="1" x14ac:dyDescent="0.2"/>
    <row r="121" spans="35:43" hidden="1" x14ac:dyDescent="0.2"/>
    <row r="122" spans="35:43" hidden="1" x14ac:dyDescent="0.2"/>
    <row r="123" spans="35:43" hidden="1" x14ac:dyDescent="0.2"/>
    <row r="124" spans="35:43" hidden="1" x14ac:dyDescent="0.2"/>
    <row r="125" spans="35:43" hidden="1" x14ac:dyDescent="0.2"/>
    <row r="126" spans="35:43" hidden="1" x14ac:dyDescent="0.2"/>
    <row r="127" spans="35:43" hidden="1" x14ac:dyDescent="0.2"/>
    <row r="128" spans="35:43" hidden="1" x14ac:dyDescent="0.2"/>
    <row r="129" spans="21:32" hidden="1" x14ac:dyDescent="0.2"/>
    <row r="130" spans="21:32" hidden="1" x14ac:dyDescent="0.2"/>
    <row r="131" spans="21:32" hidden="1" x14ac:dyDescent="0.2"/>
    <row r="132" spans="21:32" hidden="1" x14ac:dyDescent="0.2"/>
    <row r="133" spans="21:32" hidden="1" x14ac:dyDescent="0.2"/>
    <row r="134" spans="21:32" hidden="1" x14ac:dyDescent="0.2"/>
    <row r="135" spans="21:32" hidden="1" x14ac:dyDescent="0.2"/>
    <row r="136" spans="21:32" hidden="1" x14ac:dyDescent="0.2">
      <c r="U136" s="26"/>
      <c r="V136" s="26"/>
      <c r="W136" s="26"/>
      <c r="X136" s="26"/>
      <c r="Y136" s="26"/>
      <c r="Z136" s="26"/>
      <c r="AA136" s="26"/>
      <c r="AB136" s="26"/>
      <c r="AC136" s="26"/>
      <c r="AD136" s="26"/>
      <c r="AE136" s="26"/>
      <c r="AF136" s="26"/>
    </row>
    <row r="137" spans="21:32" hidden="1" x14ac:dyDescent="0.2">
      <c r="U137" s="26"/>
      <c r="V137" s="26"/>
      <c r="W137" s="26"/>
      <c r="X137" s="26"/>
      <c r="Y137" s="26"/>
      <c r="Z137" s="26"/>
      <c r="AA137" s="26"/>
      <c r="AB137" s="26"/>
      <c r="AC137" s="26"/>
      <c r="AD137" s="26"/>
      <c r="AE137" s="26"/>
      <c r="AF137" s="26"/>
    </row>
    <row r="138" spans="21:32" hidden="1" x14ac:dyDescent="0.2">
      <c r="U138" s="26"/>
      <c r="V138" s="26"/>
      <c r="W138" s="26"/>
      <c r="X138" s="26"/>
      <c r="Y138" s="26"/>
      <c r="Z138" s="26"/>
      <c r="AA138" s="26"/>
      <c r="AB138" s="26"/>
      <c r="AC138" s="26"/>
      <c r="AD138" s="26"/>
      <c r="AE138" s="26"/>
      <c r="AF138" s="26"/>
    </row>
    <row r="139" spans="21:32" hidden="1" x14ac:dyDescent="0.2">
      <c r="U139" s="26"/>
      <c r="V139" s="26"/>
      <c r="W139" s="26"/>
      <c r="X139" s="26"/>
      <c r="Y139" s="26"/>
      <c r="Z139" s="26"/>
      <c r="AA139" s="26"/>
      <c r="AB139" s="26"/>
      <c r="AC139" s="26"/>
      <c r="AD139" s="26"/>
      <c r="AE139" s="26"/>
      <c r="AF139" s="26"/>
    </row>
    <row r="140" spans="21:32" hidden="1" x14ac:dyDescent="0.2">
      <c r="U140" s="26"/>
      <c r="V140" s="26"/>
      <c r="W140" s="26"/>
      <c r="X140" s="26"/>
      <c r="Y140" s="26"/>
      <c r="Z140" s="26"/>
      <c r="AA140" s="26"/>
      <c r="AB140" s="26"/>
      <c r="AC140" s="26"/>
      <c r="AD140" s="26"/>
      <c r="AE140" s="26"/>
      <c r="AF140" s="26"/>
    </row>
    <row r="141" spans="21:32" hidden="1" x14ac:dyDescent="0.2">
      <c r="U141" s="26"/>
      <c r="V141" s="73"/>
      <c r="W141" s="73"/>
      <c r="X141" s="26"/>
      <c r="Y141" s="26"/>
      <c r="Z141" s="26"/>
      <c r="AA141" s="26"/>
      <c r="AB141" s="26"/>
      <c r="AC141" s="26"/>
      <c r="AD141" s="26"/>
      <c r="AE141" s="26"/>
      <c r="AF141" s="26"/>
    </row>
    <row r="142" spans="21:32" hidden="1" x14ac:dyDescent="0.2">
      <c r="U142" s="26"/>
      <c r="V142" s="73"/>
      <c r="W142" s="73"/>
      <c r="X142" s="26"/>
      <c r="Y142" s="26"/>
      <c r="Z142" s="26"/>
      <c r="AA142" s="26"/>
      <c r="AB142" s="26"/>
      <c r="AC142" s="26"/>
      <c r="AD142" s="26"/>
      <c r="AE142" s="26"/>
      <c r="AF142" s="26"/>
    </row>
    <row r="143" spans="21:32" hidden="1" x14ac:dyDescent="0.2">
      <c r="U143" s="26"/>
      <c r="V143" s="73"/>
      <c r="W143" s="73"/>
      <c r="X143" s="26"/>
      <c r="Y143" s="26"/>
      <c r="Z143" s="26"/>
      <c r="AA143" s="26"/>
      <c r="AB143" s="26"/>
      <c r="AC143" s="26"/>
      <c r="AD143" s="26"/>
      <c r="AE143" s="26"/>
      <c r="AF143" s="26"/>
    </row>
    <row r="144" spans="21:32" hidden="1" x14ac:dyDescent="0.2">
      <c r="U144" s="26"/>
      <c r="V144" s="73"/>
      <c r="W144" s="73"/>
      <c r="X144" s="26"/>
      <c r="Y144" s="26"/>
      <c r="Z144" s="26"/>
      <c r="AA144" s="26"/>
      <c r="AB144" s="26"/>
      <c r="AC144" s="26"/>
      <c r="AD144" s="26"/>
      <c r="AE144" s="26"/>
      <c r="AF144" s="26"/>
    </row>
    <row r="145" spans="21:32" hidden="1" x14ac:dyDescent="0.2">
      <c r="U145" s="26"/>
      <c r="V145" s="73"/>
      <c r="W145" s="73"/>
      <c r="X145" s="26"/>
      <c r="Y145" s="26"/>
      <c r="Z145" s="26"/>
      <c r="AA145" s="26"/>
      <c r="AB145" s="26"/>
      <c r="AC145" s="26"/>
      <c r="AD145" s="26"/>
      <c r="AE145" s="26"/>
      <c r="AF145" s="26"/>
    </row>
    <row r="146" spans="21:32" hidden="1" x14ac:dyDescent="0.2">
      <c r="U146" s="26"/>
      <c r="V146" s="73"/>
      <c r="W146" s="73"/>
      <c r="X146" s="26"/>
      <c r="Y146" s="26"/>
      <c r="Z146" s="26"/>
      <c r="AA146" s="26"/>
      <c r="AB146" s="26"/>
      <c r="AC146" s="26"/>
      <c r="AD146" s="26"/>
      <c r="AE146" s="26"/>
      <c r="AF146" s="26"/>
    </row>
    <row r="147" spans="21:32" hidden="1" x14ac:dyDescent="0.2">
      <c r="U147" s="26"/>
      <c r="V147" s="73"/>
      <c r="W147" s="73"/>
      <c r="X147" s="26"/>
      <c r="Y147" s="26"/>
      <c r="Z147" s="26"/>
      <c r="AA147" s="26"/>
      <c r="AB147" s="26"/>
      <c r="AC147" s="26"/>
      <c r="AD147" s="26"/>
      <c r="AE147" s="26"/>
      <c r="AF147" s="26"/>
    </row>
    <row r="148" spans="21:32" hidden="1" x14ac:dyDescent="0.2">
      <c r="U148" s="26"/>
      <c r="V148" s="73"/>
      <c r="W148" s="73"/>
      <c r="X148" s="26"/>
      <c r="Y148" s="26"/>
      <c r="Z148" s="26"/>
      <c r="AA148" s="26"/>
      <c r="AB148" s="26"/>
      <c r="AC148" s="26"/>
      <c r="AD148" s="26"/>
      <c r="AE148" s="26"/>
      <c r="AF148" s="26"/>
    </row>
    <row r="149" spans="21:32" hidden="1" x14ac:dyDescent="0.2">
      <c r="U149" s="26"/>
      <c r="V149" s="73"/>
      <c r="W149" s="73"/>
      <c r="X149" s="26"/>
      <c r="Y149" s="26"/>
      <c r="Z149" s="26"/>
      <c r="AA149" s="26"/>
      <c r="AB149" s="26"/>
      <c r="AC149" s="26"/>
      <c r="AD149" s="26"/>
      <c r="AE149" s="26"/>
      <c r="AF149" s="26"/>
    </row>
    <row r="150" spans="21:32" hidden="1" x14ac:dyDescent="0.2">
      <c r="U150" s="26"/>
      <c r="V150" s="73"/>
      <c r="W150" s="73"/>
      <c r="X150" s="26"/>
      <c r="Y150" s="26"/>
      <c r="Z150" s="26"/>
      <c r="AA150" s="26"/>
      <c r="AB150" s="26"/>
      <c r="AC150" s="26"/>
      <c r="AD150" s="26"/>
      <c r="AE150" s="26"/>
      <c r="AF150" s="26"/>
    </row>
    <row r="151" spans="21:32" hidden="1" x14ac:dyDescent="0.2">
      <c r="U151" s="26"/>
      <c r="V151" s="73"/>
      <c r="W151" s="73"/>
      <c r="X151" s="26"/>
      <c r="Y151" s="26"/>
      <c r="Z151" s="26"/>
      <c r="AA151" s="26"/>
      <c r="AB151" s="26"/>
      <c r="AC151" s="26"/>
      <c r="AD151" s="26"/>
      <c r="AE151" s="26"/>
      <c r="AF151" s="26"/>
    </row>
    <row r="152" spans="21:32" hidden="1" x14ac:dyDescent="0.2">
      <c r="U152" s="26"/>
      <c r="V152" s="73"/>
      <c r="W152" s="73"/>
      <c r="X152" s="26"/>
      <c r="Y152" s="26"/>
      <c r="Z152" s="26"/>
      <c r="AA152" s="26"/>
      <c r="AB152" s="26"/>
      <c r="AC152" s="26"/>
      <c r="AD152" s="26"/>
      <c r="AE152" s="26"/>
      <c r="AF152" s="26"/>
    </row>
    <row r="153" spans="21:32" hidden="1" x14ac:dyDescent="0.2">
      <c r="U153" s="26"/>
      <c r="V153" s="73"/>
      <c r="W153" s="73"/>
      <c r="X153" s="26"/>
      <c r="Y153" s="26"/>
      <c r="Z153" s="26"/>
      <c r="AA153" s="26"/>
      <c r="AB153" s="26"/>
      <c r="AC153" s="26"/>
      <c r="AD153" s="26"/>
      <c r="AE153" s="26"/>
      <c r="AF153" s="26"/>
    </row>
    <row r="154" spans="21:32" hidden="1" x14ac:dyDescent="0.2">
      <c r="U154" s="26"/>
      <c r="V154" s="73"/>
      <c r="W154" s="73"/>
      <c r="X154" s="26"/>
      <c r="Y154" s="26"/>
      <c r="Z154" s="26"/>
      <c r="AA154" s="26"/>
      <c r="AB154" s="26"/>
      <c r="AC154" s="26"/>
      <c r="AD154" s="26"/>
      <c r="AE154" s="26"/>
      <c r="AF154" s="26"/>
    </row>
    <row r="155" spans="21:32" hidden="1" x14ac:dyDescent="0.2">
      <c r="U155" s="26"/>
      <c r="V155" s="73"/>
      <c r="W155" s="73"/>
      <c r="X155" s="26"/>
      <c r="Y155" s="26"/>
      <c r="Z155" s="26"/>
      <c r="AA155" s="26"/>
      <c r="AB155" s="26"/>
      <c r="AC155" s="26"/>
      <c r="AD155" s="26"/>
      <c r="AE155" s="26"/>
      <c r="AF155" s="26"/>
    </row>
    <row r="156" spans="21:32" hidden="1" x14ac:dyDescent="0.2">
      <c r="U156" s="26"/>
      <c r="V156" s="73"/>
      <c r="W156" s="73"/>
      <c r="X156" s="26"/>
      <c r="Y156" s="26"/>
      <c r="Z156" s="26"/>
      <c r="AA156" s="26"/>
      <c r="AB156" s="26"/>
      <c r="AC156" s="26"/>
      <c r="AD156" s="26"/>
      <c r="AE156" s="26"/>
      <c r="AF156" s="26"/>
    </row>
    <row r="157" spans="21:32" hidden="1" x14ac:dyDescent="0.2">
      <c r="U157" s="26"/>
      <c r="V157" s="73"/>
      <c r="W157" s="73"/>
      <c r="X157" s="26"/>
      <c r="Y157" s="26"/>
      <c r="Z157" s="26"/>
      <c r="AA157" s="26"/>
      <c r="AB157" s="26"/>
      <c r="AC157" s="26"/>
      <c r="AD157" s="26"/>
      <c r="AE157" s="26"/>
      <c r="AF157" s="26"/>
    </row>
    <row r="158" spans="21:32" hidden="1" x14ac:dyDescent="0.2">
      <c r="U158" s="26"/>
      <c r="V158" s="73"/>
      <c r="W158" s="73"/>
      <c r="X158" s="26"/>
      <c r="Y158" s="26"/>
      <c r="Z158" s="26"/>
      <c r="AA158" s="26"/>
      <c r="AB158" s="26"/>
      <c r="AC158" s="26"/>
      <c r="AD158" s="26"/>
      <c r="AE158" s="26"/>
      <c r="AF158" s="26"/>
    </row>
    <row r="159" spans="21:32" hidden="1" x14ac:dyDescent="0.2">
      <c r="U159" s="26"/>
      <c r="V159" s="73"/>
      <c r="W159" s="73"/>
      <c r="X159" s="26"/>
      <c r="Y159" s="26"/>
      <c r="Z159" s="26"/>
      <c r="AA159" s="26"/>
      <c r="AB159" s="26"/>
      <c r="AC159" s="26"/>
      <c r="AD159" s="26"/>
      <c r="AE159" s="26"/>
      <c r="AF159" s="26"/>
    </row>
    <row r="160" spans="21:32" hidden="1" x14ac:dyDescent="0.2">
      <c r="U160" s="26"/>
      <c r="V160" s="73"/>
      <c r="W160" s="73"/>
      <c r="X160" s="26"/>
      <c r="Y160" s="26"/>
      <c r="Z160" s="26"/>
      <c r="AA160" s="26"/>
      <c r="AB160" s="26"/>
      <c r="AC160" s="26"/>
      <c r="AD160" s="26"/>
      <c r="AE160" s="26"/>
      <c r="AF160" s="26"/>
    </row>
    <row r="161" spans="21:32" hidden="1" x14ac:dyDescent="0.2">
      <c r="U161" s="26"/>
      <c r="V161" s="73"/>
      <c r="W161" s="73"/>
      <c r="X161" s="26"/>
      <c r="Y161" s="26"/>
      <c r="Z161" s="26"/>
      <c r="AA161" s="26"/>
      <c r="AB161" s="26"/>
      <c r="AC161" s="26"/>
      <c r="AD161" s="26"/>
      <c r="AE161" s="26"/>
      <c r="AF161" s="26"/>
    </row>
    <row r="162" spans="21:32" hidden="1" x14ac:dyDescent="0.2">
      <c r="U162" s="26"/>
      <c r="V162" s="73"/>
      <c r="W162" s="73"/>
      <c r="X162" s="26"/>
      <c r="Y162" s="26"/>
      <c r="Z162" s="26"/>
      <c r="AA162" s="26"/>
      <c r="AB162" s="26"/>
      <c r="AC162" s="26"/>
      <c r="AD162" s="26"/>
      <c r="AE162" s="26"/>
      <c r="AF162" s="26"/>
    </row>
    <row r="163" spans="21:32" hidden="1" x14ac:dyDescent="0.2">
      <c r="U163" s="26"/>
      <c r="V163" s="73"/>
      <c r="W163" s="73"/>
      <c r="X163" s="26"/>
      <c r="Y163" s="26"/>
      <c r="Z163" s="26"/>
      <c r="AA163" s="26"/>
      <c r="AB163" s="26"/>
      <c r="AC163" s="26"/>
      <c r="AD163" s="26"/>
      <c r="AE163" s="26"/>
      <c r="AF163" s="26"/>
    </row>
    <row r="164" spans="21:32" hidden="1" x14ac:dyDescent="0.2">
      <c r="U164" s="26"/>
      <c r="V164" s="73"/>
      <c r="W164" s="73"/>
      <c r="X164" s="26"/>
      <c r="Y164" s="26"/>
      <c r="Z164" s="26"/>
      <c r="AA164" s="26"/>
      <c r="AB164" s="26"/>
      <c r="AC164" s="26"/>
      <c r="AD164" s="26"/>
      <c r="AE164" s="26"/>
      <c r="AF164" s="26"/>
    </row>
    <row r="165" spans="21:32" hidden="1" x14ac:dyDescent="0.2">
      <c r="U165" s="26"/>
      <c r="V165" s="73"/>
      <c r="W165" s="73"/>
      <c r="X165" s="26"/>
      <c r="Y165" s="26"/>
      <c r="Z165" s="26"/>
      <c r="AA165" s="26"/>
      <c r="AB165" s="26"/>
      <c r="AC165" s="26"/>
      <c r="AD165" s="26"/>
      <c r="AE165" s="26"/>
      <c r="AF165" s="26"/>
    </row>
    <row r="166" spans="21:32" hidden="1" x14ac:dyDescent="0.2">
      <c r="U166" s="26"/>
      <c r="V166" s="73"/>
      <c r="W166" s="73"/>
      <c r="X166" s="26"/>
      <c r="Y166" s="26"/>
      <c r="Z166" s="26"/>
      <c r="AA166" s="26"/>
      <c r="AB166" s="26"/>
      <c r="AC166" s="26"/>
      <c r="AD166" s="26"/>
      <c r="AE166" s="26"/>
      <c r="AF166" s="26"/>
    </row>
    <row r="167" spans="21:32" hidden="1" x14ac:dyDescent="0.2">
      <c r="U167" s="26"/>
      <c r="V167" s="73"/>
      <c r="W167" s="73"/>
      <c r="X167" s="26"/>
      <c r="Y167" s="26"/>
      <c r="Z167" s="26"/>
      <c r="AA167" s="26"/>
      <c r="AB167" s="26"/>
      <c r="AC167" s="26"/>
      <c r="AD167" s="26"/>
      <c r="AE167" s="26"/>
      <c r="AF167" s="26"/>
    </row>
    <row r="168" spans="21:32" hidden="1" x14ac:dyDescent="0.2">
      <c r="U168" s="26"/>
      <c r="V168" s="73"/>
      <c r="W168" s="73"/>
      <c r="X168" s="26"/>
      <c r="Y168" s="26"/>
      <c r="Z168" s="26"/>
      <c r="AA168" s="26"/>
      <c r="AB168" s="26"/>
      <c r="AC168" s="26"/>
      <c r="AD168" s="26"/>
      <c r="AE168" s="26"/>
      <c r="AF168" s="26"/>
    </row>
    <row r="169" spans="21:32" hidden="1" x14ac:dyDescent="0.2">
      <c r="U169" s="26"/>
      <c r="V169" s="73"/>
      <c r="W169" s="73"/>
      <c r="X169" s="26"/>
      <c r="Y169" s="26"/>
      <c r="Z169" s="26"/>
      <c r="AA169" s="26"/>
      <c r="AB169" s="26"/>
      <c r="AC169" s="26"/>
      <c r="AD169" s="26"/>
      <c r="AE169" s="26"/>
      <c r="AF169" s="26"/>
    </row>
    <row r="170" spans="21:32" hidden="1" x14ac:dyDescent="0.2">
      <c r="U170" s="26"/>
      <c r="V170" s="73"/>
      <c r="W170" s="73"/>
      <c r="X170" s="26"/>
      <c r="Y170" s="26"/>
      <c r="Z170" s="26"/>
      <c r="AA170" s="26"/>
      <c r="AB170" s="26"/>
      <c r="AC170" s="26"/>
      <c r="AD170" s="26"/>
      <c r="AE170" s="26"/>
      <c r="AF170" s="26"/>
    </row>
    <row r="171" spans="21:32" hidden="1" x14ac:dyDescent="0.2">
      <c r="U171" s="26"/>
      <c r="V171" s="73"/>
      <c r="W171" s="73"/>
      <c r="X171" s="26"/>
      <c r="Y171" s="26"/>
      <c r="Z171" s="26"/>
      <c r="AA171" s="26"/>
      <c r="AB171" s="26"/>
      <c r="AC171" s="26"/>
      <c r="AD171" s="26"/>
      <c r="AE171" s="26"/>
      <c r="AF171" s="26"/>
    </row>
    <row r="172" spans="21:32" hidden="1" x14ac:dyDescent="0.2">
      <c r="U172" s="26"/>
      <c r="V172" s="73"/>
      <c r="W172" s="73"/>
      <c r="X172" s="26"/>
      <c r="Y172" s="26"/>
      <c r="Z172" s="26"/>
      <c r="AA172" s="26"/>
      <c r="AB172" s="26"/>
      <c r="AC172" s="26"/>
      <c r="AD172" s="26"/>
      <c r="AE172" s="26"/>
      <c r="AF172" s="26"/>
    </row>
    <row r="173" spans="21:32" hidden="1" x14ac:dyDescent="0.2">
      <c r="U173" s="26"/>
      <c r="V173" s="73"/>
      <c r="W173" s="73"/>
      <c r="X173" s="26"/>
      <c r="Y173" s="26"/>
      <c r="Z173" s="26"/>
      <c r="AA173" s="26"/>
      <c r="AB173" s="26"/>
      <c r="AC173" s="26"/>
      <c r="AD173" s="26"/>
      <c r="AE173" s="26"/>
      <c r="AF173" s="26"/>
    </row>
    <row r="174" spans="21:32" hidden="1" x14ac:dyDescent="0.2">
      <c r="U174" s="26"/>
      <c r="V174" s="73"/>
      <c r="W174" s="73"/>
      <c r="X174" s="26"/>
      <c r="Y174" s="26"/>
      <c r="Z174" s="26"/>
      <c r="AA174" s="26"/>
      <c r="AB174" s="26"/>
      <c r="AC174" s="26"/>
      <c r="AD174" s="26"/>
      <c r="AE174" s="26"/>
      <c r="AF174" s="26"/>
    </row>
    <row r="175" spans="21:32" hidden="1" x14ac:dyDescent="0.2">
      <c r="V175" s="45"/>
      <c r="W175" s="45"/>
    </row>
    <row r="176" spans="21:32" hidden="1" x14ac:dyDescent="0.2">
      <c r="V176" s="45"/>
      <c r="W176" s="45"/>
    </row>
    <row r="177" spans="22:23" hidden="1" x14ac:dyDescent="0.2">
      <c r="V177" s="45"/>
      <c r="W177" s="45"/>
    </row>
    <row r="178" spans="22:23" hidden="1" x14ac:dyDescent="0.2">
      <c r="V178" s="45"/>
      <c r="W178" s="45"/>
    </row>
    <row r="179" spans="22:23" hidden="1" x14ac:dyDescent="0.2">
      <c r="V179" s="45"/>
      <c r="W179" s="45"/>
    </row>
    <row r="180" spans="22:23" hidden="1" x14ac:dyDescent="0.2">
      <c r="V180" s="45"/>
      <c r="W180" s="45"/>
    </row>
    <row r="181" spans="22:23" hidden="1" x14ac:dyDescent="0.2">
      <c r="V181" s="45"/>
      <c r="W181" s="45"/>
    </row>
    <row r="182" spans="22:23" hidden="1" x14ac:dyDescent="0.2">
      <c r="V182" s="45"/>
      <c r="W182" s="45"/>
    </row>
    <row r="183" spans="22:23" hidden="1" x14ac:dyDescent="0.2">
      <c r="V183" s="45"/>
      <c r="W183" s="45"/>
    </row>
    <row r="184" spans="22:23" hidden="1" x14ac:dyDescent="0.2">
      <c r="V184" s="45"/>
      <c r="W184" s="45"/>
    </row>
    <row r="185" spans="22:23" hidden="1" x14ac:dyDescent="0.2">
      <c r="V185" s="45"/>
      <c r="W185" s="45"/>
    </row>
    <row r="186" spans="22:23" hidden="1" x14ac:dyDescent="0.2">
      <c r="V186" s="45"/>
      <c r="W186" s="45"/>
    </row>
    <row r="187" spans="22:23" hidden="1" x14ac:dyDescent="0.2">
      <c r="V187" s="45"/>
      <c r="W187" s="45"/>
    </row>
    <row r="188" spans="22:23" hidden="1" x14ac:dyDescent="0.2">
      <c r="V188" s="45"/>
      <c r="W188" s="45"/>
    </row>
    <row r="189" spans="22:23" hidden="1" x14ac:dyDescent="0.2">
      <c r="V189" s="45"/>
      <c r="W189" s="45"/>
    </row>
    <row r="190" spans="22:23" hidden="1" x14ac:dyDescent="0.2">
      <c r="V190" s="45"/>
      <c r="W190" s="45"/>
    </row>
    <row r="191" spans="22:23" hidden="1" x14ac:dyDescent="0.2">
      <c r="V191" s="45"/>
      <c r="W191" s="45"/>
    </row>
    <row r="192" spans="22:23" hidden="1" x14ac:dyDescent="0.2">
      <c r="V192" s="45"/>
      <c r="W192" s="45"/>
    </row>
    <row r="193" spans="22:23" hidden="1" x14ac:dyDescent="0.2">
      <c r="V193" s="45"/>
      <c r="W193" s="45"/>
    </row>
    <row r="194" spans="22:23" hidden="1" x14ac:dyDescent="0.2">
      <c r="V194" s="45"/>
      <c r="W194" s="45"/>
    </row>
    <row r="195" spans="22:23" hidden="1" x14ac:dyDescent="0.2">
      <c r="V195" s="45"/>
      <c r="W195" s="45"/>
    </row>
    <row r="196" spans="22:23" hidden="1" x14ac:dyDescent="0.2">
      <c r="V196" s="45"/>
      <c r="W196" s="45"/>
    </row>
    <row r="197" spans="22:23" hidden="1" x14ac:dyDescent="0.2">
      <c r="V197" s="45"/>
      <c r="W197" s="45"/>
    </row>
    <row r="198" spans="22:23" hidden="1" x14ac:dyDescent="0.2">
      <c r="V198" s="45"/>
      <c r="W198" s="45"/>
    </row>
    <row r="199" spans="22:23" hidden="1" x14ac:dyDescent="0.2">
      <c r="V199" s="45"/>
      <c r="W199" s="45"/>
    </row>
    <row r="200" spans="22:23" hidden="1" x14ac:dyDescent="0.2">
      <c r="V200" s="45"/>
      <c r="W200" s="45"/>
    </row>
    <row r="201" spans="22:23" hidden="1" x14ac:dyDescent="0.2">
      <c r="V201" s="45"/>
      <c r="W201" s="45"/>
    </row>
    <row r="202" spans="22:23" hidden="1" x14ac:dyDescent="0.2">
      <c r="V202" s="45"/>
      <c r="W202" s="45"/>
    </row>
    <row r="203" spans="22:23" hidden="1" x14ac:dyDescent="0.2">
      <c r="V203" s="45"/>
      <c r="W203" s="45"/>
    </row>
    <row r="204" spans="22:23" hidden="1" x14ac:dyDescent="0.2">
      <c r="V204" s="45"/>
      <c r="W204" s="45"/>
    </row>
    <row r="205" spans="22:23" hidden="1" x14ac:dyDescent="0.2">
      <c r="V205" s="45"/>
      <c r="W205" s="45"/>
    </row>
    <row r="206" spans="22:23" hidden="1" x14ac:dyDescent="0.2">
      <c r="V206" s="45"/>
      <c r="W206" s="45"/>
    </row>
    <row r="207" spans="22:23" hidden="1" x14ac:dyDescent="0.2">
      <c r="V207" s="45"/>
      <c r="W207" s="45"/>
    </row>
    <row r="208" spans="22:23" hidden="1" x14ac:dyDescent="0.2">
      <c r="V208" s="45"/>
      <c r="W208" s="45"/>
    </row>
    <row r="209" spans="22:23" hidden="1" x14ac:dyDescent="0.2">
      <c r="V209" s="45"/>
      <c r="W209" s="45"/>
    </row>
    <row r="210" spans="22:23" hidden="1" x14ac:dyDescent="0.2">
      <c r="V210" s="45"/>
      <c r="W210" s="45"/>
    </row>
    <row r="211" spans="22:23" hidden="1" x14ac:dyDescent="0.2">
      <c r="V211" s="45"/>
      <c r="W211" s="45"/>
    </row>
    <row r="212" spans="22:23" hidden="1" x14ac:dyDescent="0.2">
      <c r="V212" s="45"/>
      <c r="W212" s="45"/>
    </row>
    <row r="213" spans="22:23" hidden="1" x14ac:dyDescent="0.2">
      <c r="V213" s="45"/>
      <c r="W213" s="45"/>
    </row>
    <row r="214" spans="22:23" hidden="1" x14ac:dyDescent="0.2">
      <c r="V214" s="45"/>
      <c r="W214" s="45"/>
    </row>
    <row r="215" spans="22:23" hidden="1" x14ac:dyDescent="0.2">
      <c r="V215" s="45"/>
      <c r="W215" s="45"/>
    </row>
    <row r="216" spans="22:23" hidden="1" x14ac:dyDescent="0.2">
      <c r="V216" s="45"/>
      <c r="W216" s="45"/>
    </row>
    <row r="217" spans="22:23" hidden="1" x14ac:dyDescent="0.2">
      <c r="V217" s="45"/>
      <c r="W217" s="45"/>
    </row>
    <row r="218" spans="22:23" hidden="1" x14ac:dyDescent="0.2">
      <c r="V218" s="45"/>
      <c r="W218" s="45"/>
    </row>
    <row r="219" spans="22:23" hidden="1" x14ac:dyDescent="0.2">
      <c r="V219" s="45"/>
      <c r="W219" s="45"/>
    </row>
    <row r="220" spans="22:23" hidden="1" x14ac:dyDescent="0.2">
      <c r="V220" s="45"/>
      <c r="W220" s="45"/>
    </row>
    <row r="221" spans="22:23" hidden="1" x14ac:dyDescent="0.2">
      <c r="V221" s="45"/>
      <c r="W221" s="45"/>
    </row>
    <row r="222" spans="22:23" hidden="1" x14ac:dyDescent="0.2">
      <c r="V222" s="45"/>
      <c r="W222" s="45"/>
    </row>
    <row r="223" spans="22:23" hidden="1" x14ac:dyDescent="0.2">
      <c r="V223" s="45"/>
      <c r="W223" s="45"/>
    </row>
    <row r="224" spans="22:23" hidden="1" x14ac:dyDescent="0.2">
      <c r="V224" s="45"/>
      <c r="W224" s="45"/>
    </row>
    <row r="225" spans="22:23" hidden="1" x14ac:dyDescent="0.2">
      <c r="V225" s="45"/>
      <c r="W225" s="45"/>
    </row>
    <row r="226" spans="22:23" hidden="1" x14ac:dyDescent="0.2">
      <c r="V226" s="45"/>
      <c r="W226" s="45"/>
    </row>
    <row r="227" spans="22:23" hidden="1" x14ac:dyDescent="0.2">
      <c r="V227" s="45"/>
      <c r="W227" s="45"/>
    </row>
    <row r="228" spans="22:23" hidden="1" x14ac:dyDescent="0.2">
      <c r="V228" s="45"/>
      <c r="W228" s="45"/>
    </row>
    <row r="229" spans="22:23" hidden="1" x14ac:dyDescent="0.2">
      <c r="V229" s="45"/>
      <c r="W229" s="45"/>
    </row>
    <row r="230" spans="22:23" hidden="1" x14ac:dyDescent="0.2">
      <c r="V230" s="45"/>
      <c r="W230" s="45"/>
    </row>
    <row r="231" spans="22:23" hidden="1" x14ac:dyDescent="0.2">
      <c r="V231" s="45"/>
      <c r="W231" s="45"/>
    </row>
    <row r="232" spans="22:23" hidden="1" x14ac:dyDescent="0.2">
      <c r="V232" s="45"/>
      <c r="W232" s="45"/>
    </row>
    <row r="233" spans="22:23" hidden="1" x14ac:dyDescent="0.2">
      <c r="V233" s="45"/>
      <c r="W233" s="45"/>
    </row>
    <row r="234" spans="22:23" hidden="1" x14ac:dyDescent="0.2">
      <c r="V234" s="45"/>
      <c r="W234" s="45"/>
    </row>
    <row r="235" spans="22:23" hidden="1" x14ac:dyDescent="0.2">
      <c r="V235" s="45"/>
      <c r="W235" s="45"/>
    </row>
    <row r="236" spans="22:23" hidden="1" x14ac:dyDescent="0.2">
      <c r="V236" s="45"/>
      <c r="W236" s="45"/>
    </row>
    <row r="237" spans="22:23" hidden="1" x14ac:dyDescent="0.2">
      <c r="V237" s="45"/>
      <c r="W237" s="45"/>
    </row>
    <row r="238" spans="22:23" hidden="1" x14ac:dyDescent="0.2">
      <c r="V238" s="45"/>
      <c r="W238" s="45"/>
    </row>
    <row r="239" spans="22:23" hidden="1" x14ac:dyDescent="0.2">
      <c r="V239" s="45"/>
      <c r="W239" s="45"/>
    </row>
    <row r="240" spans="22:23" hidden="1" x14ac:dyDescent="0.2">
      <c r="V240" s="45"/>
      <c r="W240" s="45"/>
    </row>
    <row r="241" spans="22:23" hidden="1" x14ac:dyDescent="0.2">
      <c r="V241" s="45"/>
      <c r="W241" s="45"/>
    </row>
    <row r="242" spans="22:23" hidden="1" x14ac:dyDescent="0.2">
      <c r="V242" s="45"/>
      <c r="W242" s="45"/>
    </row>
    <row r="243" spans="22:23" hidden="1" x14ac:dyDescent="0.2">
      <c r="V243" s="45"/>
      <c r="W243" s="45"/>
    </row>
    <row r="244" spans="22:23" hidden="1" x14ac:dyDescent="0.2">
      <c r="V244" s="45"/>
      <c r="W244" s="45"/>
    </row>
    <row r="245" spans="22:23" hidden="1" x14ac:dyDescent="0.2">
      <c r="V245" s="45"/>
      <c r="W245" s="45"/>
    </row>
    <row r="246" spans="22:23" hidden="1" x14ac:dyDescent="0.2">
      <c r="V246" s="45"/>
      <c r="W246" s="45"/>
    </row>
    <row r="247" spans="22:23" hidden="1" x14ac:dyDescent="0.2">
      <c r="V247" s="45"/>
      <c r="W247" s="45"/>
    </row>
    <row r="248" spans="22:23" hidden="1" x14ac:dyDescent="0.2">
      <c r="V248" s="45"/>
      <c r="W248" s="45"/>
    </row>
    <row r="249" spans="22:23" hidden="1" x14ac:dyDescent="0.2">
      <c r="V249" s="45"/>
      <c r="W249" s="45"/>
    </row>
    <row r="250" spans="22:23" hidden="1" x14ac:dyDescent="0.2">
      <c r="V250" s="45"/>
      <c r="W250" s="45"/>
    </row>
    <row r="251" spans="22:23" hidden="1" x14ac:dyDescent="0.2">
      <c r="V251" s="45"/>
      <c r="W251" s="45"/>
    </row>
  </sheetData>
  <sheetProtection password="C527" sheet="1" objects="1" scenarios="1"/>
  <protectedRanges>
    <protectedRange sqref="D4" name="Range1"/>
  </protectedRanges>
  <dataConsolidate function="count"/>
  <mergeCells count="6">
    <mergeCell ref="D11:E11"/>
    <mergeCell ref="C17:D17"/>
    <mergeCell ref="F11:G11"/>
    <mergeCell ref="D4:G4"/>
    <mergeCell ref="F26:G26"/>
    <mergeCell ref="D26:E26"/>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'2015L'!$A$2:$A$16</xm:f>
          </x14:formula1>
          <xm:sqref>D4</xm:sqref>
        </x14:dataValidation>
        <x14:dataValidation type="list" allowBlank="1" showInputMessage="1" showErrorMessage="1">
          <x14:formula1>
            <xm:f>'2015L'!$A$2:$A$16</xm:f>
          </x14:formula1>
          <xm:sqref>D5:G5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1"/>
  <sheetViews>
    <sheetView topLeftCell="A16" workbookViewId="0">
      <selection activeCell="L31" sqref="L31"/>
    </sheetView>
  </sheetViews>
  <sheetFormatPr defaultRowHeight="15" x14ac:dyDescent="0.25"/>
  <cols>
    <col min="2" max="2" width="31.7109375" customWidth="1"/>
  </cols>
  <sheetData>
    <row r="2" spans="2:3" x14ac:dyDescent="0.25">
      <c r="C2" t="s">
        <v>222</v>
      </c>
    </row>
    <row r="3" spans="2:3" x14ac:dyDescent="0.25">
      <c r="B3" t="s">
        <v>670</v>
      </c>
      <c r="C3" s="167">
        <v>4.6577803069035451</v>
      </c>
    </row>
    <row r="4" spans="2:3" x14ac:dyDescent="0.25">
      <c r="B4" t="s">
        <v>651</v>
      </c>
      <c r="C4" s="167">
        <v>3.5107253063361528</v>
      </c>
    </row>
    <row r="5" spans="2:3" x14ac:dyDescent="0.25">
      <c r="B5" t="s">
        <v>648</v>
      </c>
      <c r="C5" s="167">
        <v>0.88607162822228658</v>
      </c>
    </row>
    <row r="6" spans="2:3" x14ac:dyDescent="0.25">
      <c r="B6" t="s">
        <v>649</v>
      </c>
      <c r="C6" s="167">
        <v>0.84906276484947862</v>
      </c>
    </row>
    <row r="7" spans="2:3" x14ac:dyDescent="0.25">
      <c r="B7" t="s">
        <v>669</v>
      </c>
      <c r="C7" s="167">
        <v>0.89831900905094431</v>
      </c>
    </row>
    <row r="8" spans="2:3" x14ac:dyDescent="0.25">
      <c r="B8" t="s">
        <v>650</v>
      </c>
      <c r="C8" s="167">
        <v>0.70810402789056548</v>
      </c>
    </row>
    <row r="9" spans="2:3" x14ac:dyDescent="0.25">
      <c r="B9" t="s">
        <v>671</v>
      </c>
      <c r="C9" s="167">
        <v>11.510063043252972</v>
      </c>
    </row>
    <row r="10" spans="2:3" x14ac:dyDescent="0.25">
      <c r="B10" t="s">
        <v>672</v>
      </c>
      <c r="C10" s="167">
        <v>11.713399449445395</v>
      </c>
    </row>
    <row r="13" spans="2:3" x14ac:dyDescent="0.25">
      <c r="C13" t="s">
        <v>222</v>
      </c>
    </row>
    <row r="14" spans="2:3" x14ac:dyDescent="0.25">
      <c r="C14" t="s">
        <v>235</v>
      </c>
    </row>
    <row r="15" spans="2:3" x14ac:dyDescent="0.25">
      <c r="B15" t="s">
        <v>673</v>
      </c>
      <c r="C15" s="167">
        <v>11.434036697247706</v>
      </c>
    </row>
    <row r="16" spans="2:3" x14ac:dyDescent="0.25">
      <c r="B16" t="s">
        <v>237</v>
      </c>
      <c r="C16" s="167">
        <v>6.5012844036697253</v>
      </c>
    </row>
    <row r="17" spans="2:4" x14ac:dyDescent="0.25">
      <c r="B17" t="s">
        <v>238</v>
      </c>
      <c r="C17" s="167">
        <v>28.723486238532111</v>
      </c>
    </row>
    <row r="18" spans="2:4" x14ac:dyDescent="0.25">
      <c r="B18" t="s">
        <v>239</v>
      </c>
      <c r="C18" s="167">
        <v>3.4928440366972477</v>
      </c>
    </row>
    <row r="19" spans="2:4" x14ac:dyDescent="0.25">
      <c r="B19" t="s">
        <v>240</v>
      </c>
      <c r="C19" s="167">
        <v>12.263944954128441</v>
      </c>
    </row>
    <row r="20" spans="2:4" x14ac:dyDescent="0.25">
      <c r="B20" t="s">
        <v>241</v>
      </c>
      <c r="C20" s="167">
        <v>39.136605504587159</v>
      </c>
    </row>
    <row r="21" spans="2:4" x14ac:dyDescent="0.25">
      <c r="B21" t="s">
        <v>242</v>
      </c>
      <c r="C21" s="167">
        <v>2.9730275229357797</v>
      </c>
    </row>
    <row r="24" spans="2:4" x14ac:dyDescent="0.25">
      <c r="B24" t="s">
        <v>244</v>
      </c>
      <c r="C24" s="170">
        <v>61</v>
      </c>
      <c r="D24" s="170"/>
    </row>
    <row r="25" spans="2:4" x14ac:dyDescent="0.25">
      <c r="B25" t="s">
        <v>245</v>
      </c>
      <c r="C25" s="170">
        <v>14</v>
      </c>
      <c r="D25" s="170"/>
    </row>
    <row r="26" spans="2:4" x14ac:dyDescent="0.25">
      <c r="B26" t="s">
        <v>246</v>
      </c>
      <c r="C26" s="170">
        <v>35</v>
      </c>
      <c r="D26" s="170"/>
    </row>
    <row r="27" spans="2:4" x14ac:dyDescent="0.25">
      <c r="B27" t="s">
        <v>247</v>
      </c>
      <c r="C27" s="170">
        <v>59</v>
      </c>
      <c r="D27" s="170"/>
    </row>
    <row r="28" spans="2:4" x14ac:dyDescent="0.25">
      <c r="B28" t="s">
        <v>248</v>
      </c>
      <c r="C28" s="170">
        <v>3</v>
      </c>
      <c r="D28" s="170"/>
    </row>
    <row r="29" spans="2:4" x14ac:dyDescent="0.25">
      <c r="B29" t="s">
        <v>249</v>
      </c>
      <c r="C29" s="170">
        <v>7</v>
      </c>
      <c r="D29" s="170"/>
    </row>
    <row r="30" spans="2:4" x14ac:dyDescent="0.25">
      <c r="B30" t="s">
        <v>250</v>
      </c>
      <c r="C30" s="170">
        <v>50</v>
      </c>
      <c r="D30" s="170"/>
    </row>
    <row r="31" spans="2:4" x14ac:dyDescent="0.25">
      <c r="B31" t="s">
        <v>251</v>
      </c>
      <c r="C31" s="170">
        <v>13</v>
      </c>
      <c r="D31" s="170"/>
    </row>
    <row r="32" spans="2:4" x14ac:dyDescent="0.25">
      <c r="B32" t="s">
        <v>252</v>
      </c>
      <c r="C32" s="170">
        <v>4</v>
      </c>
      <c r="D32" s="170"/>
    </row>
    <row r="33" spans="2:6" x14ac:dyDescent="0.25">
      <c r="B33" t="s">
        <v>253</v>
      </c>
      <c r="C33" s="170">
        <v>2</v>
      </c>
      <c r="D33" s="170"/>
    </row>
    <row r="34" spans="2:6" x14ac:dyDescent="0.25">
      <c r="C34" s="171">
        <v>109</v>
      </c>
      <c r="D34" s="171"/>
    </row>
    <row r="37" spans="2:6" x14ac:dyDescent="0.25">
      <c r="B37" t="s">
        <v>675</v>
      </c>
      <c r="C37" s="216" t="e">
        <f>#REF!+#REF!</f>
        <v>#REF!</v>
      </c>
    </row>
    <row r="38" spans="2:6" x14ac:dyDescent="0.25">
      <c r="B38" t="s">
        <v>225</v>
      </c>
      <c r="C38" s="216" t="e">
        <f>#REF!+#REF!</f>
        <v>#REF!</v>
      </c>
    </row>
    <row r="39" spans="2:6" x14ac:dyDescent="0.25">
      <c r="B39" t="s">
        <v>676</v>
      </c>
      <c r="C39" s="216" t="e">
        <f>#REF!+#REF!</f>
        <v>#REF!</v>
      </c>
    </row>
    <row r="42" spans="2:6" x14ac:dyDescent="0.25">
      <c r="C42" t="s">
        <v>652</v>
      </c>
      <c r="E42" t="s">
        <v>645</v>
      </c>
    </row>
    <row r="43" spans="2:6" x14ac:dyDescent="0.25">
      <c r="B43" t="s">
        <v>677</v>
      </c>
      <c r="C43" t="s">
        <v>678</v>
      </c>
      <c r="D43" t="s">
        <v>679</v>
      </c>
      <c r="E43" t="s">
        <v>678</v>
      </c>
      <c r="F43" t="s">
        <v>679</v>
      </c>
    </row>
    <row r="44" spans="2:6" x14ac:dyDescent="0.25">
      <c r="B44" t="s">
        <v>680</v>
      </c>
      <c r="C44">
        <f>SUMPRODUCT(VLOOKUP('2. Employment'!$D$4,employment2015_2e,{182,197,212,227},FALSE))</f>
        <v>113</v>
      </c>
      <c r="D44">
        <f>SUMPRODUCT(VLOOKUP('2. Employment'!$D$4,employment2015_2e,{183,198,213,228},FALSE))</f>
        <v>53</v>
      </c>
      <c r="E44">
        <f>SUMPRODUCT(VLOOKUP('2. Employment'!$D$4,employment2014_3e,{182,197,212,227},FALSE))</f>
        <v>112</v>
      </c>
      <c r="F44">
        <f>SUMPRODUCT(VLOOKUP('2. Employment'!$D$4,employment2014_3e,{183,198,213,228},FALSE))</f>
        <v>63</v>
      </c>
    </row>
    <row r="45" spans="2:6" x14ac:dyDescent="0.25">
      <c r="B45" t="s">
        <v>686</v>
      </c>
      <c r="C45">
        <f>SUMPRODUCT(VLOOKUP('2. Employment'!$D$4,employment2015_2e,{180,195,210,225},FALSE))</f>
        <v>354</v>
      </c>
      <c r="D45">
        <f>SUMPRODUCT(VLOOKUP('2. Employment'!$D$4,employment2015_2e,{181,196,211,226},FALSE))</f>
        <v>160</v>
      </c>
      <c r="E45">
        <f>SUMPRODUCT(VLOOKUP('2. Employment'!$D$4,employment2014_3e,{180,195,210,225},FALSE))</f>
        <v>241</v>
      </c>
      <c r="F45">
        <f>SUMPRODUCT(VLOOKUP('2. Employment'!$D$4,employment2014_3e,{181,196,211,226},FALSE))</f>
        <v>182</v>
      </c>
    </row>
    <row r="46" spans="2:6" x14ac:dyDescent="0.25">
      <c r="B46" t="s">
        <v>685</v>
      </c>
      <c r="C46">
        <f>SUMPRODUCT(VLOOKUP('2. Employment'!$D$4,employment2015_2e,{178,193,208,223},FALSE))</f>
        <v>490</v>
      </c>
      <c r="D46">
        <f>SUMPRODUCT(VLOOKUP('2. Employment'!$D$4,employment2015_2e,{179,194,209,224},FALSE))</f>
        <v>409.5</v>
      </c>
      <c r="E46">
        <f>SUMPRODUCT(VLOOKUP('2. Employment'!$D$4,employment2014_3e,{178,193,208,223},FALSE))</f>
        <v>463</v>
      </c>
      <c r="F46">
        <f>SUMPRODUCT(VLOOKUP('2. Employment'!$D$4,employment2014_3e,{179,194,209,224},FALSE))</f>
        <v>451</v>
      </c>
    </row>
    <row r="47" spans="2:6" x14ac:dyDescent="0.25">
      <c r="B47" t="s">
        <v>684</v>
      </c>
      <c r="C47">
        <f>SUMPRODUCT(VLOOKUP('2. Employment'!$D$4,employment2015_2e,{176,191,206,219},FALSE))</f>
        <v>805</v>
      </c>
      <c r="D47">
        <f>SUMPRODUCT(VLOOKUP('2. Employment'!$D$4,employment2015_2e,{177,192,207,220},FALSE))</f>
        <v>752</v>
      </c>
      <c r="E47">
        <f>SUMPRODUCT(VLOOKUP('2. Employment'!$D$4,employment2014_3e,{176,191,206,219},FALSE))</f>
        <v>613</v>
      </c>
      <c r="F47">
        <f>SUMPRODUCT(VLOOKUP('2. Employment'!$D$4,employment2014_3e,{177,192,207,220},FALSE))</f>
        <v>745</v>
      </c>
    </row>
    <row r="48" spans="2:6" x14ac:dyDescent="0.25">
      <c r="B48" t="s">
        <v>683</v>
      </c>
      <c r="C48">
        <f>SUMPRODUCT(VLOOKUP('2. Employment'!$D$4,employment2015_2e,{174,189,204,219},FALSE))</f>
        <v>966.5</v>
      </c>
      <c r="D48">
        <f>SUMPRODUCT(VLOOKUP('2. Employment'!$D$4,employment2015_2e,{175,190,205,220},FALSE))</f>
        <v>1031.5</v>
      </c>
      <c r="E48">
        <f>SUMPRODUCT(VLOOKUP('2. Employment'!$D$4,employment2014_3e,{174,189,204,219},FALSE))</f>
        <v>532</v>
      </c>
      <c r="F48">
        <f>SUMPRODUCT(VLOOKUP('2. Employment'!$D$4,employment2014_3e,{175,190,205,220},FALSE))</f>
        <v>715</v>
      </c>
    </row>
    <row r="49" spans="2:6" x14ac:dyDescent="0.25">
      <c r="B49" t="s">
        <v>682</v>
      </c>
      <c r="C49">
        <f>SUMPRODUCT(VLOOKUP('2. Employment'!$D$4,employment2014_3e,{172,187,202,217},FALSE))</f>
        <v>202</v>
      </c>
      <c r="D49">
        <f>SUMPRODUCT(VLOOKUP('2. Employment'!$D$4,employment2014_3e,{173,188,203,218},FALSE))</f>
        <v>240</v>
      </c>
      <c r="E49">
        <f>SUMPRODUCT(VLOOKUP('2. Employment'!$D$4,employment2014_3e,{172,187,202,217},FALSE))</f>
        <v>202</v>
      </c>
      <c r="F49">
        <f>SUMPRODUCT(VLOOKUP('2. Employment'!$D$4,employment2014_3e,{173,188,203,218},FALSE))</f>
        <v>240</v>
      </c>
    </row>
    <row r="50" spans="2:6" x14ac:dyDescent="0.25">
      <c r="B50" t="s">
        <v>681</v>
      </c>
      <c r="C50">
        <f>SUM(C44:C49)</f>
        <v>2930.5</v>
      </c>
      <c r="D50">
        <f>SUM(D44:D49)</f>
        <v>2646</v>
      </c>
      <c r="E50">
        <f>SUM(E44:E49)</f>
        <v>2163</v>
      </c>
      <c r="F50">
        <f>SUM(F44:F49)</f>
        <v>2396</v>
      </c>
    </row>
    <row r="51" spans="2:6" x14ac:dyDescent="0.25">
      <c r="C51">
        <f>C50+D50</f>
        <v>5576.5</v>
      </c>
      <c r="E51">
        <f>E50+F50</f>
        <v>4559</v>
      </c>
    </row>
    <row r="54" spans="2:6" x14ac:dyDescent="0.25">
      <c r="B54" t="s">
        <v>677</v>
      </c>
      <c r="C54" t="s">
        <v>678</v>
      </c>
      <c r="D54" t="s">
        <v>679</v>
      </c>
    </row>
    <row r="55" spans="2:6" x14ac:dyDescent="0.25">
      <c r="B55" t="s">
        <v>682</v>
      </c>
      <c r="C55" s="245">
        <f>C49/$C$50</f>
        <v>6.893021668657226E-2</v>
      </c>
      <c r="D55" s="245">
        <f>((D49/$D$50)*1)*-1</f>
        <v>-9.0702947845804988E-2</v>
      </c>
      <c r="F55" s="171"/>
    </row>
    <row r="56" spans="2:6" x14ac:dyDescent="0.25">
      <c r="B56" t="s">
        <v>683</v>
      </c>
      <c r="C56" s="245">
        <f>C48/$C$50</f>
        <v>0.3298072001364955</v>
      </c>
      <c r="D56" s="245">
        <f>((D48/$D$50)*1)*-1</f>
        <v>-0.38983371126228267</v>
      </c>
      <c r="F56" s="246"/>
    </row>
    <row r="57" spans="2:6" x14ac:dyDescent="0.25">
      <c r="B57" t="s">
        <v>684</v>
      </c>
      <c r="C57" s="245">
        <f>C47/$C$50</f>
        <v>0.27469715065688449</v>
      </c>
      <c r="D57" s="245">
        <f>((D47/$D$50)*1)*-1</f>
        <v>-0.28420256991685561</v>
      </c>
      <c r="F57" s="246"/>
    </row>
    <row r="58" spans="2:6" x14ac:dyDescent="0.25">
      <c r="B58" t="s">
        <v>685</v>
      </c>
      <c r="C58" s="245">
        <f>C46/$C$50</f>
        <v>0.16720696126940796</v>
      </c>
      <c r="D58" s="245">
        <f>((D46/$D$50)*1)*-1</f>
        <v>-0.15476190476190477</v>
      </c>
      <c r="F58" s="246"/>
    </row>
    <row r="59" spans="2:6" x14ac:dyDescent="0.25">
      <c r="B59" t="s">
        <v>686</v>
      </c>
      <c r="C59" s="245">
        <f>C45/$C$50</f>
        <v>0.12079849854973554</v>
      </c>
      <c r="D59" s="245">
        <f>((D45/$D$50)*1)*-1</f>
        <v>-6.0468631897203327E-2</v>
      </c>
      <c r="F59" s="246"/>
    </row>
    <row r="60" spans="2:6" x14ac:dyDescent="0.25">
      <c r="B60" t="s">
        <v>680</v>
      </c>
      <c r="C60" s="245">
        <f>C44/$C$50</f>
        <v>3.8559972700904284E-2</v>
      </c>
      <c r="D60" s="245">
        <f>((D44/$D$50)*1)*-1</f>
        <v>-2.0030234315948602E-2</v>
      </c>
      <c r="F60" s="246"/>
    </row>
    <row r="62" spans="2:6" x14ac:dyDescent="0.25">
      <c r="B62" t="s">
        <v>751</v>
      </c>
    </row>
    <row r="63" spans="2:6" x14ac:dyDescent="0.25">
      <c r="B63" t="s">
        <v>634</v>
      </c>
      <c r="C63" s="246">
        <v>0.8</v>
      </c>
    </row>
    <row r="64" spans="2:6" x14ac:dyDescent="0.25">
      <c r="B64" t="s">
        <v>640</v>
      </c>
      <c r="C64" s="246">
        <v>0.2</v>
      </c>
    </row>
    <row r="66" spans="2:3" x14ac:dyDescent="0.25">
      <c r="B66" t="s">
        <v>752</v>
      </c>
    </row>
    <row r="67" spans="2:3" x14ac:dyDescent="0.25">
      <c r="B67" t="s">
        <v>636</v>
      </c>
      <c r="C67" s="246">
        <v>0.9</v>
      </c>
    </row>
    <row r="68" spans="2:3" x14ac:dyDescent="0.25">
      <c r="B68" t="s">
        <v>637</v>
      </c>
      <c r="C68" s="246">
        <v>0.1</v>
      </c>
    </row>
    <row r="71" spans="2:3" x14ac:dyDescent="0.25">
      <c r="B71" t="s">
        <v>766</v>
      </c>
      <c r="C71" t="s">
        <v>767</v>
      </c>
    </row>
    <row r="72" spans="2:3" x14ac:dyDescent="0.25">
      <c r="B72" t="s">
        <v>244</v>
      </c>
      <c r="C72">
        <v>61</v>
      </c>
    </row>
    <row r="73" spans="2:3" x14ac:dyDescent="0.25">
      <c r="B73" t="s">
        <v>245</v>
      </c>
      <c r="C73">
        <v>14</v>
      </c>
    </row>
    <row r="74" spans="2:3" x14ac:dyDescent="0.25">
      <c r="B74" t="s">
        <v>246</v>
      </c>
      <c r="C74">
        <v>35</v>
      </c>
    </row>
    <row r="75" spans="2:3" x14ac:dyDescent="0.25">
      <c r="B75" t="s">
        <v>247</v>
      </c>
      <c r="C75">
        <v>59</v>
      </c>
    </row>
    <row r="76" spans="2:3" x14ac:dyDescent="0.25">
      <c r="B76" t="s">
        <v>248</v>
      </c>
      <c r="C76">
        <v>3</v>
      </c>
    </row>
    <row r="77" spans="2:3" x14ac:dyDescent="0.25">
      <c r="B77" t="s">
        <v>249</v>
      </c>
      <c r="C77">
        <v>7</v>
      </c>
    </row>
    <row r="78" spans="2:3" x14ac:dyDescent="0.25">
      <c r="B78" t="s">
        <v>250</v>
      </c>
      <c r="C78">
        <v>50</v>
      </c>
    </row>
    <row r="79" spans="2:3" x14ac:dyDescent="0.25">
      <c r="B79" t="s">
        <v>251</v>
      </c>
      <c r="C79">
        <v>13</v>
      </c>
    </row>
    <row r="80" spans="2:3" x14ac:dyDescent="0.25">
      <c r="B80" t="s">
        <v>252</v>
      </c>
      <c r="C80">
        <v>4</v>
      </c>
    </row>
    <row r="81" spans="2:3" x14ac:dyDescent="0.25">
      <c r="B81" t="s">
        <v>253</v>
      </c>
      <c r="C81">
        <v>2</v>
      </c>
    </row>
  </sheetData>
  <sheetProtection password="C527" sheet="1" objects="1" scenarios="1" selectLockedCells="1" selectUn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2014E</vt:lpstr>
      <vt:lpstr>2015E</vt:lpstr>
      <vt:lpstr>2014A</vt:lpstr>
      <vt:lpstr>2015A</vt:lpstr>
      <vt:lpstr>2014F</vt:lpstr>
      <vt:lpstr>2015F</vt:lpstr>
      <vt:lpstr>2015L</vt:lpstr>
      <vt:lpstr>Introduction</vt:lpstr>
      <vt:lpstr>Definitions</vt:lpstr>
      <vt:lpstr>1. Finance</vt:lpstr>
      <vt:lpstr>2. Employment</vt:lpstr>
      <vt:lpstr>3. Activities</vt:lpstr>
      <vt:lpstr>4.  Location</vt:lpstr>
      <vt:lpstr>Mean Totals</vt:lpstr>
      <vt:lpstr>activity2014</vt:lpstr>
      <vt:lpstr>activity2015</vt:lpstr>
      <vt:lpstr>alldata2014f</vt:lpstr>
      <vt:lpstr>alldata2015f</vt:lpstr>
      <vt:lpstr>employment2014</vt:lpstr>
      <vt:lpstr>employment2014_3</vt:lpstr>
      <vt:lpstr>employment2014_3e</vt:lpstr>
      <vt:lpstr>employment2014e</vt:lpstr>
      <vt:lpstr>employment2015</vt:lpstr>
      <vt:lpstr>employment2015_2</vt:lpstr>
      <vt:lpstr>employment2015_2e</vt:lpstr>
      <vt:lpstr>employment2015e</vt:lpstr>
      <vt:lpstr>expenditure1516</vt:lpstr>
      <vt:lpstr>otherprogramming</vt:lpstr>
      <vt:lpstr>programming2014</vt:lpstr>
      <vt:lpstr>unitagg2015f</vt:lpstr>
    </vt:vector>
  </TitlesOfParts>
  <Company>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Graeme Stevenson</dc:creator>
  <cp:lastModifiedBy>Donal Monaghan</cp:lastModifiedBy>
  <cp:lastPrinted>2016-11-30T09:13:15Z</cp:lastPrinted>
  <dcterms:created xsi:type="dcterms:W3CDTF">2016-08-26T11:19:23Z</dcterms:created>
  <dcterms:modified xsi:type="dcterms:W3CDTF">2017-03-08T12:33:40Z</dcterms:modified>
</cp:coreProperties>
</file>